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Settings!$L$4:$L$34</definedName>
    <definedName function="false" hidden="false" name="L_EvidenceType" vbProcedure="false">Settings!$U$4:$U$14</definedName>
    <definedName function="false" hidden="false" name="L_NegPhrase" vbProcedure="false">Settings!$N$4:$N$1205</definedName>
    <definedName function="false" hidden="false" name="L_NotLoaded" vbProcedure="false">Settings!$S$4:$S$34</definedName>
    <definedName function="false" hidden="false" name="L_NotLoadedNeg" vbProcedure="false">Settings!$T$4:$T$71</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<sst xmlns="http://schemas.openxmlformats.org/spreadsheetml/2006/main" count="14197" uniqueCount="3464">
  <si>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</si>
  <si>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</si>
  <si>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</si>
  <si>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</si>
  <si>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</si>
  <si>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</si>
  <si>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</si>
  <si>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S–AE).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</si>
  <si>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</si>
  <si>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</si>
  <si>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</si>
  <si>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</si>
  <si>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</si>
  <si>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</si>
  <si>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type (S) and Evidence ID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</si>
  <si>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</si>
  <si>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</si>
  <si>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</si>
  <si>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</si>
  <si>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</si>
  <si>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</si>
  <si>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</si>
  <si>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</si>
  <si>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</si>
  <si>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</si>
  <si>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</si>
  <si>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</si>
  <si>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</si>
  <si>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</si>
  <si>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</si>
  <si>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</si>
  <si>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is recorded in two fields: choose the Evidence type in column S, then enter the record's ID in column Z. The ID must look like an ID for that type: letters joined to digits (SF-2210, IMG_2231, DN88213, PCS-0727), a 4+ digit number for seal / receipt / email / photo types, or a link / file path. A bare flight number, date, time or phone call is not evidence, and wording that says the record is still coming ('to follow', 'awaiting') blocks the check. Batch IDs follow the same rule (e.g. PASB-261008-BC-017 or 261008-017). Document attachment locations on the Documents sheet need a path, link or file name.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</si>
  <si>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</si>
  <si>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</si>
  <si>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</si>
  <si>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</si>
  <si>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</si>
  <si>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</si>
  <si>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</si>
  <si>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</si>
  <si>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</si>
  <si>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</si>
  <si>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</si>
  <si>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</si>
  <si>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</si>
  <si>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</si>
  <si>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</si>
  <si>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</si>
  <si>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</si>
  <si>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</si>
  <si>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</si>
  <si>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</si>
  <si>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</si>
  <si>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</si>
  <si>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</si>
  <si>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</si>
  <si>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</si>
  <si>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</si>
  <si>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</si>
  <si>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</si>
  <si>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</si>
  <si>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</si>
  <si>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</si>
  <si>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</si>
  <si>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</si>
  <si>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</si>
  <si>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</si>
  <si>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</si>
  <si>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</si>
  <si>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</si>
  <si>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</si>
  <si>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</si>
  <si>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</si>
  <si>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</si>
  <si>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</si>
  <si>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</si>
  <si>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</si>
  <si>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</si>
  <si>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</si>
  <si>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</si>
  <si>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</si>
  <si>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</si>
  <si>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</si>
  <si>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</si>
  <si>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</si>
  <si>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</si>
  <si>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</si>
  <si>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</si>
  <si>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</si>
  <si>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</si>
  <si>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</si>
  <si>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</si>
  <si>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</si>
  <si>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</si>
  <si>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</si>
  <si>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</si>
  <si>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</si>
  <si>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</si>
  <si>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</si>
  <si>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</si>
  <si>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</si>
  <si>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</si>
  <si>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</si>
  <si>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</si>
  <si>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</si>
  <si>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</si>
  <si>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</si>
  <si>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</si>
  <si>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</si>
  <si>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</si>
  <si>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</si>
  <si>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</si>
  <si>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</si>
  <si>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</si>
  <si>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</si>
  <si>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</si>
  <si>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</si>
  <si>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</si>
  <si>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</si>
  <si>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</si>
  <si>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</si>
  <si>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</si>
  <si>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</si>
  <si>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</si>
  <si>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</si>
  <si>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</si>
  <si>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</si>
  <si>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</si>
  <si>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</si>
  <si>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</si>
  <si>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</si>
  <si>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</si>
  <si>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</si>
  <si>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</si>
  <si>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</si>
  <si>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</si>
  <si>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</si>
  <si>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</si>
  <si>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</si>
  <si>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</si>
  <si>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</si>
  <si>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</si>
  <si>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</si>
  <si>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</si>
  <si>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</si>
  <si>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</si>
  <si>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</si>
  <si>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</si>
  <si>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</si>
  <si>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</si>
  <si>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</si>
  <si>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</si>
  <si>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</si>
  <si>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</si>
  <si>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</si>
  <si>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</si>
  <si>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</si>
  <si>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</si>
  <si>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</si>
  <si>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</si>
  <si>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</si>
  <si>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</si>
  <si>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</si>
  <si>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</si>
  <si>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</si>
  <si>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</si>
  <si>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</si>
  <si>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</si>
  <si>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</si>
  <si>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</si>
  <si>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</si>
  <si>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</si>
  <si>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</si>
  <si>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</si>
  <si>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</si>
  <si>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</si>
  <si>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</si>
  <si>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</si>
  <si>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</si>
  <si>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</si>
  <si>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</si>
  <si>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</si>
  <si>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</si>
  <si>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</si>
  <si>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</si>
  <si>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</si>
  <si>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</si>
  <si>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</si>
  <si>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</si>
  <si>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</si>
  <si>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</si>
  <si>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</si>
  <si>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</si>
  <si>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</si>
  <si>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</si>
  <si>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</si>
  <si>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</si>
  <si>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</si>
  <si>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</si>
  <si>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</si>
  <si>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</si>
  <si>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</si>
  <si>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</si>
  <si>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</si>
  <si>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</si>
  <si>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</si>
  <si>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</si>
  <si>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</si>
  <si>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</si>
  <si>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</si>
  <si>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</si>
  <si>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</si>
  <si>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</si>
  <si>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</si>
  <si>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</si>
  <si>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</si>
  <si>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</si>
  <si>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</si>
  <si>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</si>
  <si>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</si>
  <si>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</si>
  <si>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</si>
  <si>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</si>
  <si>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</si>
  <si>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</si>
  <si>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</si>
  <si>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</si>
  <si>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</si>
  <si>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</si>
  <si>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</si>
  <si>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</si>
  <si>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</si>
  <si>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</si>
  <si>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</si>
  <si>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</si>
  <si>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</si>
  <si>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</si>
  <si>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</si>
  <si>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</si>
  <si>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</si>
  <si>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</si>
  <si>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</si>
  <si>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</si>
  <si>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</si>
  <si>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</si>
  <si>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</si>
  <si>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</si>
  <si>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</si>
  <si>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</si>
  <si>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</si>
  <si>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</si>
  <si>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</si>
  <si>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</si>
  <si>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</si>
  <si>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</si>
  <si>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</si>
  <si>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</si>
  <si>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</si>
  <si>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</si>
  <si>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</si>
  <si>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</si>
  <si>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</si>
  <si>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</si>
  <si>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</si>
  <si>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</si>
  <si>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</si>
  <si>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</si>
  <si>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</si>
  <si>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</si>
  <si>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</si>
  <si>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</si>
  <si>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</si>
  <si>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</si>
  <si>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</si>
  <si>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</si>
  <si>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</si>
  <si>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</si>
  <si>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</si>
  <si>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</si>
  <si>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</si>
  <si>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</si>
  <si>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</si>
  <si>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</si>
  <si>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</si>
  <si>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</si>
  <si>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</si>
  <si>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</si>
  <si>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</si>
  <si>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</si>
  <si>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</si>
  <si>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</si>
  <si>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</si>
  <si>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</si>
  <si>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</si>
  <si>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</si>
  <si>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</si>
  <si>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</si>
  <si>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</si>
  <si>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</si>
  <si>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</si>
  <si>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</si>
  <si>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</si>
  <si>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</si>
  <si>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</si>
  <si>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</si>
  <si>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</si>
  <si>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</si>
  <si>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</si>
  <si>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</si>
  <si>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</si>
  <si>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</si>
  <si>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</si>
  <si>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</si>
  <si>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</si>
  <si>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</si>
  <si>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</si>
  <si>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S–AE.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</si>
  <si>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</si>
  <si>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</si>
  <si>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</si>
  <si>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</si>
  <si>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</si>
  <si>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</si>
  <si>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</si>
  <si>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</si>
  <si>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</si>
  <si>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</si>
  <si>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</si>
  <si>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</si>
  <si>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Evidence type</t>
  </si>
  <si>
    <t xml:space="preserve">Result / assessment</t>
  </si>
  <si>
    <t xml:space="preserve">Batch ID (T-24H)</t>
  </si>
  <si>
    <t xml:space="preserve">Expected qty</t>
  </si>
  <si>
    <t xml:space="preserve">Actual qty</t>
  </si>
  <si>
    <t xml:space="preserve">Evidence ID / reference</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</si>
  <si>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</si>
  <si>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</si>
  <si>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</si>
  <si>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</si>
  <si>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</si>
  <si>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</si>
  <si>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</si>
  <si>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</si>
  <si>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</si>
  <si>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</si>
  <si>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</si>
  <si>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</si>
  <si>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</si>
  <si>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</si>
  <si>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</si>
  <si>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</si>
  <si>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</si>
  <si>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</si>
  <si>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</si>
  <si>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</si>
  <si>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</si>
  <si>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</si>
  <si>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</si>
  <si>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</si>
  <si>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</si>
  <si>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</si>
  <si>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</si>
  <si>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</si>
  <si>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</si>
  <si>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</si>
  <si>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</si>
  <si>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</si>
  <si>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</si>
  <si>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</si>
  <si>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</si>
  <si>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</si>
  <si>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</si>
  <si>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</si>
  <si>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(spare)</t>
  </si>
  <si>
    <t xml:space="preserve">Not on board</t>
  </si>
  <si>
    <t xml:space="preserve">Earliest valid (UTC)</t>
  </si>
  <si>
    <t xml:space="preserve">Evidence ID shape ok</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</si>
  <si>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</si>
  <si>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</si>
  <si>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</si>
  <si>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</si>
  <si>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</si>
  <si>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</si>
  <si>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</si>
  <si>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</si>
  <si>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</si>
  <si>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</si>
  <si>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</si>
  <si>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</si>
  <si>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</si>
  <si>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</si>
  <si>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</si>
  <si>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</si>
  <si>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</si>
  <si>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</si>
  <si>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</si>
  <si>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</si>
  <si>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</si>
  <si>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</si>
  <si>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</si>
  <si>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</si>
  <si>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</si>
  <si>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</si>
  <si>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</si>
  <si>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</si>
  <si>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</si>
  <si>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</si>
  <si>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</si>
  <si>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</si>
  <si>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</si>
  <si>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</si>
  <si>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</si>
  <si>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</si>
  <si>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</si>
  <si>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</si>
  <si>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</si>
  <si>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</si>
  <si>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</si>
  <si>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</si>
  <si>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</si>
  <si>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</si>
  <si>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</si>
  <si>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</si>
  <si>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</si>
  <si>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</si>
  <si>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</si>
  <si>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</si>
  <si>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</si>
  <si>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</si>
  <si>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</si>
  <si>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</si>
  <si>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</si>
  <si>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</si>
  <si>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</si>
  <si>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</si>
  <si>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</si>
  <si>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</si>
  <si>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</si>
  <si>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</si>
  <si>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</si>
  <si>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</si>
  <si>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</si>
  <si>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</si>
  <si>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</si>
  <si>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</si>
  <si>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</si>
  <si>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</si>
  <si>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</si>
  <si>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</si>
  <si>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</si>
  <si>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</si>
  <si>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</si>
  <si>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</si>
  <si>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</si>
  <si>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</si>
  <si>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</si>
  <si>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</si>
  <si>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</si>
  <si>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</si>
  <si>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</si>
  <si>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</si>
  <si>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</si>
  <si>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</si>
  <si>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</si>
  <si>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</si>
  <si>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</si>
  <si>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</si>
  <si>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</si>
  <si>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</si>
  <si>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</si>
  <si>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</si>
  <si>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</si>
  <si>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</si>
  <si>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</si>
  <si>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</si>
  <si>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</si>
  <si>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</si>
  <si>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</si>
  <si>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</si>
  <si>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</si>
  <si>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</si>
  <si>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</si>
  <si>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</si>
  <si>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</si>
  <si>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</si>
  <si>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</si>
  <si>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</si>
  <si>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</si>
  <si>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</si>
  <si>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</si>
  <si>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</si>
  <si>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</si>
  <si>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</si>
  <si>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</si>
  <si>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</si>
  <si>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</si>
  <si>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</si>
  <si>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</si>
  <si>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</si>
  <si>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</si>
  <si>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</si>
  <si>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</si>
  <si>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</si>
  <si>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</si>
  <si>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</si>
  <si>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</si>
  <si>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</si>
  <si>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</si>
  <si>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</si>
  <si>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</si>
  <si>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</si>
  <si>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</si>
  <si>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</si>
  <si>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</si>
  <si>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</si>
  <si>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</si>
  <si>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</si>
  <si>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</si>
  <si>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</si>
  <si>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</si>
  <si>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</si>
  <si>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</si>
  <si>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</si>
  <si>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</si>
  <si>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</si>
  <si>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</si>
  <si>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</si>
  <si>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</si>
  <si>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</si>
  <si>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</si>
  <si>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</si>
  <si>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</si>
  <si>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</si>
  <si>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</si>
  <si>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</si>
  <si>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</si>
  <si>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</si>
  <si>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</si>
  <si>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</si>
  <si>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</si>
  <si>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</si>
  <si>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</si>
  <si>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</si>
  <si>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</si>
  <si>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</si>
  <si>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</si>
  <si>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</si>
  <si>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</si>
  <si>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</si>
  <si>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</si>
  <si>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</si>
  <si>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</si>
  <si>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</si>
  <si>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</si>
  <si>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</si>
  <si>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</si>
  <si>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</si>
  <si>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</si>
  <si>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</si>
  <si>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</si>
  <si>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</si>
  <si>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</si>
  <si>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</si>
  <si>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</si>
  <si>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</si>
  <si>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</si>
  <si>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</si>
  <si>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</si>
  <si>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</si>
  <si>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</si>
  <si>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</si>
  <si>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</si>
  <si>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</si>
  <si>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</si>
  <si>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</si>
  <si>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</si>
  <si>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</si>
  <si>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</si>
  <si>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</si>
  <si>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</si>
  <si>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</si>
  <si>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</si>
  <si>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</si>
  <si>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</si>
  <si>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</si>
  <si>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</si>
  <si>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</si>
  <si>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</si>
  <si>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</si>
  <si>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</si>
  <si>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</si>
  <si>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</si>
  <si>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</si>
  <si>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</si>
  <si>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</si>
  <si>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</si>
  <si>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</si>
  <si>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</si>
  <si>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</si>
  <si>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</si>
  <si>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</si>
  <si>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</si>
  <si>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</si>
  <si>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</si>
  <si>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</si>
  <si>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</si>
  <si>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</si>
  <si>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</si>
  <si>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</si>
  <si>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</si>
  <si>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</si>
  <si>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</si>
  <si>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</si>
  <si>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</si>
  <si>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</si>
  <si>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</si>
  <si>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</si>
  <si>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</si>
  <si>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</si>
  <si>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</si>
  <si>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</si>
  <si>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</si>
  <si>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</si>
  <si>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</si>
  <si>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</si>
  <si>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</si>
  <si>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</si>
  <si>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</si>
  <si>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</si>
  <si>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</si>
  <si>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</si>
  <si>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</si>
  <si>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</si>
  <si>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</si>
  <si>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</si>
  <si>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</si>
  <si>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</si>
  <si>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</si>
  <si>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</si>
  <si>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</si>
  <si>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</si>
  <si>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</si>
  <si>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</si>
  <si>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</si>
  <si>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</si>
  <si>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</si>
  <si>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</si>
  <si>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</si>
  <si>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</si>
  <si>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</si>
  <si>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</si>
  <si>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</si>
  <si>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</si>
  <si>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</si>
  <si>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</si>
  <si>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</si>
  <si>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</si>
  <si>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</si>
  <si>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</si>
  <si>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</si>
  <si>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</si>
  <si>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</si>
  <si>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</si>
  <si>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</si>
  <si>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</si>
  <si>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</si>
  <si>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</si>
  <si>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</si>
  <si>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</si>
  <si>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</si>
  <si>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</si>
  <si>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</si>
  <si>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</si>
  <si>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</si>
  <si>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</si>
  <si>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</si>
  <si>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</si>
  <si>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</si>
  <si>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</si>
  <si>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</si>
  <si>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</si>
  <si>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</si>
  <si>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</si>
  <si>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</si>
  <si>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</si>
  <si>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</si>
  <si>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</si>
  <si>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</si>
  <si>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</si>
  <si>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</si>
  <si>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</si>
  <si>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</si>
  <si>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</si>
  <si>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</si>
  <si>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</si>
  <si>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</si>
  <si>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</si>
  <si>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</si>
  <si>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</si>
  <si>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</si>
  <si>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</si>
  <si>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</si>
  <si>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</si>
  <si>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</si>
  <si>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</si>
  <si>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</si>
  <si>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</si>
  <si>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</si>
  <si>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</si>
  <si>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</si>
  <si>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</si>
  <si>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</si>
  <si>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</si>
  <si>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</si>
  <si>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</si>
  <si>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</si>
  <si>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</si>
  <si>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</si>
  <si>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</si>
  <si>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</si>
  <si>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</si>
  <si>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</si>
  <si>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</si>
  <si>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</si>
  <si>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</si>
  <si>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</si>
  <si>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</si>
  <si>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</si>
  <si>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</si>
  <si>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</si>
  <si>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</si>
  <si>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</si>
  <si>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</si>
  <si>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</si>
  <si>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</si>
  <si>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</si>
  <si>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</si>
  <si>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</si>
  <si>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</si>
  <si>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</si>
  <si>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</si>
  <si>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</si>
  <si>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</si>
  <si>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</si>
  <si>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</si>
  <si>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</si>
  <si>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</si>
  <si>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</si>
  <si>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</si>
  <si>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</si>
  <si>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</si>
  <si>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</si>
  <si>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</si>
  <si>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</si>
  <si>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</si>
  <si>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</si>
  <si>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</si>
  <si>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</si>
  <si>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</si>
  <si>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</si>
  <si>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</si>
  <si>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</si>
  <si>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</si>
  <si>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</si>
  <si>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</si>
  <si>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</si>
  <si>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</si>
  <si>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</si>
  <si>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</si>
  <si>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</si>
  <si>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</si>
  <si>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</si>
  <si>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</si>
  <si>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</si>
  <si>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</si>
  <si>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</si>
  <si>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</si>
  <si>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</si>
  <si>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</si>
  <si>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</si>
  <si>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</si>
  <si>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</si>
  <si>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</si>
  <si>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</si>
  <si>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</si>
  <si>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</si>
  <si>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</si>
  <si>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</si>
  <si>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</si>
  <si>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</si>
  <si>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</si>
  <si>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</si>
  <si>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</si>
  <si>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</si>
  <si>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</si>
  <si>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</si>
  <si>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</si>
  <si>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</si>
  <si>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</si>
  <si>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</si>
  <si>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</si>
  <si>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</si>
  <si>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</si>
  <si>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</si>
  <si>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</si>
  <si>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</si>
  <si>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</si>
  <si>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</si>
  <si>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</si>
  <si>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</si>
  <si>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</si>
  <si>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</si>
  <si>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</si>
  <si>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</si>
  <si>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</si>
  <si>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</si>
  <si>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</si>
  <si>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</si>
  <si>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</si>
  <si>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</si>
  <si>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</si>
  <si>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</si>
  <si>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</si>
  <si>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</si>
  <si>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</si>
  <si>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</si>
  <si>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</si>
  <si>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</si>
  <si>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</si>
  <si>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</si>
  <si>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</si>
  <si>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</si>
  <si>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</si>
  <si>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</si>
  <si>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</si>
  <si>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</si>
  <si>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</si>
  <si>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</si>
  <si>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</si>
  <si>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</si>
  <si>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</si>
  <si>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</si>
  <si>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</si>
  <si>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</si>
  <si>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</si>
  <si>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</si>
  <si>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</si>
  <si>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</si>
  <si>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</si>
  <si>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</si>
  <si>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</si>
  <si>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</si>
  <si>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</si>
  <si>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</si>
  <si>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</si>
  <si>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</si>
  <si>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</si>
  <si>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</si>
  <si>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</si>
  <si>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</si>
  <si>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</si>
  <si>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</si>
  <si>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</si>
  <si>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</si>
  <si>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</si>
  <si>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</si>
  <si>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</si>
  <si>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</si>
  <si>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</si>
  <si>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</si>
  <si>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</si>
  <si>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</si>
  <si>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</si>
  <si>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</si>
  <si>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</si>
  <si>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</si>
  <si>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</si>
  <si>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</si>
  <si>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</si>
  <si>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</si>
  <si>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</si>
  <si>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</si>
  <si>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</si>
  <si>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</si>
  <si>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</si>
  <si>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</si>
  <si>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</si>
  <si>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</si>
  <si>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</si>
  <si>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</si>
  <si>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</si>
  <si>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</si>
  <si>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</si>
  <si>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</si>
  <si>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</si>
  <si>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</si>
  <si>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</si>
  <si>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</si>
  <si>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</si>
  <si>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</si>
  <si>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</si>
  <si>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</si>
  <si>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</si>
  <si>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</si>
  <si>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</si>
  <si>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</si>
  <si>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</si>
  <si>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</si>
  <si>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</si>
  <si>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</si>
  <si>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</si>
  <si>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</si>
  <si>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</si>
  <si>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</si>
  <si>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</si>
  <si>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</si>
  <si>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</si>
  <si>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</si>
  <si>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</si>
  <si>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</si>
  <si>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</si>
  <si>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</si>
  <si>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</si>
  <si>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</si>
  <si>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</si>
  <si>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</si>
  <si>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</si>
  <si>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</si>
  <si>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</si>
  <si>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</si>
  <si>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</si>
  <si>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</si>
  <si>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</si>
  <si>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</si>
  <si>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</si>
  <si>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</si>
  <si>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</si>
  <si>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</si>
  <si>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</si>
  <si>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</si>
  <si>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</si>
  <si>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</si>
  <si>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</si>
  <si>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</si>
  <si>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</si>
  <si>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</si>
  <si>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</si>
  <si>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</si>
  <si>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</si>
  <si>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</si>
  <si>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</si>
  <si>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</si>
  <si>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</si>
  <si>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</si>
  <si>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</si>
  <si>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</si>
  <si>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</si>
  <si>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</si>
  <si>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</si>
  <si>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</si>
  <si>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</si>
  <si>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</si>
  <si>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</si>
  <si>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</si>
  <si>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</si>
  <si>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</si>
  <si>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</si>
  <si>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</si>
  <si>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</si>
  <si>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</si>
  <si>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</si>
  <si>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</si>
  <si>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</si>
  <si>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</si>
  <si>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</si>
  <si>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</si>
  <si>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</si>
  <si>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</si>
  <si>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</si>
  <si>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</si>
  <si>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</si>
  <si>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</si>
  <si>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</si>
  <si>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</si>
  <si>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</si>
  <si>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</si>
  <si>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</si>
  <si>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</si>
  <si>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</si>
  <si>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</si>
  <si>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</si>
  <si>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</si>
  <si>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</si>
  <si>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</si>
  <si>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</si>
  <si>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</si>
  <si>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</si>
  <si>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</si>
  <si>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</si>
  <si>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</si>
  <si>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</si>
  <si>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</si>
  <si>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</si>
  <si>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</si>
  <si>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</si>
  <si>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</si>
  <si>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</si>
  <si>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</si>
  <si>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</si>
  <si>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</si>
  <si>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</si>
  <si>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</si>
  <si>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</si>
  <si>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</si>
  <si>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</si>
  <si>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</si>
  <si>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</si>
  <si>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</si>
  <si>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</si>
  <si>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</si>
  <si>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</si>
  <si>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</si>
  <si>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</si>
  <si>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</si>
  <si>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</si>
  <si>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</si>
  <si>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</si>
  <si>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</si>
  <si>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</si>
  <si>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</si>
  <si>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</si>
  <si>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</si>
  <si>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</si>
  <si>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</si>
  <si>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</si>
  <si>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</si>
  <si>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</si>
  <si>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</si>
  <si>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</si>
  <si>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</si>
  <si>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</si>
  <si>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</si>
  <si>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</si>
  <si>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</si>
  <si>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</si>
  <si>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</si>
  <si>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</si>
  <si>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</si>
  <si>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</si>
  <si>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</si>
  <si>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</si>
  <si>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</si>
  <si>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</si>
  <si>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</si>
  <si>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</si>
  <si>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</si>
  <si>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</si>
  <si>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</si>
  <si>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</si>
  <si>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</si>
  <si>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</si>
  <si>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</si>
  <si>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</si>
  <si>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</si>
  <si>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</si>
  <si>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</si>
  <si>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</si>
  <si>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</si>
  <si>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</si>
  <si>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</si>
  <si>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</si>
  <si>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</si>
  <si>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</si>
  <si>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</si>
  <si>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</si>
  <si>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</si>
  <si>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</si>
  <si>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</si>
  <si>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</si>
  <si>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</si>
  <si>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</si>
  <si>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</si>
  <si>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</si>
  <si>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</si>
  <si>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</si>
  <si>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</si>
  <si>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</si>
  <si>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</si>
  <si>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</si>
  <si>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</si>
  <si>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</si>
  <si>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</si>
  <si>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</si>
  <si>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</si>
  <si>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</si>
  <si>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</si>
  <si>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</si>
  <si>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</si>
  <si>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</si>
  <si>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</si>
  <si>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</si>
  <si>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</si>
  <si>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</si>
  <si>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</si>
  <si>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</si>
  <si>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</si>
  <si>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</si>
  <si>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</si>
  <si>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</si>
  <si>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</si>
  <si>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</si>
  <si>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</si>
  <si>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</si>
  <si>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</si>
  <si>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</si>
  <si>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</si>
  <si>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</si>
  <si>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</si>
  <si>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</si>
  <si>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</si>
  <si>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</si>
  <si>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</si>
  <si>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</si>
  <si>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</si>
  <si>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</si>
  <si>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</si>
  <si>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</si>
  <si>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</si>
  <si>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</si>
  <si>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</si>
  <si>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</si>
  <si>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</si>
  <si>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</si>
  <si>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</si>
  <si>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</si>
  <si>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</si>
  <si>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</si>
  <si>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</si>
  <si>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</si>
  <si>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</si>
  <si>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</si>
  <si>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</si>
  <si>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</si>
  <si>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</si>
  <si>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</si>
  <si>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</si>
  <si>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</si>
  <si>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</si>
  <si>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</si>
  <si>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</si>
  <si>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</si>
  <si>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</si>
  <si>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</si>
  <si>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</si>
  <si>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</si>
  <si>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</si>
  <si>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</si>
  <si>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</si>
  <si>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</si>
  <si>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</si>
  <si>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</si>
  <si>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</si>
  <si>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</si>
  <si>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</si>
  <si>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</si>
  <si>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</si>
  <si>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</si>
  <si>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</si>
  <si>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</si>
  <si>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</si>
  <si>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</si>
  <si>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</si>
  <si>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</si>
  <si>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</si>
  <si>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</si>
  <si>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</si>
  <si>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</si>
  <si>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</si>
  <si>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</si>
  <si>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</si>
  <si>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</si>
  <si>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</si>
  <si>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</si>
  <si>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</si>
  <si>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</si>
  <si>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</si>
  <si>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</si>
  <si>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</si>
  <si>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</si>
  <si>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</si>
  <si>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</si>
  <si>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</si>
  <si>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</si>
  <si>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</si>
  <si>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</si>
  <si>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</si>
  <si>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</si>
  <si>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</si>
  <si>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</si>
  <si>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</si>
  <si>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</si>
  <si>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</si>
  <si>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</si>
  <si>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</si>
  <si>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</si>
  <si>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</si>
  <si>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</si>
  <si>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</si>
  <si>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</si>
  <si>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</si>
  <si>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</si>
  <si>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</si>
  <si>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</si>
  <si>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</si>
  <si>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</si>
  <si>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</si>
  <si>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</si>
  <si>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</si>
  <si>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</si>
  <si>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</si>
  <si>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</si>
  <si>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</si>
  <si>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</si>
  <si>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</si>
  <si>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</si>
  <si>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</si>
  <si>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</si>
  <si>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</si>
  <si>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</si>
  <si>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</si>
  <si>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</si>
  <si>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</si>
  <si>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</si>
  <si>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</si>
  <si>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</si>
  <si>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</si>
  <si>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</si>
  <si>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</si>
  <si>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</si>
  <si>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</si>
  <si>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</si>
  <si>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</si>
  <si>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</si>
  <si>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</si>
  <si>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</si>
  <si>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</si>
  <si>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</si>
  <si>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</si>
  <si>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</si>
  <si>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</si>
  <si>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</si>
  <si>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</si>
  <si>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</si>
  <si>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</si>
  <si>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</si>
  <si>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</si>
  <si>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</si>
  <si>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</si>
  <si>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</si>
  <si>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</si>
  <si>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</si>
  <si>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</si>
  <si>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</si>
  <si>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</si>
  <si>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</si>
  <si>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</si>
  <si>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</si>
  <si>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</si>
  <si>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</si>
  <si>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</si>
  <si>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</si>
  <si>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</si>
  <si>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</si>
  <si>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</si>
  <si>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</si>
  <si>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</si>
  <si>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</si>
  <si>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</si>
  <si>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</si>
  <si>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</si>
  <si>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</si>
  <si>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</si>
  <si>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</si>
  <si>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</si>
  <si>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</si>
  <si>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</si>
  <si>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</si>
  <si>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</si>
  <si>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</si>
  <si>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</si>
  <si>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</si>
  <si>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</si>
  <si>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</si>
  <si>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</si>
  <si>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</si>
  <si>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</si>
  <si>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</si>
  <si>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</si>
  <si>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</si>
  <si>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</si>
  <si>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</si>
  <si>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</si>
  <si>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</si>
  <si>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</si>
  <si>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</si>
  <si>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</si>
  <si>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</si>
  <si>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</si>
  <si>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</si>
  <si>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</si>
  <si>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</si>
  <si>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</si>
  <si>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</si>
  <si>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</si>
  <si>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</si>
  <si>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</si>
  <si>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</si>
  <si>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</si>
  <si>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</si>
  <si>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</si>
  <si>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</si>
  <si>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</si>
  <si>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</si>
  <si>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</si>
  <si>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</si>
  <si>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</si>
  <si>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</si>
  <si>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</si>
  <si>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</si>
  <si>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</si>
  <si>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</si>
  <si>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</si>
  <si>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</si>
  <si>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</si>
  <si>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</si>
  <si>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</si>
  <si>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</si>
  <si>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</si>
  <si>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</si>
  <si>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</si>
  <si>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</si>
  <si>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</si>
  <si>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</si>
  <si>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</si>
  <si>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</si>
  <si>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</si>
  <si>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</si>
  <si>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</si>
  <si>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</si>
  <si>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</si>
  <si>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</si>
  <si>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</si>
  <si>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</si>
  <si>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</si>
  <si>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</si>
  <si>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</si>
  <si>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</si>
  <si>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</si>
  <si>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</si>
  <si>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</si>
  <si>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</si>
  <si>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</si>
  <si>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</si>
  <si>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</si>
  <si>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</si>
  <si>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</si>
  <si>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</si>
  <si>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</si>
  <si>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</si>
  <si>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</si>
  <si>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</si>
  <si>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</si>
  <si>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</si>
  <si>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</si>
  <si>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</si>
  <si>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</si>
  <si>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</si>
  <si>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</si>
  <si>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</si>
  <si>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</si>
  <si>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</si>
  <si>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</si>
  <si>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</si>
  <si>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</si>
  <si>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</si>
  <si>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</si>
  <si>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</si>
  <si>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</si>
  <si>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</si>
  <si>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</si>
  <si>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</si>
  <si>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</si>
  <si>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</si>
  <si>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</si>
  <si>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</si>
  <si>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</si>
  <si>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</si>
  <si>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</si>
  <si>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</si>
  <si>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</si>
  <si>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</si>
  <si>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</si>
  <si>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</si>
  <si>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</si>
  <si>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</si>
  <si>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</si>
  <si>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</si>
  <si>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</si>
  <si>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</si>
  <si>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</si>
  <si>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</si>
  <si>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</si>
  <si>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</si>
  <si>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</si>
  <si>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</si>
  <si>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</si>
  <si>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</si>
  <si>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</si>
  <si>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</si>
  <si>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</si>
  <si>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</si>
  <si>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</si>
  <si>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</si>
  <si>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</si>
  <si>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</si>
  <si>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</si>
  <si>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</si>
  <si>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</si>
  <si>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</si>
  <si>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</si>
  <si>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</si>
  <si>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</si>
  <si>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</si>
  <si>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</si>
  <si>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</si>
  <si>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</si>
  <si>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</si>
  <si>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</si>
  <si>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</si>
  <si>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</si>
  <si>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</si>
  <si>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</si>
  <si>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</si>
  <si>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</si>
  <si>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</si>
  <si>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</si>
  <si>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</si>
  <si>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</si>
  <si>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</si>
  <si>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</si>
  <si>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</si>
  <si>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</si>
  <si>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</si>
  <si>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</si>
  <si>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</si>
  <si>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</si>
  <si>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</si>
  <si>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</si>
  <si>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</si>
  <si>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</si>
  <si>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</si>
  <si>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</si>
  <si>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</si>
  <si>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</si>
  <si>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</si>
  <si>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</si>
  <si>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</si>
  <si>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</si>
  <si>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</si>
  <si>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</si>
  <si>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</si>
  <si>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</si>
  <si>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</si>
  <si>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</si>
  <si>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</si>
  <si>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</si>
  <si>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</si>
  <si>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</si>
  <si>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</si>
  <si>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</si>
  <si>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</si>
  <si>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</si>
  <si>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</si>
  <si>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</si>
  <si>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</si>
  <si>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</si>
  <si>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</si>
  <si>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</si>
  <si>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</si>
  <si>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</si>
  <si>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</si>
  <si>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</si>
  <si>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</si>
  <si>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</si>
  <si>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</si>
  <si>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</si>
  <si>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</si>
  <si>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</si>
  <si>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</si>
  <si>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</si>
  <si>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</si>
  <si>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</si>
  <si>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</si>
  <si>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</si>
  <si>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</si>
  <si>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</si>
  <si>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</si>
  <si>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</si>
  <si>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</si>
  <si>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</si>
  <si>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</si>
  <si>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</si>
  <si>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</si>
  <si>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</si>
  <si>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</si>
  <si>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</si>
  <si>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</si>
  <si>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</si>
  <si>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</si>
  <si>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</si>
  <si>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</si>
  <si>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</si>
  <si>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</si>
  <si>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</si>
  <si>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</si>
  <si>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</si>
  <si>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</si>
  <si>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</si>
  <si>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</si>
  <si>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</si>
  <si>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</si>
  <si>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</si>
  <si>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</si>
  <si>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</si>
  <si>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</si>
  <si>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</si>
  <si>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</si>
  <si>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</si>
  <si>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</si>
  <si>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</si>
  <si>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</si>
  <si>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</si>
  <si>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</si>
  <si>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</si>
  <si>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</si>
  <si>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</si>
  <si>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</si>
  <si>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</si>
  <si>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</si>
  <si>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</si>
  <si>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</si>
  <si>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</si>
  <si>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</si>
  <si>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</si>
  <si>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</si>
  <si>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</si>
  <si>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</si>
  <si>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</si>
  <si>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</si>
  <si>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</si>
  <si>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</si>
  <si>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</si>
  <si>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</si>
  <si>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</si>
  <si>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</si>
  <si>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</si>
  <si>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</si>
  <si>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</si>
  <si>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</si>
  <si>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</si>
  <si>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</si>
  <si>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</si>
  <si>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</si>
  <si>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</si>
  <si>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</si>
  <si>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</si>
  <si>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</si>
  <si>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</si>
  <si>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</si>
  <si>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</si>
  <si>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</si>
  <si>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</si>
  <si>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</si>
  <si>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</si>
  <si>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</si>
  <si>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</si>
  <si>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</si>
  <si>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</si>
  <si>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</si>
  <si>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</si>
  <si>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</si>
  <si>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</si>
  <si>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</si>
  <si>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</si>
  <si>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</si>
  <si>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</si>
  <si>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</si>
  <si>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</si>
  <si>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</si>
  <si>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</si>
  <si>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</si>
  <si>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</si>
  <si>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</si>
  <si>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</si>
  <si>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</si>
  <si>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</si>
  <si>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</si>
  <si>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</si>
  <si>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</si>
  <si>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</si>
  <si>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</si>
  <si>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</si>
  <si>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</si>
  <si>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</si>
  <si>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</si>
  <si>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</si>
  <si>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</si>
  <si>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</si>
  <si>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</si>
  <si>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</si>
  <si>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</si>
  <si>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</si>
  <si>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</si>
  <si>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</si>
  <si>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Evidence types (Checks column 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</si>
  <si>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</si>
  <si>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</si>
  <si>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</si>
  <si>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</si>
  <si>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</si>
  <si>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</si>
  <si>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</si>
  <si>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</si>
  <si>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</si>
  <si>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</si>
  <si>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</si>
  <si>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Form / checklist</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</si>
  <si>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</si>
  <si>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</si>
  <si>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</si>
  <si>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</si>
  <si>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</si>
  <si>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</si>
  <si>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</si>
  <si>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</si>
  <si>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</si>
  <si>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</si>
  <si>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Sensory panel sheet</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</si>
  <si>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</si>
  <si>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</si>
  <si>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</si>
  <si>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</si>
  <si>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</si>
  <si>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</si>
  <si>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</si>
  <si>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pax</t>
  </si>
  <si>
    <t xml:space="preserve">awaiting collection</t>
  </si>
  <si>
    <t xml:space="preserve">not onboard</t>
  </si>
  <si>
    <t xml:space="preserve">0 not loaded</t>
  </si>
  <si>
    <t xml:space="preserve">Load / uplift sheet</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</si>
  <si>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</si>
  <si>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</si>
  <si>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</si>
  <si>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</si>
  <si>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</si>
  <si>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</si>
  <si>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</si>
  <si>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pax boarding</t>
  </si>
  <si>
    <t xml:space="preserve">awaiting delivery</t>
  </si>
  <si>
    <t xml:space="preserve">not uplifted</t>
  </si>
  <si>
    <t xml:space="preserve">0 not on board</t>
  </si>
  <si>
    <t xml:space="preserve">Photo</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</si>
  <si>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</si>
  <si>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</si>
  <si>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</si>
  <si>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</si>
  <si>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</si>
  <si>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</si>
  <si>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</si>
  <si>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</si>
  <si>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nil awaiting</t>
  </si>
  <si>
    <t xml:space="preserve">awaiting dispatch</t>
  </si>
  <si>
    <t xml:space="preserve">not yet loaded</t>
  </si>
  <si>
    <t xml:space="preserve">0 not uplifted</t>
  </si>
  <si>
    <t xml:space="preserve">Email</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</si>
  <si>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</si>
  <si>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</si>
  <si>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</si>
  <si>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</si>
  <si>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</si>
  <si>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</si>
  <si>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</si>
  <si>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nil pending</t>
  </si>
  <si>
    <t xml:space="preserve">awaiting loading</t>
  </si>
  <si>
    <t xml:space="preserve">not yet uplifted</t>
  </si>
  <si>
    <t xml:space="preserve">0 off loaded</t>
  </si>
  <si>
    <t xml:space="preserve">Seal no.</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</si>
  <si>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</si>
  <si>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</si>
  <si>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</si>
  <si>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</si>
  <si>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</si>
  <si>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</si>
  <si>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</si>
  <si>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nil tba</t>
  </si>
  <si>
    <t xml:space="preserve">awaiting pick up</t>
  </si>
  <si>
    <t xml:space="preserve">not yet on board</t>
  </si>
  <si>
    <t xml:space="preserve">0 offloaded</t>
  </si>
  <si>
    <t xml:space="preserve">Delivery note / receipt</t>
  </si>
  <si>
    <t xml:space="preserve">Station time zones (IANA tz database rules; DST windows cover the Oct-2026 programme)</t>
  </si>
  <si>
    <t xml:space="preserve">by phone</t>
  </si>
  <si>
    <t xml:space="preserve">not ok</t>
  </si>
  <si>
    <t xml:space="preserve">0 discrepancies</t>
  </si>
  <si>
    <t xml:space="preserve">will follow</t>
  </si>
  <si>
    <t xml:space="preserve">nil tbc</t>
  </si>
  <si>
    <t xml:space="preserve">awaiting pickup</t>
  </si>
  <si>
    <t xml:space="preserve">yet to be loaded</t>
  </si>
  <si>
    <t xml:space="preserve">left behind 0</t>
  </si>
  <si>
    <t xml:space="preserve">Memo / letter</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</si>
  <si>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</si>
  <si>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</si>
  <si>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</si>
  <si>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</si>
  <si>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</si>
  <si>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</si>
  <si>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</si>
  <si>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</si>
  <si>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</si>
  <si>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</si>
  <si>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nil tbd</t>
  </si>
  <si>
    <t xml:space="preserve">awaiting transport</t>
  </si>
  <si>
    <t xml:space="preserve">yet to be uplifted</t>
  </si>
  <si>
    <t xml:space="preserve">left behind nil</t>
  </si>
  <si>
    <t xml:space="preserve">Document (GLD / menu / ISOP)</t>
  </si>
  <si>
    <t xml:space="preserve">Asia/Kuala_Lumpur</t>
  </si>
  <si>
    <t xml:space="preserve">none</t>
  </si>
  <si>
    <t xml:space="preserve">on the phone</t>
  </si>
  <si>
    <t xml:space="preserve">unsatisfactory</t>
  </si>
  <si>
    <t xml:space="preserve">0 expired</t>
  </si>
  <si>
    <t xml:space="preserve">to be advised</t>
  </si>
  <si>
    <t xml:space="preserve">nil waiting</t>
  </si>
  <si>
    <t xml:space="preserve">awaiting truck</t>
  </si>
  <si>
    <t xml:space="preserve">left behind none</t>
  </si>
  <si>
    <t xml:space="preserve">System record</t>
  </si>
  <si>
    <t xml:space="preserve">nil</t>
  </si>
  <si>
    <t xml:space="preserve">over the phone</t>
  </si>
  <si>
    <t xml:space="preserve">not acceptable</t>
  </si>
  <si>
    <t xml:space="preserve">0 fail</t>
  </si>
  <si>
    <t xml:space="preserve">not yet</t>
  </si>
  <si>
    <t xml:space="preserve">no action awaiting</t>
  </si>
  <si>
    <t xml:space="preserve">awaiting uplift</t>
  </si>
  <si>
    <t xml:space="preserve">nil left behind</t>
  </si>
  <si>
    <t xml:space="preserve">Link / file path</t>
  </si>
  <si>
    <t xml:space="preserve">null</t>
  </si>
  <si>
    <t xml:space="preserve">told</t>
  </si>
  <si>
    <t xml:space="preserve">unacceptable</t>
  </si>
  <si>
    <t xml:space="preserve">0 failed</t>
  </si>
  <si>
    <t xml:space="preserve">yet to</t>
  </si>
  <si>
    <t xml:space="preserve">no action pending</t>
  </si>
  <si>
    <t xml:space="preserve">not yet arrived</t>
  </si>
  <si>
    <t xml:space="preserve">pending loading</t>
  </si>
  <si>
    <t xml:space="preserve">nil not delivered</t>
  </si>
  <si>
    <t xml:space="preserve">Europe/London</t>
  </si>
  <si>
    <t xml:space="preserve">same</t>
  </si>
  <si>
    <t xml:space="preserve">told by</t>
  </si>
  <si>
    <t xml:space="preserve">not satisfactory</t>
  </si>
  <si>
    <t xml:space="preserve">0 fails</t>
  </si>
  <si>
    <t xml:space="preserve">not confirmed</t>
  </si>
  <si>
    <t xml:space="preserve">no action tba</t>
  </si>
  <si>
    <t xml:space="preserve">not yet boarded</t>
  </si>
  <si>
    <t xml:space="preserve">pending uplift</t>
  </si>
  <si>
    <t xml:space="preserve">nil not loaded</t>
  </si>
  <si>
    <t xml:space="preserve">Asia/Jakarta</t>
  </si>
  <si>
    <t xml:space="preserve">later</t>
  </si>
  <si>
    <t xml:space="preserve">call with</t>
  </si>
  <si>
    <t xml:space="preserve">below standard</t>
  </si>
  <si>
    <t xml:space="preserve">0 failure</t>
  </si>
  <si>
    <t xml:space="preserve">not received</t>
  </si>
  <si>
    <t xml:space="preserve">no action tbc</t>
  </si>
  <si>
    <t xml:space="preserve">not yet dispatched</t>
  </si>
  <si>
    <t xml:space="preserve">not delivered</t>
  </si>
  <si>
    <t xml:space="preserve">nil not on board</t>
  </si>
  <si>
    <t xml:space="preserve">Asia/Ho_Chi_Minh</t>
  </si>
  <si>
    <t xml:space="preserve">unknown</t>
  </si>
  <si>
    <t xml:space="preserve">whatsapp call</t>
  </si>
  <si>
    <t xml:space="preserve">shortfall</t>
  </si>
  <si>
    <t xml:space="preserve">0 leaking</t>
  </si>
  <si>
    <t xml:space="preserve">to be provided</t>
  </si>
  <si>
    <t xml:space="preserve">no action tbd</t>
  </si>
  <si>
    <t xml:space="preserve">left behind</t>
  </si>
  <si>
    <t xml:space="preserve">nil not uplifted</t>
  </si>
  <si>
    <t xml:space="preserve">Asia/Tokyo</t>
  </si>
  <si>
    <t xml:space="preserve">x</t>
  </si>
  <si>
    <t xml:space="preserve">by call</t>
  </si>
  <si>
    <t xml:space="preserve">shortage</t>
  </si>
  <si>
    <t xml:space="preserve">0 missing</t>
  </si>
  <si>
    <t xml:space="preserve">will be uploaded</t>
  </si>
  <si>
    <t xml:space="preserve">no action waiting</t>
  </si>
  <si>
    <t xml:space="preserve">offloaded</t>
  </si>
  <si>
    <t xml:space="preserve">nil off loaded</t>
  </si>
  <si>
    <t xml:space="preserve">xx</t>
  </si>
  <si>
    <t xml:space="preserve">telephone</t>
  </si>
  <si>
    <t xml:space="preserve">short by</t>
  </si>
  <si>
    <t xml:space="preserve">0 nok</t>
  </si>
  <si>
    <t xml:space="preserve">will be emailed</t>
  </si>
  <si>
    <t xml:space="preserve">no actions awaiting</t>
  </si>
  <si>
    <t xml:space="preserve">pending aircraft</t>
  </si>
  <si>
    <t xml:space="preserve">off loaded</t>
  </si>
  <si>
    <t xml:space="preserve">nil offloaded</t>
  </si>
  <si>
    <t xml:space="preserve">Asia/Hong_Kong</t>
  </si>
  <si>
    <t xml:space="preserve">xxx</t>
  </si>
  <si>
    <t xml:space="preserve">telephoned</t>
  </si>
  <si>
    <t xml:space="preserve">discrepancy</t>
  </si>
  <si>
    <t xml:space="preserve">0 non conforming</t>
  </si>
  <si>
    <t xml:space="preserve">will be sent</t>
  </si>
  <si>
    <t xml:space="preserve">no actions pending</t>
  </si>
  <si>
    <t xml:space="preserve">pending collection</t>
  </si>
  <si>
    <t xml:space="preserve">to be loaded</t>
  </si>
  <si>
    <t xml:space="preserve">no items left behind</t>
  </si>
  <si>
    <t xml:space="preserve">Australia/Adelaide</t>
  </si>
  <si>
    <t xml:space="preserve">test</t>
  </si>
  <si>
    <t xml:space="preserve">phoned</t>
  </si>
  <si>
    <t xml:space="preserve">discrepancies</t>
  </si>
  <si>
    <t xml:space="preserve">0 nonconforming</t>
  </si>
  <si>
    <t xml:space="preserve">will be attached</t>
  </si>
  <si>
    <t xml:space="preserve">no actions tba</t>
  </si>
  <si>
    <t xml:space="preserve">pending delivery</t>
  </si>
  <si>
    <t xml:space="preserve">will be loaded</t>
  </si>
  <si>
    <t xml:space="preserve">no items not delivered</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</si>
  <si>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</si>
  <si>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</si>
  <si>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</si>
  <si>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</si>
  <si>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</si>
  <si>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</si>
  <si>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actions tbc</t>
  </si>
  <si>
    <t xml:space="preserve">pending dispatch</t>
  </si>
  <si>
    <t xml:space="preserve">to be uplifted</t>
  </si>
  <si>
    <t xml:space="preserve">no items not loaded</t>
  </si>
  <si>
    <t xml:space="preserve">notapplicable</t>
  </si>
  <si>
    <t xml:space="preserve">via phone</t>
  </si>
  <si>
    <t xml:space="preserve">defective</t>
  </si>
  <si>
    <t xml:space="preserve">0 not ok</t>
  </si>
  <si>
    <t xml:space="preserve">to be attached</t>
  </si>
  <si>
    <t xml:space="preserve">no actions tbd</t>
  </si>
  <si>
    <t xml:space="preserve">will be uplifted</t>
  </si>
  <si>
    <t xml:space="preserve">no items not on board</t>
  </si>
  <si>
    <t xml:space="preserve">nophoto</t>
  </si>
  <si>
    <t xml:space="preserve">phone confirmation</t>
  </si>
  <si>
    <t xml:space="preserve">defects</t>
  </si>
  <si>
    <t xml:space="preserve">0 not satisfactory</t>
  </si>
  <si>
    <t xml:space="preserve">to be sent</t>
  </si>
  <si>
    <t xml:space="preserve">no actions waiting</t>
  </si>
  <si>
    <t xml:space="preserve">pending transport</t>
  </si>
  <si>
    <t xml:space="preserve">ready for loading</t>
  </si>
  <si>
    <t xml:space="preserve">no items not uplifted</t>
  </si>
  <si>
    <t xml:space="preserve">noevidence</t>
  </si>
  <si>
    <t xml:space="preserve">rang</t>
  </si>
  <si>
    <t xml:space="preserve">dirty</t>
  </si>
  <si>
    <t xml:space="preserve">0 not to spec</t>
  </si>
  <si>
    <t xml:space="preserve">to be emailed</t>
  </si>
  <si>
    <t xml:space="preserve">no answer awaiting</t>
  </si>
  <si>
    <t xml:space="preserve">ready for uplift</t>
  </si>
  <si>
    <t xml:space="preserve">no items off loaded</t>
  </si>
  <si>
    <t xml:space="preserve">visualcheck</t>
  </si>
  <si>
    <t xml:space="preserve">orally</t>
  </si>
  <si>
    <t xml:space="preserve">damaged</t>
  </si>
  <si>
    <t xml:space="preserve">0 reject</t>
  </si>
  <si>
    <t xml:space="preserve">to be uploaded</t>
  </si>
  <si>
    <t xml:space="preserve">no answer pending</t>
  </si>
  <si>
    <t xml:space="preserve">waiting at</t>
  </si>
  <si>
    <t xml:space="preserve">loading in progress</t>
  </si>
  <si>
    <t xml:space="preserve">no items offloaded</t>
  </si>
  <si>
    <t xml:space="preserve">visuallychecked</t>
  </si>
  <si>
    <t xml:space="preserve">oral confirmation</t>
  </si>
  <si>
    <t xml:space="preserve">missing</t>
  </si>
  <si>
    <t xml:space="preserve">0 rejected</t>
  </si>
  <si>
    <t xml:space="preserve">not uploaded</t>
  </si>
  <si>
    <t xml:space="preserve">no answer tba</t>
  </si>
  <si>
    <t xml:space="preserve">waiting for collection</t>
  </si>
  <si>
    <t xml:space="preserve">being loaded</t>
  </si>
  <si>
    <t xml:space="preserve">no left behind</t>
  </si>
  <si>
    <t xml:space="preserve">visuallyinspected</t>
  </si>
  <si>
    <t xml:space="preserve">tel call</t>
  </si>
  <si>
    <t xml:space="preserve">broken</t>
  </si>
  <si>
    <t xml:space="preserve">0 rejects</t>
  </si>
  <si>
    <t xml:space="preserve">will upload</t>
  </si>
  <si>
    <t xml:space="preserve">no answer tbc</t>
  </si>
  <si>
    <t xml:space="preserve">waiting for dispatch</t>
  </si>
  <si>
    <t xml:space="preserve">still loading</t>
  </si>
  <si>
    <t xml:space="preserve">no meals left behind</t>
  </si>
  <si>
    <t xml:space="preserve">checkedok</t>
  </si>
  <si>
    <t xml:space="preserve">tel</t>
  </si>
  <si>
    <t xml:space="preserve">leaking</t>
  </si>
  <si>
    <t xml:space="preserve">0 shortage</t>
  </si>
  <si>
    <t xml:space="preserve">will email</t>
  </si>
  <si>
    <t xml:space="preserve">no answer tbd</t>
  </si>
  <si>
    <t xml:space="preserve">waiting for loading</t>
  </si>
  <si>
    <t xml:space="preserve">loading after</t>
  </si>
  <si>
    <t xml:space="preserve">no meals not delivered</t>
  </si>
  <si>
    <t xml:space="preserve">sighted</t>
  </si>
  <si>
    <t xml:space="preserve">on call</t>
  </si>
  <si>
    <t xml:space="preserve">expired</t>
  </si>
  <si>
    <t xml:space="preserve">0 shortfall</t>
  </si>
  <si>
    <t xml:space="preserve">will send</t>
  </si>
  <si>
    <t xml:space="preserve">no answer waiting</t>
  </si>
  <si>
    <t xml:space="preserve">waiting for truck</t>
  </si>
  <si>
    <t xml:space="preserve">delivered to aircraft side</t>
  </si>
  <si>
    <t xml:space="preserve">no meals not loaded</t>
  </si>
  <si>
    <t xml:space="preserve">confirmed</t>
  </si>
  <si>
    <t xml:space="preserve">on a call</t>
  </si>
  <si>
    <t xml:space="preserve">non conforming</t>
  </si>
  <si>
    <t xml:space="preserve">0 unacceptable</t>
  </si>
  <si>
    <t xml:space="preserve">upload later</t>
  </si>
  <si>
    <t xml:space="preserve">no awaiting</t>
  </si>
  <si>
    <t xml:space="preserve">waiting for uplift</t>
  </si>
  <si>
    <t xml:space="preserve">at aircraft side</t>
  </si>
  <si>
    <t xml:space="preserve">no meals not on board</t>
  </si>
  <si>
    <t xml:space="preserve">notrequired</t>
  </si>
  <si>
    <t xml:space="preserve">via call</t>
  </si>
  <si>
    <t xml:space="preserve">nonconforming</t>
  </si>
  <si>
    <t xml:space="preserve">0 unsatisfactory</t>
  </si>
  <si>
    <t xml:space="preserve">send later</t>
  </si>
  <si>
    <t xml:space="preserve">no ca awaiting</t>
  </si>
  <si>
    <t xml:space="preserve">waiting in</t>
  </si>
  <si>
    <t xml:space="preserve">at the bay</t>
  </si>
  <si>
    <t xml:space="preserve">no meals not uplifted</t>
  </si>
  <si>
    <t xml:space="preserve">phototaken</t>
  </si>
  <si>
    <t xml:space="preserve">call</t>
  </si>
  <si>
    <t xml:space="preserve">not to spec</t>
  </si>
  <si>
    <t xml:space="preserve">any below standard</t>
  </si>
  <si>
    <t xml:space="preserve">no ca pending</t>
  </si>
  <si>
    <t xml:space="preserve">awaited</t>
  </si>
  <si>
    <t xml:space="preserve">yet to be dispatched</t>
  </si>
  <si>
    <t xml:space="preserve">at bay</t>
  </si>
  <si>
    <t xml:space="preserve">no meals off loaded</t>
  </si>
  <si>
    <t xml:space="preserve">byphone</t>
  </si>
  <si>
    <t xml:space="preserve">short 1</t>
  </si>
  <si>
    <t xml:space="preserve">any broken</t>
  </si>
  <si>
    <t xml:space="preserve">no ca tba</t>
  </si>
  <si>
    <t xml:space="preserve">to be forwarded</t>
  </si>
  <si>
    <t xml:space="preserve">no meals offloaded</t>
  </si>
  <si>
    <t xml:space="preserve">aspergld</t>
  </si>
  <si>
    <t xml:space="preserve">short 2</t>
  </si>
  <si>
    <t xml:space="preserve">any damaged</t>
  </si>
  <si>
    <t xml:space="preserve">no ca tbc</t>
  </si>
  <si>
    <t xml:space="preserve">will be forwarded</t>
  </si>
  <si>
    <t xml:space="preserve">no not delivered</t>
  </si>
  <si>
    <t xml:space="preserve">attached</t>
  </si>
  <si>
    <t xml:space="preserve">short 3</t>
  </si>
  <si>
    <t xml:space="preserve">any defect</t>
  </si>
  <si>
    <t xml:space="preserve">no ca tbd</t>
  </si>
  <si>
    <t xml:space="preserve">to be scanned</t>
  </si>
  <si>
    <t xml:space="preserve">no not loaded</t>
  </si>
  <si>
    <t xml:space="preserve">visually</t>
  </si>
  <si>
    <t xml:space="preserve">short 4</t>
  </si>
  <si>
    <t xml:space="preserve">any defective</t>
  </si>
  <si>
    <t xml:space="preserve">no ca waiting</t>
  </si>
  <si>
    <t xml:space="preserve">will be scanned</t>
  </si>
  <si>
    <t xml:space="preserve">no not on board</t>
  </si>
  <si>
    <t xml:space="preserve">self</t>
  </si>
  <si>
    <t xml:space="preserve">short 5</t>
  </si>
  <si>
    <t xml:space="preserve">any defects</t>
  </si>
  <si>
    <t xml:space="preserve">no cas awaiting</t>
  </si>
  <si>
    <t xml:space="preserve">to be filed</t>
  </si>
  <si>
    <t xml:space="preserve">no not uplifted</t>
  </si>
  <si>
    <t xml:space="preserve">sameaspic</t>
  </si>
  <si>
    <t xml:space="preserve">short 6</t>
  </si>
  <si>
    <t xml:space="preserve">any dirty</t>
  </si>
  <si>
    <t xml:space="preserve">no cas pending</t>
  </si>
  <si>
    <t xml:space="preserve">will be filed</t>
  </si>
  <si>
    <t xml:space="preserve">no off loaded</t>
  </si>
  <si>
    <t xml:space="preserve">pic</t>
  </si>
  <si>
    <t xml:space="preserve">short 7</t>
  </si>
  <si>
    <t xml:space="preserve">any discrepancies</t>
  </si>
  <si>
    <t xml:space="preserve">no cas tba</t>
  </si>
  <si>
    <t xml:space="preserve">to be shared</t>
  </si>
  <si>
    <t xml:space="preserve">no offloaded</t>
  </si>
  <si>
    <t xml:space="preserve">me</t>
  </si>
  <si>
    <t xml:space="preserve">short 8</t>
  </si>
  <si>
    <t xml:space="preserve">any discrepancy</t>
  </si>
  <si>
    <t xml:space="preserve">no cas tbc</t>
  </si>
  <si>
    <t xml:space="preserve">will be shared</t>
  </si>
  <si>
    <t xml:space="preserve">none left behind</t>
  </si>
  <si>
    <t xml:space="preserve">myself</t>
  </si>
  <si>
    <t xml:space="preserve">short 9</t>
  </si>
  <si>
    <t xml:space="preserve">any expired</t>
  </si>
  <si>
    <t xml:space="preserve">no cas tbd</t>
  </si>
  <si>
    <t xml:space="preserve">will share</t>
  </si>
  <si>
    <t xml:space="preserve">none not delivered</t>
  </si>
  <si>
    <t xml:space="preserve">good</t>
  </si>
  <si>
    <t xml:space="preserve">short 10</t>
  </si>
  <si>
    <t xml:space="preserve">any fail</t>
  </si>
  <si>
    <t xml:space="preserve">no cas waiting</t>
  </si>
  <si>
    <t xml:space="preserve">will forward</t>
  </si>
  <si>
    <t xml:space="preserve">none not loaded</t>
  </si>
  <si>
    <t xml:space="preserve">passed</t>
  </si>
  <si>
    <t xml:space="preserve">short 11</t>
  </si>
  <si>
    <t xml:space="preserve">any failed</t>
  </si>
  <si>
    <t xml:space="preserve">no clarification awaiting</t>
  </si>
  <si>
    <t xml:space="preserve">not sent</t>
  </si>
  <si>
    <t xml:space="preserve">none not on board</t>
  </si>
  <si>
    <t xml:space="preserve">satisfactory</t>
  </si>
  <si>
    <t xml:space="preserve">short 12</t>
  </si>
  <si>
    <t xml:space="preserve">any fails</t>
  </si>
  <si>
    <t xml:space="preserve">no clarification pending</t>
  </si>
  <si>
    <t xml:space="preserve">not shared</t>
  </si>
  <si>
    <t xml:space="preserve">none not uplifted</t>
  </si>
  <si>
    <t xml:space="preserve">accepted</t>
  </si>
  <si>
    <t xml:space="preserve">short 13</t>
  </si>
  <si>
    <t xml:space="preserve">any failure</t>
  </si>
  <si>
    <t xml:space="preserve">no clarification tba</t>
  </si>
  <si>
    <t xml:space="preserve">not forwarded</t>
  </si>
  <si>
    <t xml:space="preserve">none off loaded</t>
  </si>
  <si>
    <t xml:space="preserve">fine</t>
  </si>
  <si>
    <t xml:space="preserve">short 14</t>
  </si>
  <si>
    <t xml:space="preserve">any leaking</t>
  </si>
  <si>
    <t xml:space="preserve">no clarification tbc</t>
  </si>
  <si>
    <t xml:space="preserve">not scanned</t>
  </si>
  <si>
    <t xml:space="preserve">none offloaded</t>
  </si>
  <si>
    <t xml:space="preserve">noted</t>
  </si>
  <si>
    <t xml:space="preserve">short 15</t>
  </si>
  <si>
    <t xml:space="preserve">any missing</t>
  </si>
  <si>
    <t xml:space="preserve">no clarification tbd</t>
  </si>
  <si>
    <t xml:space="preserve">not filed</t>
  </si>
  <si>
    <t xml:space="preserve">not loaded 0</t>
  </si>
  <si>
    <t xml:space="preserve">complete</t>
  </si>
  <si>
    <t xml:space="preserve">short 16</t>
  </si>
  <si>
    <t xml:space="preserve">any nok</t>
  </si>
  <si>
    <t xml:space="preserve">no clarification waiting</t>
  </si>
  <si>
    <t xml:space="preserve">still with</t>
  </si>
  <si>
    <t xml:space="preserve">not loaded nil</t>
  </si>
  <si>
    <t xml:space="preserve">completed</t>
  </si>
  <si>
    <t xml:space="preserve">short 17</t>
  </si>
  <si>
    <t xml:space="preserve">any non conforming</t>
  </si>
  <si>
    <t xml:space="preserve">no clarifications awaiting</t>
  </si>
  <si>
    <t xml:space="preserve">hard copy outstanding</t>
  </si>
  <si>
    <t xml:space="preserve">not loaded none</t>
  </si>
  <si>
    <t xml:space="preserve">notavailable</t>
  </si>
  <si>
    <t xml:space="preserve">short 18</t>
  </si>
  <si>
    <t xml:space="preserve">any nonconforming</t>
  </si>
  <si>
    <t xml:space="preserve">no clarifications pending</t>
  </si>
  <si>
    <t xml:space="preserve">evidence outstanding</t>
  </si>
  <si>
    <t xml:space="preserve">not on board 0</t>
  </si>
  <si>
    <t xml:space="preserve">notprovided</t>
  </si>
  <si>
    <t xml:space="preserve">short 19</t>
  </si>
  <si>
    <t xml:space="preserve">any not acceptable</t>
  </si>
  <si>
    <t xml:space="preserve">no clarifications tba</t>
  </si>
  <si>
    <t xml:space="preserve">copy outstanding</t>
  </si>
  <si>
    <t xml:space="preserve">not on board nil</t>
  </si>
  <si>
    <t xml:space="preserve">nobatch</t>
  </si>
  <si>
    <t xml:space="preserve">short 20</t>
  </si>
  <si>
    <t xml:space="preserve">any not ok</t>
  </si>
  <si>
    <t xml:space="preserve">no clarifications tbc</t>
  </si>
  <si>
    <t xml:space="preserve">documents outstanding</t>
  </si>
  <si>
    <t xml:space="preserve">not on board none</t>
  </si>
  <si>
    <t xml:space="preserve">nobatchno</t>
  </si>
  <si>
    <t xml:space="preserve">short 21</t>
  </si>
  <si>
    <t xml:space="preserve">any not satisfactory</t>
  </si>
  <si>
    <t xml:space="preserve">no clarifications tbd</t>
  </si>
  <si>
    <t xml:space="preserve">being prepared</t>
  </si>
  <si>
    <t xml:space="preserve">nothing left behind</t>
  </si>
  <si>
    <t xml:space="preserve">nobatchnumber</t>
  </si>
  <si>
    <t xml:space="preserve">short 22</t>
  </si>
  <si>
    <t xml:space="preserve">any not to spec</t>
  </si>
  <si>
    <t xml:space="preserve">no clarifications waiting</t>
  </si>
  <si>
    <t xml:space="preserve">to come</t>
  </si>
  <si>
    <t xml:space="preserve">nothing not delivered</t>
  </si>
  <si>
    <t xml:space="preserve">seelabel</t>
  </si>
  <si>
    <t xml:space="preserve">short 23</t>
  </si>
  <si>
    <t xml:space="preserve">any reject</t>
  </si>
  <si>
    <t xml:space="preserve">no corrective action awaiting</t>
  </si>
  <si>
    <t xml:space="preserve">once received</t>
  </si>
  <si>
    <t xml:space="preserve">nothing not loaded</t>
  </si>
  <si>
    <t xml:space="preserve">unknownbatch</t>
  </si>
  <si>
    <t xml:space="preserve">short 24</t>
  </si>
  <si>
    <t xml:space="preserve">any rejected</t>
  </si>
  <si>
    <t xml:space="preserve">no corrective action pending</t>
  </si>
  <si>
    <t xml:space="preserve">requested from</t>
  </si>
  <si>
    <t xml:space="preserve">nothing not on board</t>
  </si>
  <si>
    <t xml:space="preserve">nonerequired</t>
  </si>
  <si>
    <t xml:space="preserve">short 25</t>
  </si>
  <si>
    <t xml:space="preserve">any rejects</t>
  </si>
  <si>
    <t xml:space="preserve">no corrective action tba</t>
  </si>
  <si>
    <t xml:space="preserve">to upload</t>
  </si>
  <si>
    <t xml:space="preserve">nothing not uplifted</t>
  </si>
  <si>
    <t xml:space="preserve">nocarequired</t>
  </si>
  <si>
    <t xml:space="preserve">short 26</t>
  </si>
  <si>
    <t xml:space="preserve">any shortage</t>
  </si>
  <si>
    <t xml:space="preserve">no corrective action tbc</t>
  </si>
  <si>
    <t xml:space="preserve">draft only</t>
  </si>
  <si>
    <t xml:space="preserve">nothing off loaded</t>
  </si>
  <si>
    <t xml:space="preserve">noca</t>
  </si>
  <si>
    <t xml:space="preserve">short 27</t>
  </si>
  <si>
    <t xml:space="preserve">any shortfall</t>
  </si>
  <si>
    <t xml:space="preserve">no corrective action tbd</t>
  </si>
  <si>
    <t xml:space="preserve">not in yet</t>
  </si>
  <si>
    <t xml:space="preserve">nothing offloaded</t>
  </si>
  <si>
    <t xml:space="preserve">nilca</t>
  </si>
  <si>
    <t xml:space="preserve">short 28</t>
  </si>
  <si>
    <t xml:space="preserve">any unacceptable</t>
  </si>
  <si>
    <t xml:space="preserve">no corrective action waiting</t>
  </si>
  <si>
    <t xml:space="preserve">will be sent tomorrow</t>
  </si>
  <si>
    <t xml:space="preserve">offloaded 0</t>
  </si>
  <si>
    <t xml:space="preserve">noactionrequired</t>
  </si>
  <si>
    <t xml:space="preserve">short 29</t>
  </si>
  <si>
    <t xml:space="preserve">any unsatisfactory</t>
  </si>
  <si>
    <t xml:space="preserve">no document awaiting</t>
  </si>
  <si>
    <t xml:space="preserve">expected tomorrow</t>
  </si>
  <si>
    <t xml:space="preserve">offloaded nil</t>
  </si>
  <si>
    <t xml:space="preserve">noactionneeded</t>
  </si>
  <si>
    <t xml:space="preserve">short 30</t>
  </si>
  <si>
    <t xml:space="preserve">below standard 0</t>
  </si>
  <si>
    <t xml:space="preserve">no document pending</t>
  </si>
  <si>
    <t xml:space="preserve">due tomorrow</t>
  </si>
  <si>
    <t xml:space="preserve">offloaded none</t>
  </si>
  <si>
    <t xml:space="preserve">nonenecessary</t>
  </si>
  <si>
    <t xml:space="preserve">1 short</t>
  </si>
  <si>
    <t xml:space="preserve">below standard found 0</t>
  </si>
  <si>
    <t xml:space="preserve">no document tba</t>
  </si>
  <si>
    <t xml:space="preserve">zero left behind</t>
  </si>
  <si>
    <t xml:space="preserve">done</t>
  </si>
  <si>
    <t xml:space="preserve">2 short</t>
  </si>
  <si>
    <t xml:space="preserve">below standard found nil</t>
  </si>
  <si>
    <t xml:space="preserve">no document tbc</t>
  </si>
  <si>
    <t xml:space="preserve">zero not delivered</t>
  </si>
  <si>
    <t xml:space="preserve">yes</t>
  </si>
  <si>
    <t xml:space="preserve">3 short</t>
  </si>
  <si>
    <t xml:space="preserve">below standard found none</t>
  </si>
  <si>
    <t xml:space="preserve">no document tbd</t>
  </si>
  <si>
    <t xml:space="preserve">zero not loaded</t>
  </si>
  <si>
    <t xml:space="preserve">checked</t>
  </si>
  <si>
    <t xml:space="preserve">4 short</t>
  </si>
  <si>
    <t xml:space="preserve">below standard free</t>
  </si>
  <si>
    <t xml:space="preserve">no document waiting</t>
  </si>
  <si>
    <t xml:space="preserve">zero not on board</t>
  </si>
  <si>
    <t xml:space="preserve">ok</t>
  </si>
  <si>
    <t xml:space="preserve">5 short</t>
  </si>
  <si>
    <t xml:space="preserve">below standard nil</t>
  </si>
  <si>
    <t xml:space="preserve">no documents awaiting</t>
  </si>
  <si>
    <t xml:space="preserve">zero not uplifted</t>
  </si>
  <si>
    <t xml:space="preserve">okay</t>
  </si>
  <si>
    <t xml:space="preserve">6 short</t>
  </si>
  <si>
    <t xml:space="preserve">below standard none</t>
  </si>
  <si>
    <t xml:space="preserve">no documents pending</t>
  </si>
  <si>
    <t xml:space="preserve">zero off loaded</t>
  </si>
  <si>
    <t xml:space="preserve">visual</t>
  </si>
  <si>
    <t xml:space="preserve">7 short</t>
  </si>
  <si>
    <t xml:space="preserve">below standard not found</t>
  </si>
  <si>
    <t xml:space="preserve">no documents tba</t>
  </si>
  <si>
    <t xml:space="preserve">zero offloaded</t>
  </si>
  <si>
    <t xml:space="preserve">8 short</t>
  </si>
  <si>
    <t xml:space="preserve">below standard noted 0</t>
  </si>
  <si>
    <t xml:space="preserve">no documents tbc</t>
  </si>
  <si>
    <t xml:space="preserve">naverbal</t>
  </si>
  <si>
    <t xml:space="preserve">9 short</t>
  </si>
  <si>
    <t xml:space="preserve">below standard nothing</t>
  </si>
  <si>
    <t xml:space="preserve">no documents tbd</t>
  </si>
  <si>
    <t xml:space="preserve">photo</t>
  </si>
  <si>
    <t xml:space="preserve">10 short</t>
  </si>
  <si>
    <t xml:space="preserve">below standard zero</t>
  </si>
  <si>
    <t xml:space="preserve">no documents waiting</t>
  </si>
  <si>
    <t xml:space="preserve">email</t>
  </si>
  <si>
    <t xml:space="preserve">11 short</t>
  </si>
  <si>
    <t xml:space="preserve">broken 0</t>
  </si>
  <si>
    <t xml:space="preserve">no follow up awaiting</t>
  </si>
  <si>
    <t xml:space="preserve">seen</t>
  </si>
  <si>
    <t xml:space="preserve">12 short</t>
  </si>
  <si>
    <t xml:space="preserve">broken found 0</t>
  </si>
  <si>
    <t xml:space="preserve">no follow up pending</t>
  </si>
  <si>
    <t xml:space="preserve">13 short</t>
  </si>
  <si>
    <t xml:space="preserve">broken found nil</t>
  </si>
  <si>
    <t xml:space="preserve">no follow up tba</t>
  </si>
  <si>
    <t xml:space="preserve">14 short</t>
  </si>
  <si>
    <t xml:space="preserve">broken found none</t>
  </si>
  <si>
    <t xml:space="preserve">no follow up tbc</t>
  </si>
  <si>
    <t xml:space="preserve">15 short</t>
  </si>
  <si>
    <t xml:space="preserve">broken free</t>
  </si>
  <si>
    <t xml:space="preserve">no follow up tbd</t>
  </si>
  <si>
    <t xml:space="preserve">16 short</t>
  </si>
  <si>
    <t xml:space="preserve">broken nil</t>
  </si>
  <si>
    <t xml:space="preserve">no follow up waiting</t>
  </si>
  <si>
    <t xml:space="preserve">17 short</t>
  </si>
  <si>
    <t xml:space="preserve">broken none</t>
  </si>
  <si>
    <t xml:space="preserve">no further action awaiting</t>
  </si>
  <si>
    <t xml:space="preserve">18 short</t>
  </si>
  <si>
    <t xml:space="preserve">broken not found</t>
  </si>
  <si>
    <t xml:space="preserve">no further action pending</t>
  </si>
  <si>
    <t xml:space="preserve">19 short</t>
  </si>
  <si>
    <t xml:space="preserve">broken noted 0</t>
  </si>
  <si>
    <t xml:space="preserve">no further action tba</t>
  </si>
  <si>
    <t xml:space="preserve">20 short</t>
  </si>
  <si>
    <t xml:space="preserve">broken nothing</t>
  </si>
  <si>
    <t xml:space="preserve">no further action tbc</t>
  </si>
  <si>
    <t xml:space="preserve">21 short</t>
  </si>
  <si>
    <t xml:space="preserve">broken zero</t>
  </si>
  <si>
    <t xml:space="preserve">no further action tbd</t>
  </si>
  <si>
    <t xml:space="preserve">22 short</t>
  </si>
  <si>
    <t xml:space="preserve">damaged 0</t>
  </si>
  <si>
    <t xml:space="preserve">no further action waiting</t>
  </si>
  <si>
    <t xml:space="preserve">23 short</t>
  </si>
  <si>
    <t xml:space="preserve">damaged found 0</t>
  </si>
  <si>
    <t xml:space="preserve">no issue awaiting</t>
  </si>
  <si>
    <t xml:space="preserve">24 short</t>
  </si>
  <si>
    <t xml:space="preserve">damaged found nil</t>
  </si>
  <si>
    <t xml:space="preserve">no issue pending</t>
  </si>
  <si>
    <t xml:space="preserve">25 short</t>
  </si>
  <si>
    <t xml:space="preserve">damaged found none</t>
  </si>
  <si>
    <t xml:space="preserve">no issue tba</t>
  </si>
  <si>
    <t xml:space="preserve">26 short</t>
  </si>
  <si>
    <t xml:space="preserve">damaged free</t>
  </si>
  <si>
    <t xml:space="preserve">no issue tbc</t>
  </si>
  <si>
    <t xml:space="preserve">27 short</t>
  </si>
  <si>
    <t xml:space="preserve">damaged nil</t>
  </si>
  <si>
    <t xml:space="preserve">no issue tbd</t>
  </si>
  <si>
    <t xml:space="preserve">28 short</t>
  </si>
  <si>
    <t xml:space="preserve">damaged none</t>
  </si>
  <si>
    <t xml:space="preserve">no issue waiting</t>
  </si>
  <si>
    <t xml:space="preserve">29 short</t>
  </si>
  <si>
    <t xml:space="preserve">damaged not found</t>
  </si>
  <si>
    <t xml:space="preserve">no issues awaiting</t>
  </si>
  <si>
    <t xml:space="preserve">30 short</t>
  </si>
  <si>
    <t xml:space="preserve">damaged noted 0</t>
  </si>
  <si>
    <t xml:space="preserve">no issues pending</t>
  </si>
  <si>
    <t xml:space="preserve">damaged nothing</t>
  </si>
  <si>
    <t xml:space="preserve">no issues tba</t>
  </si>
  <si>
    <t xml:space="preserve">damaged zero</t>
  </si>
  <si>
    <t xml:space="preserve">no issues tbc</t>
  </si>
  <si>
    <t xml:space="preserve">defect 0</t>
  </si>
  <si>
    <t xml:space="preserve">no issues tbd</t>
  </si>
  <si>
    <t xml:space="preserve">defect found 0</t>
  </si>
  <si>
    <t xml:space="preserve">no issues waiting</t>
  </si>
  <si>
    <t xml:space="preserve">defect found nil</t>
  </si>
  <si>
    <t xml:space="preserve">no item awaiting</t>
  </si>
  <si>
    <t xml:space="preserve">defect found none</t>
  </si>
  <si>
    <t xml:space="preserve">no item pending</t>
  </si>
  <si>
    <t xml:space="preserve">defect free</t>
  </si>
  <si>
    <t xml:space="preserve">no item tba</t>
  </si>
  <si>
    <t xml:space="preserve">defect nil</t>
  </si>
  <si>
    <t xml:space="preserve">no item tbc</t>
  </si>
  <si>
    <t xml:space="preserve">defect none</t>
  </si>
  <si>
    <t xml:space="preserve">no item tbd</t>
  </si>
  <si>
    <t xml:space="preserve">defect not found</t>
  </si>
  <si>
    <t xml:space="preserve">no item waiting</t>
  </si>
  <si>
    <t xml:space="preserve">defect noted 0</t>
  </si>
  <si>
    <t xml:space="preserve">no items awaiting</t>
  </si>
  <si>
    <t xml:space="preserve">defect nothing</t>
  </si>
  <si>
    <t xml:space="preserve">no items pending</t>
  </si>
  <si>
    <t xml:space="preserve">defect zero</t>
  </si>
  <si>
    <t xml:space="preserve">no items tba</t>
  </si>
  <si>
    <t xml:space="preserve">defective 0</t>
  </si>
  <si>
    <t xml:space="preserve">no items tbc</t>
  </si>
  <si>
    <t xml:space="preserve">defective found 0</t>
  </si>
  <si>
    <t xml:space="preserve">no items tbd</t>
  </si>
  <si>
    <t xml:space="preserve">defective found nil</t>
  </si>
  <si>
    <t xml:space="preserve">no items waiting</t>
  </si>
  <si>
    <t xml:space="preserve">defective found none</t>
  </si>
  <si>
    <t xml:space="preserve">no longer awaiting</t>
  </si>
  <si>
    <t xml:space="preserve">defective free</t>
  </si>
  <si>
    <t xml:space="preserve">no longer pending</t>
  </si>
  <si>
    <t xml:space="preserve">defective nil</t>
  </si>
  <si>
    <t xml:space="preserve">no pending</t>
  </si>
  <si>
    <t xml:space="preserve">defective none</t>
  </si>
  <si>
    <t xml:space="preserve">no pending items</t>
  </si>
  <si>
    <t xml:space="preserve">defective not found</t>
  </si>
  <si>
    <t xml:space="preserve">no queries awaiting</t>
  </si>
  <si>
    <t xml:space="preserve">defective noted 0</t>
  </si>
  <si>
    <t xml:space="preserve">no queries pending</t>
  </si>
  <si>
    <t xml:space="preserve">defective nothing</t>
  </si>
  <si>
    <t xml:space="preserve">no queries tba</t>
  </si>
  <si>
    <t xml:space="preserve">defective zero</t>
  </si>
  <si>
    <t xml:space="preserve">no queries tbc</t>
  </si>
  <si>
    <t xml:space="preserve">defects 0</t>
  </si>
  <si>
    <t xml:space="preserve">no queries tbd</t>
  </si>
  <si>
    <t xml:space="preserve">defects found 0</t>
  </si>
  <si>
    <t xml:space="preserve">no queries waiting</t>
  </si>
  <si>
    <t xml:space="preserve">defects found nil</t>
  </si>
  <si>
    <t xml:space="preserve">no query awaiting</t>
  </si>
  <si>
    <t xml:space="preserve">defects found none</t>
  </si>
  <si>
    <t xml:space="preserve">no query pending</t>
  </si>
  <si>
    <t xml:space="preserve">defects free</t>
  </si>
  <si>
    <t xml:space="preserve">no query tba</t>
  </si>
  <si>
    <t xml:space="preserve">defects nil</t>
  </si>
  <si>
    <t xml:space="preserve">no query tbc</t>
  </si>
  <si>
    <t xml:space="preserve">defects none</t>
  </si>
  <si>
    <t xml:space="preserve">no query tbd</t>
  </si>
  <si>
    <t xml:space="preserve">defects not found</t>
  </si>
  <si>
    <t xml:space="preserve">no query waiting</t>
  </si>
  <si>
    <t xml:space="preserve">defects noted 0</t>
  </si>
  <si>
    <t xml:space="preserve">no reply awaiting</t>
  </si>
  <si>
    <t xml:space="preserve">defects nothing</t>
  </si>
  <si>
    <t xml:space="preserve">no reply pending</t>
  </si>
  <si>
    <t xml:space="preserve">defects zero</t>
  </si>
  <si>
    <t xml:space="preserve">no reply tba</t>
  </si>
  <si>
    <t xml:space="preserve">dirty 0</t>
  </si>
  <si>
    <t xml:space="preserve">no reply tbc</t>
  </si>
  <si>
    <t xml:space="preserve">dirty found 0</t>
  </si>
  <si>
    <t xml:space="preserve">no reply tbd</t>
  </si>
  <si>
    <t xml:space="preserve">dirty found nil</t>
  </si>
  <si>
    <t xml:space="preserve">no reply waiting</t>
  </si>
  <si>
    <t xml:space="preserve">dirty found none</t>
  </si>
  <si>
    <t xml:space="preserve">no tba</t>
  </si>
  <si>
    <t xml:space="preserve">dirty free</t>
  </si>
  <si>
    <t xml:space="preserve">no tbc</t>
  </si>
  <si>
    <t xml:space="preserve">dirty nil</t>
  </si>
  <si>
    <t xml:space="preserve">no tbd</t>
  </si>
  <si>
    <t xml:space="preserve">dirty none</t>
  </si>
  <si>
    <t xml:space="preserve">no waiting</t>
  </si>
  <si>
    <t xml:space="preserve">dirty not found</t>
  </si>
  <si>
    <t xml:space="preserve">none awaiting</t>
  </si>
  <si>
    <t xml:space="preserve">dirty noted 0</t>
  </si>
  <si>
    <t xml:space="preserve">none pending</t>
  </si>
  <si>
    <t xml:space="preserve">dirty nothing</t>
  </si>
  <si>
    <t xml:space="preserve">none tba</t>
  </si>
  <si>
    <t xml:space="preserve">dirty zero</t>
  </si>
  <si>
    <t xml:space="preserve">none tbc</t>
  </si>
  <si>
    <t xml:space="preserve">discrepancies 0</t>
  </si>
  <si>
    <t xml:space="preserve">none tbd</t>
  </si>
  <si>
    <t xml:space="preserve">discrepancies found 0</t>
  </si>
  <si>
    <t xml:space="preserve">none waiting</t>
  </si>
  <si>
    <t xml:space="preserve">discrepancies found nil</t>
  </si>
  <si>
    <t xml:space="preserve">not awaiting</t>
  </si>
  <si>
    <t xml:space="preserve">discrepancies found none</t>
  </si>
  <si>
    <t xml:space="preserve">not pending</t>
  </si>
  <si>
    <t xml:space="preserve">discrepancies free</t>
  </si>
  <si>
    <t xml:space="preserve">not tba</t>
  </si>
  <si>
    <t xml:space="preserve">discrepancies nil</t>
  </si>
  <si>
    <t xml:space="preserve">not tbc</t>
  </si>
  <si>
    <t xml:space="preserve">discrepancies none</t>
  </si>
  <si>
    <t xml:space="preserve">not tbd</t>
  </si>
  <si>
    <t xml:space="preserve">discrepancies not found</t>
  </si>
  <si>
    <t xml:space="preserve">not waiting</t>
  </si>
  <si>
    <t xml:space="preserve">discrepancies noted 0</t>
  </si>
  <si>
    <t xml:space="preserve">not yet applicable</t>
  </si>
  <si>
    <t xml:space="preserve">discrepancies nothing</t>
  </si>
  <si>
    <t xml:space="preserve">not yet effective</t>
  </si>
  <si>
    <t xml:space="preserve">discrepancies zero</t>
  </si>
  <si>
    <t xml:space="preserve">not yet in service</t>
  </si>
  <si>
    <t xml:space="preserve">discrepancy 0</t>
  </si>
  <si>
    <t xml:space="preserve">not yet introduced</t>
  </si>
  <si>
    <t xml:space="preserve">discrepancy found 0</t>
  </si>
  <si>
    <t xml:space="preserve">nothing awaited</t>
  </si>
  <si>
    <t xml:space="preserve">discrepancy found nil</t>
  </si>
  <si>
    <t xml:space="preserve">nothing awaiting</t>
  </si>
  <si>
    <t xml:space="preserve">discrepancy found none</t>
  </si>
  <si>
    <t xml:space="preserve">nothing further to follow</t>
  </si>
  <si>
    <t xml:space="preserve">discrepancy free</t>
  </si>
  <si>
    <t xml:space="preserve">nothing more to follow</t>
  </si>
  <si>
    <t xml:space="preserve">discrepancy nil</t>
  </si>
  <si>
    <t xml:space="preserve">nothing outstanding or to follow</t>
  </si>
  <si>
    <t xml:space="preserve">discrepancy none</t>
  </si>
  <si>
    <t xml:space="preserve">nothing pending</t>
  </si>
  <si>
    <t xml:space="preserve">discrepancy not found</t>
  </si>
  <si>
    <t xml:space="preserve">nothing tba</t>
  </si>
  <si>
    <t xml:space="preserve">discrepancy noted 0</t>
  </si>
  <si>
    <t xml:space="preserve">nothing tbc</t>
  </si>
  <si>
    <t xml:space="preserve">discrepancy nothing</t>
  </si>
  <si>
    <t xml:space="preserve">nothing tbd</t>
  </si>
  <si>
    <t xml:space="preserve">discrepancy zero</t>
  </si>
  <si>
    <t xml:space="preserve">nothing to be confirmed</t>
  </si>
  <si>
    <t xml:space="preserve">expired 0</t>
  </si>
  <si>
    <t xml:space="preserve">nothing to be sent</t>
  </si>
  <si>
    <t xml:space="preserve">expired found 0</t>
  </si>
  <si>
    <t xml:space="preserve">nothing to be uploaded</t>
  </si>
  <si>
    <t xml:space="preserve">expired found nil</t>
  </si>
  <si>
    <t xml:space="preserve">nothing to follow</t>
  </si>
  <si>
    <t xml:space="preserve">expired found none</t>
  </si>
  <si>
    <t xml:space="preserve">nothing waiting</t>
  </si>
  <si>
    <t xml:space="preserve">expired free</t>
  </si>
  <si>
    <t xml:space="preserve">or pending</t>
  </si>
  <si>
    <t xml:space="preserve">expired nil</t>
  </si>
  <si>
    <t xml:space="preserve">or to follow</t>
  </si>
  <si>
    <t xml:space="preserve">expired none</t>
  </si>
  <si>
    <t xml:space="preserve">pending 0</t>
  </si>
  <si>
    <t xml:space="preserve">expired not found</t>
  </si>
  <si>
    <t xml:space="preserve">pending items 0</t>
  </si>
  <si>
    <t xml:space="preserve">expired noted 0</t>
  </si>
  <si>
    <t xml:space="preserve">pending items nil</t>
  </si>
  <si>
    <t xml:space="preserve">expired nothing</t>
  </si>
  <si>
    <t xml:space="preserve">pending items none</t>
  </si>
  <si>
    <t xml:space="preserve">expired zero</t>
  </si>
  <si>
    <t xml:space="preserve">pending nil</t>
  </si>
  <si>
    <t xml:space="preserve">fail 0</t>
  </si>
  <si>
    <t xml:space="preserve">pending none</t>
  </si>
  <si>
    <t xml:space="preserve">fail found 0</t>
  </si>
  <si>
    <t xml:space="preserve">yet to be introduced</t>
  </si>
  <si>
    <t xml:space="preserve">fail found nil</t>
  </si>
  <si>
    <t xml:space="preserve">yet to be launched</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</si>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</sst>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11"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46294.2388825142</v>
      </c>
      <c r="E2" s="12"/>
      <c r="F2" s="11" t="s">
        <v>56</v>
      </c>
      <c r="G2" s="11"/>
      <c r="H2" s="12" t="n">
        <f aca="false">AsOfUTC+8/24</f>
        <v>46294.5722158475</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13:43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13:43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13:43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{17A06696-10AF-4E4B-BD49-75A9DB0028FA}</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{74B5B3EE-4ED2-474C-9BE2-AA8A6069AF20}</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17A06696-10AF-4E4B-BD49-75A9DB0028FA}">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74B5B3EE-4ED2-474C-9BE2-AA8A6069AF20}">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Z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373</v>
      </c>
      <c r="BT4" s="56" t="s">
        <v>373</v>
      </c>
      <c r="BU4" s="56" t="s">
        <v>373</v>
      </c>
      <c r="BV4" s="56" t="s">
        <v>374</v>
      </c>
      <c r="BW4" s="56" t="s">
        <v>373</v>
      </c>
      <c r="BX4" s="56" t="s">
        <v>373</v>
      </c>
      <c r="BY4" s="56" t="s">
        <v>375</v>
      </c>
      <c r="BZ4" s="56" t="s">
        <v>376</v>
      </c>
    </row>
    <row r="5" customFormat="false" ht="39.75" hidden="false" customHeight="true" outlineLevel="0" collapsed="false">
      <c r="A5" s="57" t="s">
        <v>377</v>
      </c>
      <c r="B5" s="57" t="s">
        <v>183</v>
      </c>
      <c r="C5" s="57" t="str">
        <f aca="false">Flights!$F$5</f>
        <v>MH0001</v>
      </c>
      <c r="D5" s="58" t="n">
        <f aca="false">Flights!$D$5</f>
        <v>46303</v>
      </c>
      <c r="E5" s="57" t="str">
        <f aca="false">Flights!$G$5&amp;"-"&amp;Flights!$H$5</f>
        <v>LHR-KUL</v>
      </c>
      <c r="F5" s="57" t="str">
        <f aca="false">Flights!$K$5</f>
        <v>EY</v>
      </c>
      <c r="G5" s="57" t="s">
        <v>81</v>
      </c>
      <c r="H5" s="57" t="s">
        <v>378</v>
      </c>
      <c r="I5" s="57" t="s">
        <v>379</v>
      </c>
      <c r="J5" s="57" t="s">
        <v>380</v>
      </c>
      <c r="K5" s="67" t="s">
        <v>381</v>
      </c>
      <c r="L5" s="67" t="s">
        <v>382</v>
      </c>
      <c r="M5" s="67"/>
      <c r="N5" s="67" t="s">
        <v>383</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60"/>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file",IF(TRIM(S5)="","INVALID – choose the evidence type (column S)",IF(BL5=0,"INVALID – evidence ID does not match its type (e.g. SF-2210, IMG_2231, seal 88213, link)",IF(OR(LEN(AX5)&lt;2,ISNUMBER(MATCH(AX5,L_Placeholder,0))),"INVALID – verifier missing",IF(AX5=AU5,"INVALID – verifier must be someone other than the PIC",IF(BH5=1,"INVALID – result not yet available (awaiting / TBC)",IF(BV5=1,"INVALID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IF(TRIM(S5)="",0,BZ5)</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TRIM(LOWER(W5))&lt;&gt;LOWER(Flights!$F$5),ISNA(MATCH(TRIM(BP5),{"00aaa00","00aaa0000","aaa00","aaa0000","00-aaa-00","00-aaa-0000","00/aaa/00"},0)),OR(SUMPRODUCT(--ISNUMBER(SEARCH({"a0","a-0","a_0","a/0","a.0","a#0"},BP5)))&gt;0,ISNUMBER(SEARCH("000000",BP5)))),1,0),0)</f>
        <v>0</v>
      </c>
      <c r="BR5" s="61"/>
      <c r="BS5" s="61"/>
      <c r="BT5" s="61"/>
      <c r="BU5" s="61"/>
      <c r="BV5" s="61" t="n">
        <f aca="false">0</f>
        <v>0</v>
      </c>
      <c r="BW5" s="61"/>
      <c r="BX5" s="61"/>
      <c r="BY5" s="62" t="n">
        <f aca="false">Q5-T7EarlyD*24/24</f>
        <v>46282.8576388889</v>
      </c>
      <c r="BZ5" s="61" t="n">
        <f aca="false">IFERROR(IF(AND(TRIM(LOWER(Z5))&lt;&gt;LOWER(Flights!$F$5),ISNA(MATCH(TRIM(BN5),{"00aaa00","00aaa0000","aaa00","aaa0000","00-aaa-00","00-aaa-0000","00/aaa/00"},0)),IF(S5="Link / file path",SUMPRODUCT(--ISNUMBER(SEARCH({"http","www.","\","/",".pdf",".jpg",".jpeg",".png",".heic",".xls",".doc",".msg",".eml"},Z5)))&gt;0,OR(SUMPRODUCT(--ISNUMBER(SEARCH({"a0","a-0","a_0","a/0","a.0","a#0"},BN5)))&gt;0,SUMPRODUCT(--ISNUMBER(SEARCH({"http","www.","\","/",".pdf",".jpg",".jpeg",".png",".heic",".xls",".doc",".msg",".eml"},Z5)))&gt;0,AND(ISNUMBER(MATCH(S5,{"Seal no.","Delivery note / receipt","Email","Photo"},0)),ISNUMBER(SEARCH("0000",BN5)))))),1,0),0)</f>
        <v>0</v>
      </c>
    </row>
    <row r="6" customFormat="false" ht="39.75" hidden="false" customHeight="true" outlineLevel="0" collapsed="false">
      <c r="A6" s="57" t="s">
        <v>384</v>
      </c>
      <c r="B6" s="57" t="s">
        <v>183</v>
      </c>
      <c r="C6" s="57" t="str">
        <f aca="false">Flights!$F$5</f>
        <v>MH0001</v>
      </c>
      <c r="D6" s="58" t="n">
        <f aca="false">Flights!$D$5</f>
        <v>46303</v>
      </c>
      <c r="E6" s="57" t="str">
        <f aca="false">Flights!$G$5&amp;"-"&amp;Flights!$H$5</f>
        <v>LHR-KUL</v>
      </c>
      <c r="F6" s="57" t="str">
        <f aca="false">Flights!$K$5</f>
        <v>EY</v>
      </c>
      <c r="G6" s="57" t="s">
        <v>81</v>
      </c>
      <c r="H6" s="57" t="s">
        <v>378</v>
      </c>
      <c r="I6" s="57" t="s">
        <v>385</v>
      </c>
      <c r="J6" s="57" t="s">
        <v>386</v>
      </c>
      <c r="K6" s="67" t="s">
        <v>387</v>
      </c>
      <c r="L6" s="67" t="s">
        <v>382</v>
      </c>
      <c r="M6" s="67"/>
      <c r="N6" s="67" t="s">
        <v>383</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60"/>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file",IF(TRIM(S6)="","INVALID – choose the evidence type (column S)",IF(BL6=0,"INVALID – evidence ID does not match its type (e.g. SF-2210, IMG_2231, seal 88213, link)",IF(OR(LEN(AX6)&lt;2,ISNUMBER(MATCH(AX6,L_Placeholder,0))),"INVALID – verifier missing",IF(AX6=AU6,"INVALID – verifier must be someone other than the PIC",IF(BH6=1,"INVALID – result not yet available (awaiting / TBC)",IF(BV6=1,"INVALID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IF(TRIM(S6)="",0,BZ6)</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TRIM(LOWER(W6))&lt;&gt;LOWER(Flights!$F$5),ISNA(MATCH(TRIM(BP6),{"00aaa00","00aaa0000","aaa00","aaa0000","00-aaa-00","00-aaa-0000","00/aaa/00"},0)),OR(SUMPRODUCT(--ISNUMBER(SEARCH({"a0","a-0","a_0","a/0","a.0","a#0"},BP6)))&gt;0,ISNUMBER(SEARCH("000000",BP6)))),1,0),0)</f>
        <v>0</v>
      </c>
      <c r="BR6" s="61"/>
      <c r="BS6" s="61"/>
      <c r="BT6" s="61"/>
      <c r="BU6" s="61"/>
      <c r="BV6" s="61" t="n">
        <f aca="false">0</f>
        <v>0</v>
      </c>
      <c r="BW6" s="61"/>
      <c r="BX6" s="61"/>
      <c r="BY6" s="62" t="n">
        <f aca="false">Q6-T7EarlyD*24/24</f>
        <v>46282.8576388889</v>
      </c>
      <c r="BZ6" s="61" t="n">
        <f aca="false">IFERROR(IF(AND(TRIM(LOWER(Z6))&lt;&gt;LOWER(Flights!$F$5),ISNA(MATCH(TRIM(BN6),{"00aaa00","00aaa0000","aaa00","aaa0000","00-aaa-00","00-aaa-0000","00/aaa/00"},0)),IF(S6="Link / file path",SUMPRODUCT(--ISNUMBER(SEARCH({"http","www.","\","/",".pdf",".jpg",".jpeg",".png",".heic",".xls",".doc",".msg",".eml"},Z6)))&gt;0,OR(SUMPRODUCT(--ISNUMBER(SEARCH({"a0","a-0","a_0","a/0","a.0","a#0"},BN6)))&gt;0,SUMPRODUCT(--ISNUMBER(SEARCH({"http","www.","\","/",".pdf",".jpg",".jpeg",".png",".heic",".xls",".doc",".msg",".eml"},Z6)))&gt;0,AND(ISNUMBER(MATCH(S6,{"Seal no.","Delivery note / receipt","Email","Photo"},0)),ISNUMBER(SEARCH("0000",BN6)))))),1,0),0)</f>
        <v>0</v>
      </c>
    </row>
    <row r="7" customFormat="false" ht="41.25" hidden="false" customHeight="true" outlineLevel="0" collapsed="false">
      <c r="A7" s="57" t="s">
        <v>388</v>
      </c>
      <c r="B7" s="57" t="s">
        <v>183</v>
      </c>
      <c r="C7" s="57" t="str">
        <f aca="false">Flights!$F$5</f>
        <v>MH0001</v>
      </c>
      <c r="D7" s="58" t="n">
        <f aca="false">Flights!$D$5</f>
        <v>46303</v>
      </c>
      <c r="E7" s="57" t="str">
        <f aca="false">Flights!$G$5&amp;"-"&amp;Flights!$H$5</f>
        <v>LHR-KUL</v>
      </c>
      <c r="F7" s="57" t="str">
        <f aca="false">Flights!$K$5</f>
        <v>EY</v>
      </c>
      <c r="G7" s="57" t="s">
        <v>81</v>
      </c>
      <c r="H7" s="57" t="s">
        <v>378</v>
      </c>
      <c r="I7" s="57" t="s">
        <v>389</v>
      </c>
      <c r="J7" s="57" t="s">
        <v>390</v>
      </c>
      <c r="K7" s="67" t="s">
        <v>391</v>
      </c>
      <c r="L7" s="67" t="s">
        <v>382</v>
      </c>
      <c r="M7" s="67"/>
      <c r="N7" s="67" t="str">
        <f aca="false">IF(TRIM(Flights!$L$5)="A339","Required","N/A – rule")</f>
        <v>N/A – rule</v>
      </c>
      <c r="O7" s="67" t="s">
        <v>392</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60"/>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file",IF(TRIM(S7)="","INVALID – choose the evidence type (column S)",IF(BL7=0,"INVALID – evidence ID does not match its type (e.g. SF-2210, IMG_2231, seal 88213, link)",IF(OR(LEN(AX7)&lt;2,ISNUMBER(MATCH(AX7,L_Placeholder,0))),"INVALID – verifier missing",IF(AX7=AU7,"INVALID – verifier must be someone other than the PIC",IF(BH7=1,"INVALID – result not yet available (awaiting / TBC)",IF(BV7=1,"INVALID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IF(TRIM(S7)="",0,BZ7)</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TRIM(LOWER(W7))&lt;&gt;LOWER(Flights!$F$5),ISNA(MATCH(TRIM(BP7),{"00aaa00","00aaa0000","aaa00","aaa0000","00-aaa-00","00-aaa-0000","00/aaa/00"},0)),OR(SUMPRODUCT(--ISNUMBER(SEARCH({"a0","a-0","a_0","a/0","a.0","a#0"},BP7)))&gt;0,ISNUMBER(SEARCH("000000",BP7)))),1,0),0)</f>
        <v>0</v>
      </c>
      <c r="BR7" s="61"/>
      <c r="BS7" s="61"/>
      <c r="BT7" s="61"/>
      <c r="BU7" s="61"/>
      <c r="BV7" s="61" t="n">
        <f aca="false">0</f>
        <v>0</v>
      </c>
      <c r="BW7" s="61"/>
      <c r="BX7" s="61"/>
      <c r="BY7" s="62" t="n">
        <f aca="false">Q7-T7EarlyD*24/24</f>
        <v>46282.8576388889</v>
      </c>
      <c r="BZ7" s="61" t="n">
        <f aca="false">IFERROR(IF(AND(TRIM(LOWER(Z7))&lt;&gt;LOWER(Flights!$F$5),ISNA(MATCH(TRIM(BN7),{"00aaa00","00aaa0000","aaa00","aaa0000","00-aaa-00","00-aaa-0000","00/aaa/00"},0)),IF(S7="Link / file path",SUMPRODUCT(--ISNUMBER(SEARCH({"http","www.","\","/",".pdf",".jpg",".jpeg",".png",".heic",".xls",".doc",".msg",".eml"},Z7)))&gt;0,OR(SUMPRODUCT(--ISNUMBER(SEARCH({"a0","a-0","a_0","a/0","a.0","a#0"},BN7)))&gt;0,SUMPRODUCT(--ISNUMBER(SEARCH({"http","www.","\","/",".pdf",".jpg",".jpeg",".png",".heic",".xls",".doc",".msg",".eml"},Z7)))&gt;0,AND(ISNUMBER(MATCH(S7,{"Seal no.","Delivery note / receipt","Email","Photo"},0)),ISNUMBER(SEARCH("0000",BN7)))))),1,0),0)</f>
        <v>0</v>
      </c>
    </row>
    <row r="8" customFormat="false" ht="39.75" hidden="false" customHeight="true" outlineLevel="0" collapsed="false">
      <c r="A8" s="57" t="s">
        <v>393</v>
      </c>
      <c r="B8" s="57" t="s">
        <v>183</v>
      </c>
      <c r="C8" s="57" t="str">
        <f aca="false">Flights!$F$5</f>
        <v>MH0001</v>
      </c>
      <c r="D8" s="58" t="n">
        <f aca="false">Flights!$D$5</f>
        <v>46303</v>
      </c>
      <c r="E8" s="57" t="str">
        <f aca="false">Flights!$G$5&amp;"-"&amp;Flights!$H$5</f>
        <v>LHR-KUL</v>
      </c>
      <c r="F8" s="57" t="str">
        <f aca="false">Flights!$K$5</f>
        <v>EY</v>
      </c>
      <c r="G8" s="57" t="s">
        <v>81</v>
      </c>
      <c r="H8" s="57" t="s">
        <v>378</v>
      </c>
      <c r="I8" s="57" t="s">
        <v>394</v>
      </c>
      <c r="J8" s="57" t="s">
        <v>395</v>
      </c>
      <c r="K8" s="67" t="s">
        <v>396</v>
      </c>
      <c r="L8" s="67" t="s">
        <v>382</v>
      </c>
      <c r="M8" s="67"/>
      <c r="N8" s="67" t="s">
        <v>383</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60"/>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file",IF(TRIM(S8)="","INVALID – choose the evidence type (column S)",IF(BL8=0,"INVALID – evidence ID does not match its type (e.g. SF-2210, IMG_2231, seal 88213, link)",IF(OR(LEN(AX8)&lt;2,ISNUMBER(MATCH(AX8,L_Placeholder,0))),"INVALID – verifier missing",IF(AX8=AU8,"INVALID – verifier must be someone other than the PIC",IF(BH8=1,"INVALID – result not yet available (awaiting / TBC)",IF(BV8=1,"INVALID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IF(TRIM(S8)="",0,BZ8)</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TRIM(LOWER(W8))&lt;&gt;LOWER(Flights!$F$5),ISNA(MATCH(TRIM(BP8),{"00aaa00","00aaa0000","aaa00","aaa0000","00-aaa-00","00-aaa-0000","00/aaa/00"},0)),OR(SUMPRODUCT(--ISNUMBER(SEARCH({"a0","a-0","a_0","a/0","a.0","a#0"},BP8)))&gt;0,ISNUMBER(SEARCH("000000",BP8)))),1,0),0)</f>
        <v>0</v>
      </c>
      <c r="BR8" s="61"/>
      <c r="BS8" s="61"/>
      <c r="BT8" s="61"/>
      <c r="BU8" s="61"/>
      <c r="BV8" s="61" t="n">
        <f aca="false">0</f>
        <v>0</v>
      </c>
      <c r="BW8" s="61"/>
      <c r="BX8" s="61"/>
      <c r="BY8" s="62" t="n">
        <f aca="false">Q8-T7EarlyD*24/24</f>
        <v>46282.8576388889</v>
      </c>
      <c r="BZ8" s="61" t="n">
        <f aca="false">IFERROR(IF(AND(TRIM(LOWER(Z8))&lt;&gt;LOWER(Flights!$F$5),ISNA(MATCH(TRIM(BN8),{"00aaa00","00aaa0000","aaa00","aaa0000","00-aaa-00","00-aaa-0000","00/aaa/00"},0)),IF(S8="Link / file path",SUMPRODUCT(--ISNUMBER(SEARCH({"http","www.","\","/",".pdf",".jpg",".jpeg",".png",".heic",".xls",".doc",".msg",".eml"},Z8)))&gt;0,OR(SUMPRODUCT(--ISNUMBER(SEARCH({"a0","a-0","a_0","a/0","a.0","a#0"},BN8)))&gt;0,SUMPRODUCT(--ISNUMBER(SEARCH({"http","www.","\","/",".pdf",".jpg",".jpeg",".png",".heic",".xls",".doc",".msg",".eml"},Z8)))&gt;0,AND(ISNUMBER(MATCH(S8,{"Seal no.","Delivery note / receipt","Email","Photo"},0)),ISNUMBER(SEARCH("0000",BN8)))))),1,0),0)</f>
        <v>0</v>
      </c>
    </row>
    <row r="9" customFormat="false" ht="39.75" hidden="false" customHeight="true" outlineLevel="0" collapsed="false">
      <c r="A9" s="57" t="s">
        <v>397</v>
      </c>
      <c r="B9" s="57" t="s">
        <v>183</v>
      </c>
      <c r="C9" s="57" t="str">
        <f aca="false">Flights!$F$5</f>
        <v>MH0001</v>
      </c>
      <c r="D9" s="58" t="n">
        <f aca="false">Flights!$D$5</f>
        <v>46303</v>
      </c>
      <c r="E9" s="57" t="str">
        <f aca="false">Flights!$G$5&amp;"-"&amp;Flights!$H$5</f>
        <v>LHR-KUL</v>
      </c>
      <c r="F9" s="57" t="str">
        <f aca="false">Flights!$K$5</f>
        <v>EY</v>
      </c>
      <c r="G9" s="57" t="s">
        <v>81</v>
      </c>
      <c r="H9" s="57" t="s">
        <v>378</v>
      </c>
      <c r="I9" s="57" t="s">
        <v>398</v>
      </c>
      <c r="J9" s="57" t="s">
        <v>399</v>
      </c>
      <c r="K9" s="67" t="s">
        <v>400</v>
      </c>
      <c r="L9" s="67" t="s">
        <v>382</v>
      </c>
      <c r="M9" s="67"/>
      <c r="N9" s="67" t="s">
        <v>383</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60"/>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file",IF(TRIM(S9)="","INVALID – choose the evidence type (column S)",IF(BL9=0,"INVALID – evidence ID does not match its type (e.g. SF-2210, IMG_2231, seal 88213, link)",IF(OR(LEN(AX9)&lt;2,ISNUMBER(MATCH(AX9,L_Placeholder,0))),"INVALID – verifier missing",IF(AX9=AU9,"INVALID – verifier must be someone other than the PIC",IF(BH9=1,"INVALID – result not yet available (awaiting / TBC)",IF(BV9=1,"INVALID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IF(TRIM(S9)="",0,BZ9)</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TRIM(LOWER(W9))&lt;&gt;LOWER(Flights!$F$5),ISNA(MATCH(TRIM(BP9),{"00aaa00","00aaa0000","aaa00","aaa0000","00-aaa-00","00-aaa-0000","00/aaa/00"},0)),OR(SUMPRODUCT(--ISNUMBER(SEARCH({"a0","a-0","a_0","a/0","a.0","a#0"},BP9)))&gt;0,ISNUMBER(SEARCH("000000",BP9)))),1,0),0)</f>
        <v>0</v>
      </c>
      <c r="BR9" s="61"/>
      <c r="BS9" s="61"/>
      <c r="BT9" s="61"/>
      <c r="BU9" s="61"/>
      <c r="BV9" s="61" t="n">
        <f aca="false">0</f>
        <v>0</v>
      </c>
      <c r="BW9" s="61"/>
      <c r="BX9" s="61"/>
      <c r="BY9" s="62" t="n">
        <f aca="false">Q9-T7EarlyD*24/24</f>
        <v>46282.8576388889</v>
      </c>
      <c r="BZ9" s="61" t="n">
        <f aca="false">IFERROR(IF(AND(TRIM(LOWER(Z9))&lt;&gt;LOWER(Flights!$F$5),ISNA(MATCH(TRIM(BN9),{"00aaa00","00aaa0000","aaa00","aaa0000","00-aaa-00","00-aaa-0000","00/aaa/00"},0)),IF(S9="Link / file path",SUMPRODUCT(--ISNUMBER(SEARCH({"http","www.","\","/",".pdf",".jpg",".jpeg",".png",".heic",".xls",".doc",".msg",".eml"},Z9)))&gt;0,OR(SUMPRODUCT(--ISNUMBER(SEARCH({"a0","a-0","a_0","a/0","a.0","a#0"},BN9)))&gt;0,SUMPRODUCT(--ISNUMBER(SEARCH({"http","www.","\","/",".pdf",".jpg",".jpeg",".png",".heic",".xls",".doc",".msg",".eml"},Z9)))&gt;0,AND(ISNUMBER(MATCH(S9,{"Seal no.","Delivery note / receipt","Email","Photo"},0)),ISNUMBER(SEARCH("0000",BN9)))))),1,0),0)</f>
        <v>0</v>
      </c>
    </row>
    <row r="10" customFormat="false" ht="39.75" hidden="false" customHeight="true" outlineLevel="0" collapsed="false">
      <c r="A10" s="57" t="s">
        <v>401</v>
      </c>
      <c r="B10" s="57" t="s">
        <v>183</v>
      </c>
      <c r="C10" s="57" t="str">
        <f aca="false">Flights!$F$5</f>
        <v>MH0001</v>
      </c>
      <c r="D10" s="58" t="n">
        <f aca="false">Flights!$D$5</f>
        <v>46303</v>
      </c>
      <c r="E10" s="57" t="str">
        <f aca="false">Flights!$G$5&amp;"-"&amp;Flights!$H$5</f>
        <v>LHR-KUL</v>
      </c>
      <c r="F10" s="57" t="str">
        <f aca="false">Flights!$K$5</f>
        <v>EY</v>
      </c>
      <c r="G10" s="57" t="s">
        <v>81</v>
      </c>
      <c r="H10" s="57" t="s">
        <v>378</v>
      </c>
      <c r="I10" s="57" t="s">
        <v>398</v>
      </c>
      <c r="J10" s="57" t="s">
        <v>402</v>
      </c>
      <c r="K10" s="67" t="s">
        <v>403</v>
      </c>
      <c r="L10" s="67" t="s">
        <v>382</v>
      </c>
      <c r="M10" s="67"/>
      <c r="N10" s="67" t="s">
        <v>383</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60"/>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file",IF(TRIM(S10)="","INVALID – choose the evidence type (column S)",IF(BL10=0,"INVALID – evidence ID does not match its type (e.g. SF-2210, IMG_2231, seal 88213, link)",IF(OR(LEN(AX10)&lt;2,ISNUMBER(MATCH(AX10,L_Placeholder,0))),"INVALID – verifier missing",IF(AX10=AU10,"INVALID – verifier must be someone other than the PIC",IF(BH10=1,"INVALID – result not yet available (awaiting / TBC)",IF(BV10=1,"INVALID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IF(TRIM(S10)="",0,BZ10)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TRIM(LOWER(W10))&lt;&gt;LOWER(Flights!$F$5),ISNA(MATCH(TRIM(BP10),{"00aaa00","00aaa0000","aaa00","aaa0000","00-aaa-00","00-aaa-0000","00/aaa/00"},0)),OR(SUMPRODUCT(--ISNUMBER(SEARCH({"a0","a-0","a_0","a/0","a.0","a#0"},BP10)))&gt;0,ISNUMBER(SEARCH("000000",BP10)))),1,0),0)</f>
        <v>0</v>
      </c>
      <c r="BR10" s="61"/>
      <c r="BS10" s="61"/>
      <c r="BT10" s="61"/>
      <c r="BU10" s="61"/>
      <c r="BV10" s="61" t="n">
        <f aca="false">0</f>
        <v>0</v>
      </c>
      <c r="BW10" s="61"/>
      <c r="BX10" s="61"/>
      <c r="BY10" s="62" t="n">
        <f aca="false">Q10-T7EarlyD*24/24</f>
        <v>46282.8576388889</v>
      </c>
      <c r="BZ10" s="61" t="n">
        <f aca="false">IFERROR(IF(AND(TRIM(LOWER(Z10))&lt;&gt;LOWER(Flights!$F$5),ISNA(MATCH(TRIM(BN10),{"00aaa00","00aaa0000","aaa00","aaa0000","00-aaa-00","00-aaa-0000","00/aaa/00"},0)),IF(S10="Link / file path",SUMPRODUCT(--ISNUMBER(SEARCH({"http","www.","\","/",".pdf",".jpg",".jpeg",".png",".heic",".xls",".doc",".msg",".eml"},Z10)))&gt;0,OR(SUMPRODUCT(--ISNUMBER(SEARCH({"a0","a-0","a_0","a/0","a.0","a#0"},BN10)))&gt;0,SUMPRODUCT(--ISNUMBER(SEARCH({"http","www.","\","/",".pdf",".jpg",".jpeg",".png",".heic",".xls",".doc",".msg",".eml"},Z10)))&gt;0,AND(ISNUMBER(MATCH(S10,{"Seal no.","Delivery note / receipt","Email","Photo"},0)),ISNUMBER(SEARCH("0000",BN10)))))),1,0),0)</f>
        <v>0</v>
      </c>
    </row>
    <row r="11" customFormat="false" ht="39.75" hidden="false" customHeight="true" outlineLevel="0" collapsed="false">
      <c r="A11" s="57" t="s">
        <v>404</v>
      </c>
      <c r="B11" s="57" t="s">
        <v>183</v>
      </c>
      <c r="C11" s="57" t="str">
        <f aca="false">Flights!$F$5</f>
        <v>MH0001</v>
      </c>
      <c r="D11" s="58" t="n">
        <f aca="false">Flights!$D$5</f>
        <v>46303</v>
      </c>
      <c r="E11" s="57" t="str">
        <f aca="false">Flights!$G$5&amp;"-"&amp;Flights!$H$5</f>
        <v>LHR-KUL</v>
      </c>
      <c r="F11" s="57" t="str">
        <f aca="false">Flights!$K$5</f>
        <v>EY</v>
      </c>
      <c r="G11" s="57" t="s">
        <v>81</v>
      </c>
      <c r="H11" s="57" t="s">
        <v>378</v>
      </c>
      <c r="I11" s="57" t="s">
        <v>405</v>
      </c>
      <c r="J11" s="57" t="s">
        <v>406</v>
      </c>
      <c r="K11" s="67" t="s">
        <v>407</v>
      </c>
      <c r="L11" s="67" t="s">
        <v>382</v>
      </c>
      <c r="M11" s="67"/>
      <c r="N11" s="67" t="s">
        <v>383</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60"/>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file",IF(TRIM(S11)="","INVALID – choose the evidence type (column S)",IF(BL11=0,"INVALID – evidence ID does not match its type (e.g. SF-2210, IMG_2231, seal 88213, link)",IF(OR(LEN(AX11)&lt;2,ISNUMBER(MATCH(AX11,L_Placeholder,0))),"INVALID – verifier missing",IF(AX11=AU11,"INVALID – verifier must be someone other than the PIC",IF(BH11=1,"INVALID – result not yet available (awaiting / TBC)",IF(BV11=1,"INVALID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IF(TRIM(S11)="",0,BZ11)</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TRIM(LOWER(W11))&lt;&gt;LOWER(Flights!$F$5),ISNA(MATCH(TRIM(BP11),{"00aaa00","00aaa0000","aaa00","aaa0000","00-aaa-00","00-aaa-0000","00/aaa/00"},0)),OR(SUMPRODUCT(--ISNUMBER(SEARCH({"a0","a-0","a_0","a/0","a.0","a#0"},BP11)))&gt;0,ISNUMBER(SEARCH("000000",BP11)))),1,0),0)</f>
        <v>0</v>
      </c>
      <c r="BR11" s="61"/>
      <c r="BS11" s="61"/>
      <c r="BT11" s="61"/>
      <c r="BU11" s="61"/>
      <c r="BV11" s="61" t="n">
        <f aca="false">0</f>
        <v>0</v>
      </c>
      <c r="BW11" s="61"/>
      <c r="BX11" s="61"/>
      <c r="BY11" s="62" t="n">
        <f aca="false">Q11-T7EarlyD*24/24</f>
        <v>46282.8576388889</v>
      </c>
      <c r="BZ11" s="61" t="n">
        <f aca="false">IFERROR(IF(AND(TRIM(LOWER(Z11))&lt;&gt;LOWER(Flights!$F$5),ISNA(MATCH(TRIM(BN11),{"00aaa00","00aaa0000","aaa00","aaa0000","00-aaa-00","00-aaa-0000","00/aaa/00"},0)),IF(S11="Link / file path",SUMPRODUCT(--ISNUMBER(SEARCH({"http","www.","\","/",".pdf",".jpg",".jpeg",".png",".heic",".xls",".doc",".msg",".eml"},Z11)))&gt;0,OR(SUMPRODUCT(--ISNUMBER(SEARCH({"a0","a-0","a_0","a/0","a.0","a#0"},BN11)))&gt;0,SUMPRODUCT(--ISNUMBER(SEARCH({"http","www.","\","/",".pdf",".jpg",".jpeg",".png",".heic",".xls",".doc",".msg",".eml"},Z11)))&gt;0,AND(ISNUMBER(MATCH(S11,{"Seal no.","Delivery note / receipt","Email","Photo"},0)),ISNUMBER(SEARCH("0000",BN11)))))),1,0),0)</f>
        <v>0</v>
      </c>
    </row>
    <row r="12" customFormat="false" ht="39.75" hidden="false" customHeight="true" outlineLevel="0" collapsed="false">
      <c r="A12" s="57" t="s">
        <v>408</v>
      </c>
      <c r="B12" s="57" t="s">
        <v>183</v>
      </c>
      <c r="C12" s="57" t="str">
        <f aca="false">Flights!$F$5</f>
        <v>MH0001</v>
      </c>
      <c r="D12" s="58" t="n">
        <f aca="false">Flights!$D$5</f>
        <v>46303</v>
      </c>
      <c r="E12" s="57" t="str">
        <f aca="false">Flights!$G$5&amp;"-"&amp;Flights!$H$5</f>
        <v>LHR-KUL</v>
      </c>
      <c r="F12" s="57" t="str">
        <f aca="false">Flights!$K$5</f>
        <v>EY</v>
      </c>
      <c r="G12" s="57" t="s">
        <v>81</v>
      </c>
      <c r="H12" s="57" t="s">
        <v>378</v>
      </c>
      <c r="I12" s="57" t="s">
        <v>405</v>
      </c>
      <c r="J12" s="57" t="s">
        <v>409</v>
      </c>
      <c r="K12" s="67" t="s">
        <v>407</v>
      </c>
      <c r="L12" s="67" t="s">
        <v>382</v>
      </c>
      <c r="M12" s="67"/>
      <c r="N12" s="67" t="s">
        <v>383</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60"/>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file",IF(TRIM(S12)="","INVALID – choose the evidence type (column S)",IF(BL12=0,"INVALID – evidence ID does not match its type (e.g. SF-2210, IMG_2231, seal 88213, link)",IF(OR(LEN(AX12)&lt;2,ISNUMBER(MATCH(AX12,L_Placeholder,0))),"INVALID – verifier missing",IF(AX12=AU12,"INVALID – verifier must be someone other than the PIC",IF(BH12=1,"INVALID – result not yet available (awaiting / TBC)",IF(BV12=1,"INVALID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IF(TRIM(S12)="",0,BZ12)</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TRIM(LOWER(W12))&lt;&gt;LOWER(Flights!$F$5),ISNA(MATCH(TRIM(BP12),{"00aaa00","00aaa0000","aaa00","aaa0000","00-aaa-00","00-aaa-0000","00/aaa/00"},0)),OR(SUMPRODUCT(--ISNUMBER(SEARCH({"a0","a-0","a_0","a/0","a.0","a#0"},BP12)))&gt;0,ISNUMBER(SEARCH("000000",BP12)))),1,0),0)</f>
        <v>0</v>
      </c>
      <c r="BR12" s="61"/>
      <c r="BS12" s="61"/>
      <c r="BT12" s="61"/>
      <c r="BU12" s="61"/>
      <c r="BV12" s="61" t="n">
        <f aca="false">0</f>
        <v>0</v>
      </c>
      <c r="BW12" s="61"/>
      <c r="BX12" s="61"/>
      <c r="BY12" s="62" t="n">
        <f aca="false">Q12-T7EarlyD*24/24</f>
        <v>46282.8576388889</v>
      </c>
      <c r="BZ12" s="61" t="n">
        <f aca="false">IFERROR(IF(AND(TRIM(LOWER(Z12))&lt;&gt;LOWER(Flights!$F$5),ISNA(MATCH(TRIM(BN12),{"00aaa00","00aaa0000","aaa00","aaa0000","00-aaa-00","00-aaa-0000","00/aaa/00"},0)),IF(S12="Link / file path",SUMPRODUCT(--ISNUMBER(SEARCH({"http","www.","\","/",".pdf",".jpg",".jpeg",".png",".heic",".xls",".doc",".msg",".eml"},Z12)))&gt;0,OR(SUMPRODUCT(--ISNUMBER(SEARCH({"a0","a-0","a_0","a/0","a.0","a#0"},BN12)))&gt;0,SUMPRODUCT(--ISNUMBER(SEARCH({"http","www.","\","/",".pdf",".jpg",".jpeg",".png",".heic",".xls",".doc",".msg",".eml"},Z12)))&gt;0,AND(ISNUMBER(MATCH(S12,{"Seal no.","Delivery note / receipt","Email","Photo"},0)),ISNUMBER(SEARCH("0000",BN12)))))),1,0),0)</f>
        <v>0</v>
      </c>
    </row>
    <row r="13" customFormat="false" ht="39.75" hidden="false" customHeight="true" outlineLevel="0" collapsed="false">
      <c r="A13" s="57" t="s">
        <v>410</v>
      </c>
      <c r="B13" s="57" t="s">
        <v>183</v>
      </c>
      <c r="C13" s="57" t="str">
        <f aca="false">Flights!$F$5</f>
        <v>MH0001</v>
      </c>
      <c r="D13" s="58" t="n">
        <f aca="false">Flights!$D$5</f>
        <v>46303</v>
      </c>
      <c r="E13" s="57" t="str">
        <f aca="false">Flights!$G$5&amp;"-"&amp;Flights!$H$5</f>
        <v>LHR-KUL</v>
      </c>
      <c r="F13" s="57" t="str">
        <f aca="false">Flights!$K$5</f>
        <v>EY</v>
      </c>
      <c r="G13" s="57" t="s">
        <v>81</v>
      </c>
      <c r="H13" s="57" t="s">
        <v>378</v>
      </c>
      <c r="I13" s="57" t="s">
        <v>411</v>
      </c>
      <c r="J13" s="57" t="s">
        <v>412</v>
      </c>
      <c r="K13" s="67" t="s">
        <v>413</v>
      </c>
      <c r="L13" s="67" t="s">
        <v>414</v>
      </c>
      <c r="M13" s="67"/>
      <c r="N13" s="67" t="s">
        <v>383</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60"/>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file",IF(TRIM(S13)="","INVALID – choose the evidence type (column S)",IF(BL13=0,"INVALID – evidence ID does not match its type (e.g. SF-2210, IMG_2231, seal 88213, link)",IF(OR(LEN(AX13)&lt;2,ISNUMBER(MATCH(AX13,L_Placeholder,0))),"INVALID – verifier missing",IF(AX13=AU13,"INVALID – verifier must be someone other than the PIC",IF(BH13=1,"INVALID – result not yet available (awaiting / TBC)",IF(BV13=1,"INVALID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IF(TRIM(S13)="",0,BZ13)</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TRIM(LOWER(W13))&lt;&gt;LOWER(Flights!$F$5),ISNA(MATCH(TRIM(BP13),{"00aaa00","00aaa0000","aaa00","aaa0000","00-aaa-00","00-aaa-0000","00/aaa/00"},0)),OR(SUMPRODUCT(--ISNUMBER(SEARCH({"a0","a-0","a_0","a/0","a.0","a#0"},BP13)))&gt;0,ISNUMBER(SEARCH("000000",BP13)))),1,0),0)</f>
        <v>0</v>
      </c>
      <c r="BR13" s="61"/>
      <c r="BS13" s="61"/>
      <c r="BT13" s="61"/>
      <c r="BU13" s="61"/>
      <c r="BV13" s="61" t="n">
        <f aca="false">0</f>
        <v>0</v>
      </c>
      <c r="BW13" s="61"/>
      <c r="BX13" s="61"/>
      <c r="BY13" s="62" t="n">
        <f aca="false">Q13-T7EarlyD*24/24</f>
        <v>46282.8576388889</v>
      </c>
      <c r="BZ13" s="61" t="n">
        <f aca="false">IFERROR(IF(AND(TRIM(LOWER(Z13))&lt;&gt;LOWER(Flights!$F$5),ISNA(MATCH(TRIM(BN13),{"00aaa00","00aaa0000","aaa00","aaa0000","00-aaa-00","00-aaa-0000","00/aaa/00"},0)),IF(S13="Link / file path",SUMPRODUCT(--ISNUMBER(SEARCH({"http","www.","\","/",".pdf",".jpg",".jpeg",".png",".heic",".xls",".doc",".msg",".eml"},Z13)))&gt;0,OR(SUMPRODUCT(--ISNUMBER(SEARCH({"a0","a-0","a_0","a/0","a.0","a#0"},BN13)))&gt;0,SUMPRODUCT(--ISNUMBER(SEARCH({"http","www.","\","/",".pdf",".jpg",".jpeg",".png",".heic",".xls",".doc",".msg",".eml"},Z13)))&gt;0,AND(ISNUMBER(MATCH(S13,{"Seal no.","Delivery note / receipt","Email","Photo"},0)),ISNUMBER(SEARCH("0000",BN13)))))),1,0),0)</f>
        <v>0</v>
      </c>
    </row>
    <row r="14" customFormat="false" ht="39.75" hidden="false" customHeight="true" outlineLevel="0" collapsed="false">
      <c r="A14" s="57" t="s">
        <v>415</v>
      </c>
      <c r="B14" s="57" t="s">
        <v>183</v>
      </c>
      <c r="C14" s="57" t="str">
        <f aca="false">Flights!$F$5</f>
        <v>MH0001</v>
      </c>
      <c r="D14" s="58" t="n">
        <f aca="false">Flights!$D$5</f>
        <v>46303</v>
      </c>
      <c r="E14" s="57" t="str">
        <f aca="false">Flights!$G$5&amp;"-"&amp;Flights!$H$5</f>
        <v>LHR-KUL</v>
      </c>
      <c r="F14" s="57" t="str">
        <f aca="false">Flights!$K$5</f>
        <v>EY</v>
      </c>
      <c r="G14" s="57" t="s">
        <v>83</v>
      </c>
      <c r="H14" s="57" t="s">
        <v>378</v>
      </c>
      <c r="I14" s="57" t="s">
        <v>379</v>
      </c>
      <c r="J14" s="57" t="s">
        <v>416</v>
      </c>
      <c r="K14" s="67" t="s">
        <v>417</v>
      </c>
      <c r="L14" s="67" t="s">
        <v>418</v>
      </c>
      <c r="M14" s="67"/>
      <c r="N14" s="67" t="s">
        <v>383</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60"/>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file",IF(TRIM(S14)="","INVALID – choose the evidence type (column S)",IF(BL14=0,"INVALID – evidence ID does not match its type (e.g. SF-2210, IMG_2231, seal 88213, link)",IF(OR(LEN(AX14)&lt;2,ISNUMBER(MATCH(AX14,L_Placeholder,0))),"INVALID – verifier missing",IF(AX14=AU14,"INVALID – verifier must be someone other than the PIC",IF(BH14=1,"INVALID – result not yet available (awaiting / TBC)",IF(BV14=1,"INVALID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IF(TRIM(S14)="",0,BZ14)</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TRIM(LOWER(W14))&lt;&gt;LOWER(Flights!$F$5),ISNA(MATCH(TRIM(BP14),{"00aaa00","00aaa0000","aaa00","aaa0000","00-aaa-00","00-aaa-0000","00/aaa/00"},0)),OR(SUMPRODUCT(--ISNUMBER(SEARCH({"a0","a-0","a_0","a/0","a.0","a#0"},BP14)))&gt;0,ISNUMBER(SEARCH("000000",BP14)))),1,0),0)</f>
        <v>0</v>
      </c>
      <c r="BR14" s="61"/>
      <c r="BS14" s="61"/>
      <c r="BT14" s="61"/>
      <c r="BU14" s="61"/>
      <c r="BV14" s="61" t="n">
        <f aca="false">0</f>
        <v>0</v>
      </c>
      <c r="BW14" s="61"/>
      <c r="BX14" s="61"/>
      <c r="BY14" s="62" t="n">
        <f aca="false">Q14-T24EarlyH/24</f>
        <v>46301.8576388889</v>
      </c>
      <c r="BZ14" s="61" t="n">
        <f aca="false">IFERROR(IF(AND(TRIM(LOWER(Z14))&lt;&gt;LOWER(Flights!$F$5),ISNA(MATCH(TRIM(BN14),{"00aaa00","00aaa0000","aaa00","aaa0000","00-aaa-00","00-aaa-0000","00/aaa/00"},0)),IF(S14="Link / file path",SUMPRODUCT(--ISNUMBER(SEARCH({"http","www.","\","/",".pdf",".jpg",".jpeg",".png",".heic",".xls",".doc",".msg",".eml"},Z14)))&gt;0,OR(SUMPRODUCT(--ISNUMBER(SEARCH({"a0","a-0","a_0","a/0","a.0","a#0"},BN14)))&gt;0,SUMPRODUCT(--ISNUMBER(SEARCH({"http","www.","\","/",".pdf",".jpg",".jpeg",".png",".heic",".xls",".doc",".msg",".eml"},Z14)))&gt;0,AND(ISNUMBER(MATCH(S14,{"Seal no.","Delivery note / receipt","Email","Photo"},0)),ISNUMBER(SEARCH("0000",BN14)))))),1,0),0)</f>
        <v>0</v>
      </c>
    </row>
    <row r="15" customFormat="false" ht="39.75" hidden="false" customHeight="true" outlineLevel="0" collapsed="false">
      <c r="A15" s="57" t="s">
        <v>419</v>
      </c>
      <c r="B15" s="57" t="s">
        <v>183</v>
      </c>
      <c r="C15" s="57" t="str">
        <f aca="false">Flights!$F$5</f>
        <v>MH0001</v>
      </c>
      <c r="D15" s="58" t="n">
        <f aca="false">Flights!$D$5</f>
        <v>46303</v>
      </c>
      <c r="E15" s="57" t="str">
        <f aca="false">Flights!$G$5&amp;"-"&amp;Flights!$H$5</f>
        <v>LHR-KUL</v>
      </c>
      <c r="F15" s="57" t="str">
        <f aca="false">Flights!$K$5</f>
        <v>EY</v>
      </c>
      <c r="G15" s="57" t="s">
        <v>420</v>
      </c>
      <c r="H15" s="57" t="s">
        <v>378</v>
      </c>
      <c r="I15" s="57" t="s">
        <v>379</v>
      </c>
      <c r="J15" s="57" t="s">
        <v>421</v>
      </c>
      <c r="K15" s="67"/>
      <c r="L15" s="67" t="s">
        <v>422</v>
      </c>
      <c r="M15" s="67"/>
      <c r="N15" s="67" t="s">
        <v>383</v>
      </c>
      <c r="O15" s="67" t="s">
        <v>423</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60"/>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file",IF(TRIM(S15)="","INVALID – choose the evidence type (column S)",IF(BL15=0,"INVALID – evidence ID does not match its type (e.g. SF-2210, IMG_2231, seal 88213, link)",IF(OR(LEN(AX15)&lt;2,ISNUMBER(MATCH(AX15,L_Placeholder,0))),"INVALID – verifier missing",IF(AX15=AU15,"INVALID – verifier must be someone other than the PIC",IF(BH15=1,"INVALID – result not yet available (awaiting / TBC)",IF(BV15=1,"INVALID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IF(TRIM(S15)="",0,BZ15)</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TRIM(LOWER(W15))&lt;&gt;LOWER(Flights!$F$5),ISNA(MATCH(TRIM(BP15),{"00aaa00","00aaa0000","aaa00","aaa0000","00-aaa-00","00-aaa-0000","00/aaa/00"},0)),OR(SUMPRODUCT(--ISNUMBER(SEARCH({"a0","a-0","a_0","a/0","a.0","a#0"},BP15)))&gt;0,ISNUMBER(SEARCH("000000",BP15)))),1,0),0)</f>
        <v>0</v>
      </c>
      <c r="BR15" s="61"/>
      <c r="BS15" s="61"/>
      <c r="BT15" s="61"/>
      <c r="BU15" s="61"/>
      <c r="BV15" s="61" t="n">
        <f aca="false">0</f>
        <v>0</v>
      </c>
      <c r="BW15" s="61"/>
      <c r="BX15" s="61"/>
      <c r="BY15" s="62" t="n">
        <f aca="false">Q15-T12EarlyH/24</f>
        <v>46302.8576388889</v>
      </c>
      <c r="BZ15" s="61" t="n">
        <f aca="false">IFERROR(IF(AND(TRIM(LOWER(Z15))&lt;&gt;LOWER(Flights!$F$5),ISNA(MATCH(TRIM(BN15),{"00aaa00","00aaa0000","aaa00","aaa0000","00-aaa-00","00-aaa-0000","00/aaa/00"},0)),IF(S15="Link / file path",SUMPRODUCT(--ISNUMBER(SEARCH({"http","www.","\","/",".pdf",".jpg",".jpeg",".png",".heic",".xls",".doc",".msg",".eml"},Z15)))&gt;0,OR(SUMPRODUCT(--ISNUMBER(SEARCH({"a0","a-0","a_0","a/0","a.0","a#0"},BN15)))&gt;0,SUMPRODUCT(--ISNUMBER(SEARCH({"http","www.","\","/",".pdf",".jpg",".jpeg",".png",".heic",".xls",".doc",".msg",".eml"},Z15)))&gt;0,AND(ISNUMBER(MATCH(S15,{"Seal no.","Delivery note / receipt","Email","Photo"},0)),ISNUMBER(SEARCH("0000",BN15)))))),1,0),0)</f>
        <v>0</v>
      </c>
    </row>
    <row r="16" customFormat="false" ht="39.75" hidden="false" customHeight="true" outlineLevel="0" collapsed="false">
      <c r="A16" s="57" t="s">
        <v>424</v>
      </c>
      <c r="B16" s="57" t="s">
        <v>183</v>
      </c>
      <c r="C16" s="57" t="str">
        <f aca="false">Flights!$F$5</f>
        <v>MH0001</v>
      </c>
      <c r="D16" s="58" t="n">
        <f aca="false">Flights!$D$5</f>
        <v>46303</v>
      </c>
      <c r="E16" s="57" t="str">
        <f aca="false">Flights!$G$5&amp;"-"&amp;Flights!$H$5</f>
        <v>LHR-KUL</v>
      </c>
      <c r="F16" s="57" t="str">
        <f aca="false">Flights!$K$5</f>
        <v>EY</v>
      </c>
      <c r="G16" s="57" t="s">
        <v>420</v>
      </c>
      <c r="H16" s="57" t="s">
        <v>378</v>
      </c>
      <c r="I16" s="57" t="s">
        <v>379</v>
      </c>
      <c r="J16" s="57" t="s">
        <v>425</v>
      </c>
      <c r="K16" s="67" t="s">
        <v>426</v>
      </c>
      <c r="L16" s="67" t="s">
        <v>422</v>
      </c>
      <c r="M16" s="67"/>
      <c r="N16" s="67" t="s">
        <v>383</v>
      </c>
      <c r="O16" s="67" t="s">
        <v>423</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60"/>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file",IF(TRIM(S16)="","INVALID – choose the evidence type (column S)",IF(BL16=0,"INVALID – evidence ID does not match its type (e.g. SF-2210, IMG_2231, seal 88213, link)",IF(OR(LEN(AX16)&lt;2,ISNUMBER(MATCH(AX16,L_Placeholder,0))),"INVALID – verifier missing",IF(AX16=AU16,"INVALID – verifier must be someone other than the PIC",IF(BH16=1,"INVALID – result not yet available (awaiting / TBC)",IF(BV16=1,"INVALID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IF(TRIM(S16)="",0,BZ16)</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TRIM(LOWER(W16))&lt;&gt;LOWER(Flights!$F$5),ISNA(MATCH(TRIM(BP16),{"00aaa00","00aaa0000","aaa00","aaa0000","00-aaa-00","00-aaa-0000","00/aaa/00"},0)),OR(SUMPRODUCT(--ISNUMBER(SEARCH({"a0","a-0","a_0","a/0","a.0","a#0"},BP16)))&gt;0,ISNUMBER(SEARCH("000000",BP16)))),1,0),0)</f>
        <v>0</v>
      </c>
      <c r="BR16" s="61"/>
      <c r="BS16" s="61"/>
      <c r="BT16" s="61"/>
      <c r="BU16" s="61"/>
      <c r="BV16" s="61" t="n">
        <f aca="false">0</f>
        <v>0</v>
      </c>
      <c r="BW16" s="61"/>
      <c r="BX16" s="61"/>
      <c r="BY16" s="62" t="n">
        <f aca="false">Q16-T12EarlyH/24</f>
        <v>46302.8576388889</v>
      </c>
      <c r="BZ16" s="61" t="n">
        <f aca="false">IFERROR(IF(AND(TRIM(LOWER(Z16))&lt;&gt;LOWER(Flights!$F$5),ISNA(MATCH(TRIM(BN16),{"00aaa00","00aaa0000","aaa00","aaa0000","00-aaa-00","00-aaa-0000","00/aaa/00"},0)),IF(S16="Link / file path",SUMPRODUCT(--ISNUMBER(SEARCH({"http","www.","\","/",".pdf",".jpg",".jpeg",".png",".heic",".xls",".doc",".msg",".eml"},Z16)))&gt;0,OR(SUMPRODUCT(--ISNUMBER(SEARCH({"a0","a-0","a_0","a/0","a.0","a#0"},BN16)))&gt;0,SUMPRODUCT(--ISNUMBER(SEARCH({"http","www.","\","/",".pdf",".jpg",".jpeg",".png",".heic",".xls",".doc",".msg",".eml"},Z16)))&gt;0,AND(ISNUMBER(MATCH(S16,{"Seal no.","Delivery note / receipt","Email","Photo"},0)),ISNUMBER(SEARCH("0000",BN16)))))),1,0),0)</f>
        <v>0</v>
      </c>
    </row>
    <row r="17" customFormat="false" ht="39.75" hidden="false" customHeight="true" outlineLevel="0" collapsed="false">
      <c r="A17" s="57" t="s">
        <v>427</v>
      </c>
      <c r="B17" s="57" t="s">
        <v>183</v>
      </c>
      <c r="C17" s="57" t="str">
        <f aca="false">Flights!$F$5</f>
        <v>MH0001</v>
      </c>
      <c r="D17" s="58" t="n">
        <f aca="false">Flights!$D$5</f>
        <v>46303</v>
      </c>
      <c r="E17" s="57" t="str">
        <f aca="false">Flights!$G$5&amp;"-"&amp;Flights!$H$5</f>
        <v>LHR-KUL</v>
      </c>
      <c r="F17" s="57" t="str">
        <f aca="false">Flights!$K$5</f>
        <v>EY</v>
      </c>
      <c r="G17" s="57" t="s">
        <v>420</v>
      </c>
      <c r="H17" s="57" t="s">
        <v>378</v>
      </c>
      <c r="I17" s="57" t="s">
        <v>428</v>
      </c>
      <c r="J17" s="57" t="s">
        <v>429</v>
      </c>
      <c r="K17" s="67"/>
      <c r="L17" s="67" t="s">
        <v>422</v>
      </c>
      <c r="M17" s="67"/>
      <c r="N17" s="67" t="s">
        <v>383</v>
      </c>
      <c r="O17" s="67" t="s">
        <v>423</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60"/>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file",IF(TRIM(S17)="","INVALID – choose the evidence type (column S)",IF(BL17=0,"INVALID – evidence ID does not match its type (e.g. SF-2210, IMG_2231, seal 88213, link)",IF(OR(LEN(AX17)&lt;2,ISNUMBER(MATCH(AX17,L_Placeholder,0))),"INVALID – verifier missing",IF(AX17=AU17,"INVALID – verifier must be someone other than the PIC",IF(BH17=1,"INVALID – result not yet available (awaiting / TBC)",IF(BV17=1,"INVALID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IF(TRIM(S17)="",0,BZ17)</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TRIM(LOWER(W17))&lt;&gt;LOWER(Flights!$F$5),ISNA(MATCH(TRIM(BP17),{"00aaa00","00aaa0000","aaa00","aaa0000","00-aaa-00","00-aaa-0000","00/aaa/00"},0)),OR(SUMPRODUCT(--ISNUMBER(SEARCH({"a0","a-0","a_0","a/0","a.0","a#0"},BP17)))&gt;0,ISNUMBER(SEARCH("000000",BP17)))),1,0),0)</f>
        <v>0</v>
      </c>
      <c r="BR17" s="61"/>
      <c r="BS17" s="61"/>
      <c r="BT17" s="61"/>
      <c r="BU17" s="61"/>
      <c r="BV17" s="61" t="n">
        <f aca="false">0</f>
        <v>0</v>
      </c>
      <c r="BW17" s="61"/>
      <c r="BX17" s="61"/>
      <c r="BY17" s="62" t="n">
        <f aca="false">Q17-T12EarlyH/24</f>
        <v>46302.8576388889</v>
      </c>
      <c r="BZ17" s="61" t="n">
        <f aca="false">IFERROR(IF(AND(TRIM(LOWER(Z17))&lt;&gt;LOWER(Flights!$F$5),ISNA(MATCH(TRIM(BN17),{"00aaa00","00aaa0000","aaa00","aaa0000","00-aaa-00","00-aaa-0000","00/aaa/00"},0)),IF(S17="Link / file path",SUMPRODUCT(--ISNUMBER(SEARCH({"http","www.","\","/",".pdf",".jpg",".jpeg",".png",".heic",".xls",".doc",".msg",".eml"},Z17)))&gt;0,OR(SUMPRODUCT(--ISNUMBER(SEARCH({"a0","a-0","a_0","a/0","a.0","a#0"},BN17)))&gt;0,SUMPRODUCT(--ISNUMBER(SEARCH({"http","www.","\","/",".pdf",".jpg",".jpeg",".png",".heic",".xls",".doc",".msg",".eml"},Z17)))&gt;0,AND(ISNUMBER(MATCH(S17,{"Seal no.","Delivery note / receipt","Email","Photo"},0)),ISNUMBER(SEARCH("0000",BN17)))))),1,0),0)</f>
        <v>0</v>
      </c>
    </row>
    <row r="18" customFormat="false" ht="39.75" hidden="false" customHeight="true" outlineLevel="0" collapsed="false">
      <c r="A18" s="57" t="s">
        <v>430</v>
      </c>
      <c r="B18" s="57" t="s">
        <v>183</v>
      </c>
      <c r="C18" s="57" t="str">
        <f aca="false">Flights!$F$5</f>
        <v>MH0001</v>
      </c>
      <c r="D18" s="58" t="n">
        <f aca="false">Flights!$D$5</f>
        <v>46303</v>
      </c>
      <c r="E18" s="57" t="str">
        <f aca="false">Flights!$G$5&amp;"-"&amp;Flights!$H$5</f>
        <v>LHR-KUL</v>
      </c>
      <c r="F18" s="57" t="str">
        <f aca="false">Flights!$K$5</f>
        <v>EY</v>
      </c>
      <c r="G18" s="57" t="s">
        <v>420</v>
      </c>
      <c r="H18" s="57" t="s">
        <v>378</v>
      </c>
      <c r="I18" s="57" t="s">
        <v>428</v>
      </c>
      <c r="J18" s="57" t="s">
        <v>431</v>
      </c>
      <c r="K18" s="67"/>
      <c r="L18" s="67" t="s">
        <v>422</v>
      </c>
      <c r="M18" s="67"/>
      <c r="N18" s="67" t="s">
        <v>383</v>
      </c>
      <c r="O18" s="67" t="s">
        <v>423</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60"/>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file",IF(TRIM(S18)="","INVALID – choose the evidence type (column S)",IF(BL18=0,"INVALID – evidence ID does not match its type (e.g. SF-2210, IMG_2231, seal 88213, link)",IF(OR(LEN(AX18)&lt;2,ISNUMBER(MATCH(AX18,L_Placeholder,0))),"INVALID – verifier missing",IF(AX18=AU18,"INVALID – verifier must be someone other than the PIC",IF(BH18=1,"INVALID – result not yet available (awaiting / TBC)",IF(BV18=1,"INVALID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IF(TRIM(S18)="",0,BZ18)</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TRIM(LOWER(W18))&lt;&gt;LOWER(Flights!$F$5),ISNA(MATCH(TRIM(BP18),{"00aaa00","00aaa0000","aaa00","aaa0000","00-aaa-00","00-aaa-0000","00/aaa/00"},0)),OR(SUMPRODUCT(--ISNUMBER(SEARCH({"a0","a-0","a_0","a/0","a.0","a#0"},BP18)))&gt;0,ISNUMBER(SEARCH("000000",BP18)))),1,0),0)</f>
        <v>0</v>
      </c>
      <c r="BR18" s="61"/>
      <c r="BS18" s="61"/>
      <c r="BT18" s="61"/>
      <c r="BU18" s="61"/>
      <c r="BV18" s="61" t="n">
        <f aca="false">0</f>
        <v>0</v>
      </c>
      <c r="BW18" s="61"/>
      <c r="BX18" s="61"/>
      <c r="BY18" s="62" t="n">
        <f aca="false">Q18-T12EarlyH/24</f>
        <v>46302.8576388889</v>
      </c>
      <c r="BZ18" s="61" t="n">
        <f aca="false">IFERROR(IF(AND(TRIM(LOWER(Z18))&lt;&gt;LOWER(Flights!$F$5),ISNA(MATCH(TRIM(BN18),{"00aaa00","00aaa0000","aaa00","aaa0000","00-aaa-00","00-aaa-0000","00/aaa/00"},0)),IF(S18="Link / file path",SUMPRODUCT(--ISNUMBER(SEARCH({"http","www.","\","/",".pdf",".jpg",".jpeg",".png",".heic",".xls",".doc",".msg",".eml"},Z18)))&gt;0,OR(SUMPRODUCT(--ISNUMBER(SEARCH({"a0","a-0","a_0","a/0","a.0","a#0"},BN18)))&gt;0,SUMPRODUCT(--ISNUMBER(SEARCH({"http","www.","\","/",".pdf",".jpg",".jpeg",".png",".heic",".xls",".doc",".msg",".eml"},Z18)))&gt;0,AND(ISNUMBER(MATCH(S18,{"Seal no.","Delivery note / receipt","Email","Photo"},0)),ISNUMBER(SEARCH("0000",BN18)))))),1,0),0)</f>
        <v>0</v>
      </c>
    </row>
    <row r="19" customFormat="false" ht="39.75" hidden="false" customHeight="true" outlineLevel="0" collapsed="false">
      <c r="A19" s="57" t="s">
        <v>432</v>
      </c>
      <c r="B19" s="57" t="s">
        <v>183</v>
      </c>
      <c r="C19" s="57" t="str">
        <f aca="false">Flights!$F$5</f>
        <v>MH0001</v>
      </c>
      <c r="D19" s="58" t="n">
        <f aca="false">Flights!$D$5</f>
        <v>46303</v>
      </c>
      <c r="E19" s="57" t="str">
        <f aca="false">Flights!$G$5&amp;"-"&amp;Flights!$H$5</f>
        <v>LHR-KUL</v>
      </c>
      <c r="F19" s="57" t="str">
        <f aca="false">Flights!$K$5</f>
        <v>EY</v>
      </c>
      <c r="G19" s="57" t="s">
        <v>420</v>
      </c>
      <c r="H19" s="57" t="s">
        <v>378</v>
      </c>
      <c r="I19" s="57" t="s">
        <v>428</v>
      </c>
      <c r="J19" s="57" t="s">
        <v>433</v>
      </c>
      <c r="K19" s="67"/>
      <c r="L19" s="67" t="s">
        <v>422</v>
      </c>
      <c r="M19" s="67"/>
      <c r="N19" s="67" t="s">
        <v>383</v>
      </c>
      <c r="O19" s="67" t="s">
        <v>423</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60"/>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file",IF(TRIM(S19)="","INVALID – choose the evidence type (column S)",IF(BL19=0,"INVALID – evidence ID does not match its type (e.g. SF-2210, IMG_2231, seal 88213, link)",IF(OR(LEN(AX19)&lt;2,ISNUMBER(MATCH(AX19,L_Placeholder,0))),"INVALID – verifier missing",IF(AX19=AU19,"INVALID – verifier must be someone other than the PIC",IF(BH19=1,"INVALID – result not yet available (awaiting / TBC)",IF(BV19=1,"INVALID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IF(TRIM(S19)="",0,BZ19)</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TRIM(LOWER(W19))&lt;&gt;LOWER(Flights!$F$5),ISNA(MATCH(TRIM(BP19),{"00aaa00","00aaa0000","aaa00","aaa0000","00-aaa-00","00-aaa-0000","00/aaa/00"},0)),OR(SUMPRODUCT(--ISNUMBER(SEARCH({"a0","a-0","a_0","a/0","a.0","a#0"},BP19)))&gt;0,ISNUMBER(SEARCH("000000",BP19)))),1,0),0)</f>
        <v>0</v>
      </c>
      <c r="BR19" s="61"/>
      <c r="BS19" s="61"/>
      <c r="BT19" s="61"/>
      <c r="BU19" s="61"/>
      <c r="BV19" s="61" t="n">
        <f aca="false">0</f>
        <v>0</v>
      </c>
      <c r="BW19" s="61"/>
      <c r="BX19" s="61"/>
      <c r="BY19" s="62" t="n">
        <f aca="false">Q19-T12EarlyH/24</f>
        <v>46302.8576388889</v>
      </c>
      <c r="BZ19" s="61" t="n">
        <f aca="false">IFERROR(IF(AND(TRIM(LOWER(Z19))&lt;&gt;LOWER(Flights!$F$5),ISNA(MATCH(TRIM(BN19),{"00aaa00","00aaa0000","aaa00","aaa0000","00-aaa-00","00-aaa-0000","00/aaa/00"},0)),IF(S19="Link / file path",SUMPRODUCT(--ISNUMBER(SEARCH({"http","www.","\","/",".pdf",".jpg",".jpeg",".png",".heic",".xls",".doc",".msg",".eml"},Z19)))&gt;0,OR(SUMPRODUCT(--ISNUMBER(SEARCH({"a0","a-0","a_0","a/0","a.0","a#0"},BN19)))&gt;0,SUMPRODUCT(--ISNUMBER(SEARCH({"http","www.","\","/",".pdf",".jpg",".jpeg",".png",".heic",".xls",".doc",".msg",".eml"},Z19)))&gt;0,AND(ISNUMBER(MATCH(S19,{"Seal no.","Delivery note / receipt","Email","Photo"},0)),ISNUMBER(SEARCH("0000",BN19)))))),1,0),0)</f>
        <v>0</v>
      </c>
    </row>
    <row r="20" customFormat="false" ht="141" hidden="false" customHeight="true" outlineLevel="0" collapsed="false">
      <c r="A20" s="57" t="s">
        <v>434</v>
      </c>
      <c r="B20" s="57" t="s">
        <v>183</v>
      </c>
      <c r="C20" s="57" t="str">
        <f aca="false">Flights!$F$5</f>
        <v>MH0001</v>
      </c>
      <c r="D20" s="58" t="n">
        <f aca="false">Flights!$D$5</f>
        <v>46303</v>
      </c>
      <c r="E20" s="57" t="str">
        <f aca="false">Flights!$G$5&amp;"-"&amp;Flights!$H$5</f>
        <v>LHR-KUL</v>
      </c>
      <c r="F20" s="57" t="str">
        <f aca="false">Flights!$K$5</f>
        <v>EY</v>
      </c>
      <c r="G20" s="57" t="s">
        <v>420</v>
      </c>
      <c r="H20" s="57" t="s">
        <v>378</v>
      </c>
      <c r="I20" s="57" t="s">
        <v>428</v>
      </c>
      <c r="J20" s="57" t="s">
        <v>435</v>
      </c>
      <c r="K20" s="67" t="s">
        <v>436</v>
      </c>
      <c r="L20" s="67" t="s">
        <v>422</v>
      </c>
      <c r="M20" s="67"/>
      <c r="N20" s="67" t="s">
        <v>383</v>
      </c>
      <c r="O20" s="67" t="s">
        <v>423</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60"/>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file",IF(TRIM(S20)="","INVALID – choose the evidence type (column S)",IF(BL20=0,"INVALID – evidence ID does not match its type (e.g. SF-2210, IMG_2231, seal 88213, link)",IF(OR(LEN(AX20)&lt;2,ISNUMBER(MATCH(AX20,L_Placeholder,0))),"INVALID – verifier missing",IF(AX20=AU20,"INVALID – verifier must be someone other than the PIC",IF(BH20=1,"INVALID – result not yet available (awaiting / TBC)",IF(BV20=1,"INVALID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IF(TRIM(S20)="",0,BZ20)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TRIM(LOWER(W20))&lt;&gt;LOWER(Flights!$F$5),ISNA(MATCH(TRIM(BP20),{"00aaa00","00aaa0000","aaa00","aaa0000","00-aaa-00","00-aaa-0000","00/aaa/00"},0)),OR(SUMPRODUCT(--ISNUMBER(SEARCH({"a0","a-0","a_0","a/0","a.0","a#0"},BP20)))&gt;0,ISNUMBER(SEARCH("000000",BP20)))),1,0),0)</f>
        <v>0</v>
      </c>
      <c r="BR20" s="61"/>
      <c r="BS20" s="61"/>
      <c r="BT20" s="61"/>
      <c r="BU20" s="61"/>
      <c r="BV20" s="61" t="n">
        <f aca="false">0</f>
        <v>0</v>
      </c>
      <c r="BW20" s="61"/>
      <c r="BX20" s="61"/>
      <c r="BY20" s="62" t="n">
        <f aca="false">Q20-T12EarlyH/24</f>
        <v>46302.8576388889</v>
      </c>
      <c r="BZ20" s="61" t="n">
        <f aca="false">IFERROR(IF(AND(TRIM(LOWER(Z20))&lt;&gt;LOWER(Flights!$F$5),ISNA(MATCH(TRIM(BN20),{"00aaa00","00aaa0000","aaa00","aaa0000","00-aaa-00","00-aaa-0000","00/aaa/00"},0)),IF(S20="Link / file path",SUMPRODUCT(--ISNUMBER(SEARCH({"http","www.","\","/",".pdf",".jpg",".jpeg",".png",".heic",".xls",".doc",".msg",".eml"},Z20)))&gt;0,OR(SUMPRODUCT(--ISNUMBER(SEARCH({"a0","a-0","a_0","a/0","a.0","a#0"},BN20)))&gt;0,SUMPRODUCT(--ISNUMBER(SEARCH({"http","www.","\","/",".pdf",".jpg",".jpeg",".png",".heic",".xls",".doc",".msg",".eml"},Z20)))&gt;0,AND(ISNUMBER(MATCH(S20,{"Seal no.","Delivery note / receipt","Email","Photo"},0)),ISNUMBER(SEARCH("0000",BN20)))))),1,0),0)</f>
        <v>0</v>
      </c>
    </row>
    <row r="21" customFormat="false" ht="39.75" hidden="false" customHeight="true" outlineLevel="0" collapsed="false">
      <c r="A21" s="57" t="s">
        <v>437</v>
      </c>
      <c r="B21" s="57" t="s">
        <v>183</v>
      </c>
      <c r="C21" s="57" t="str">
        <f aca="false">Flights!$F$5</f>
        <v>MH0001</v>
      </c>
      <c r="D21" s="58" t="n">
        <f aca="false">Flights!$D$5</f>
        <v>46303</v>
      </c>
      <c r="E21" s="57" t="str">
        <f aca="false">Flights!$G$5&amp;"-"&amp;Flights!$H$5</f>
        <v>LHR-KUL</v>
      </c>
      <c r="F21" s="57" t="str">
        <f aca="false">Flights!$K$5</f>
        <v>EY</v>
      </c>
      <c r="G21" s="57" t="s">
        <v>420</v>
      </c>
      <c r="H21" s="57" t="s">
        <v>378</v>
      </c>
      <c r="I21" s="57" t="s">
        <v>428</v>
      </c>
      <c r="J21" s="57" t="s">
        <v>438</v>
      </c>
      <c r="K21" s="67"/>
      <c r="L21" s="67" t="s">
        <v>422</v>
      </c>
      <c r="M21" s="67"/>
      <c r="N21" s="67" t="s">
        <v>383</v>
      </c>
      <c r="O21" s="67" t="s">
        <v>423</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60"/>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file",IF(TRIM(S21)="","INVALID – choose the evidence type (column S)",IF(BL21=0,"INVALID – evidence ID does not match its type (e.g. SF-2210, IMG_2231, seal 88213, link)",IF(OR(LEN(AX21)&lt;2,ISNUMBER(MATCH(AX21,L_Placeholder,0))),"INVALID – verifier missing",IF(AX21=AU21,"INVALID – verifier must be someone other than the PIC",IF(BH21=1,"INVALID – result not yet available (awaiting / TBC)",IF(BV21=1,"INVALID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IF(TRIM(S21)="",0,BZ21)</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TRIM(LOWER(W21))&lt;&gt;LOWER(Flights!$F$5),ISNA(MATCH(TRIM(BP21),{"00aaa00","00aaa0000","aaa00","aaa0000","00-aaa-00","00-aaa-0000","00/aaa/00"},0)),OR(SUMPRODUCT(--ISNUMBER(SEARCH({"a0","a-0","a_0","a/0","a.0","a#0"},BP21)))&gt;0,ISNUMBER(SEARCH("000000",BP21)))),1,0),0)</f>
        <v>0</v>
      </c>
      <c r="BR21" s="61"/>
      <c r="BS21" s="61"/>
      <c r="BT21" s="61"/>
      <c r="BU21" s="61"/>
      <c r="BV21" s="61" t="n">
        <f aca="false">0</f>
        <v>0</v>
      </c>
      <c r="BW21" s="61"/>
      <c r="BX21" s="61"/>
      <c r="BY21" s="62" t="n">
        <f aca="false">Q21-T12EarlyH/24</f>
        <v>46302.8576388889</v>
      </c>
      <c r="BZ21" s="61" t="n">
        <f aca="false">IFERROR(IF(AND(TRIM(LOWER(Z21))&lt;&gt;LOWER(Flights!$F$5),ISNA(MATCH(TRIM(BN21),{"00aaa00","00aaa0000","aaa00","aaa0000","00-aaa-00","00-aaa-0000","00/aaa/00"},0)),IF(S21="Link / file path",SUMPRODUCT(--ISNUMBER(SEARCH({"http","www.","\","/",".pdf",".jpg",".jpeg",".png",".heic",".xls",".doc",".msg",".eml"},Z21)))&gt;0,OR(SUMPRODUCT(--ISNUMBER(SEARCH({"a0","a-0","a_0","a/0","a.0","a#0"},BN21)))&gt;0,SUMPRODUCT(--ISNUMBER(SEARCH({"http","www.","\","/",".pdf",".jpg",".jpeg",".png",".heic",".xls",".doc",".msg",".eml"},Z21)))&gt;0,AND(ISNUMBER(MATCH(S21,{"Seal no.","Delivery note / receipt","Email","Photo"},0)),ISNUMBER(SEARCH("0000",BN21)))))),1,0),0)</f>
        <v>0</v>
      </c>
    </row>
    <row r="22" customFormat="false" ht="54" hidden="false" customHeight="true" outlineLevel="0" collapsed="false">
      <c r="A22" s="57" t="s">
        <v>439</v>
      </c>
      <c r="B22" s="57" t="s">
        <v>183</v>
      </c>
      <c r="C22" s="57" t="str">
        <f aca="false">Flights!$F$5</f>
        <v>MH0001</v>
      </c>
      <c r="D22" s="58" t="n">
        <f aca="false">Flights!$D$5</f>
        <v>46303</v>
      </c>
      <c r="E22" s="57" t="str">
        <f aca="false">Flights!$G$5&amp;"-"&amp;Flights!$H$5</f>
        <v>LHR-KUL</v>
      </c>
      <c r="F22" s="57" t="str">
        <f aca="false">Flights!$K$5</f>
        <v>EY</v>
      </c>
      <c r="G22" s="57" t="s">
        <v>420</v>
      </c>
      <c r="H22" s="57" t="s">
        <v>378</v>
      </c>
      <c r="I22" s="57" t="s">
        <v>440</v>
      </c>
      <c r="J22" s="57" t="s">
        <v>441</v>
      </c>
      <c r="K22" s="67" t="s">
        <v>442</v>
      </c>
      <c r="L22" s="67" t="s">
        <v>443</v>
      </c>
      <c r="M22" s="67" t="s">
        <v>186</v>
      </c>
      <c r="N22" s="67" t="s">
        <v>444</v>
      </c>
      <c r="O22" s="67" t="s">
        <v>445</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60"/>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file",IF(TRIM(S22)="","INVALID – choose the evidence type (column S)",IF(BL22=0,"INVALID – evidence ID does not match its type (e.g. SF-2210, IMG_2231, seal 88213, link)",IF(OR(LEN(AX22)&lt;2,ISNUMBER(MATCH(AX22,L_Placeholder,0))),"INVALID – verifier missing",IF(AX22=AU22,"INVALID – verifier must be someone other than the PIC",IF(BH22=1,"INVALID – result not yet available (awaiting / TBC)",IF(BV22=1,"INVALID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IF(TRIM(S22)="",0,BZ22)</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TRIM(LOWER(W22))&lt;&gt;LOWER(Flights!$F$5),ISNA(MATCH(TRIM(BP22),{"00aaa00","00aaa0000","aaa00","aaa0000","00-aaa-00","00-aaa-0000","00/aaa/00"},0)),OR(SUMPRODUCT(--ISNUMBER(SEARCH({"a0","a-0","a_0","a/0","a.0","a#0"},BP22)))&gt;0,ISNUMBER(SEARCH("000000",BP22)))),1,0),0)</f>
        <v>0</v>
      </c>
      <c r="BR22" s="61"/>
      <c r="BS22" s="61"/>
      <c r="BT22" s="61"/>
      <c r="BU22" s="61"/>
      <c r="BV22" s="61" t="n">
        <f aca="false">0</f>
        <v>0</v>
      </c>
      <c r="BW22" s="61"/>
      <c r="BX22" s="61"/>
      <c r="BY22" s="62" t="n">
        <f aca="false">Q22-T12EarlyH/24</f>
        <v>46302.8576388889</v>
      </c>
      <c r="BZ22" s="61" t="n">
        <f aca="false">IFERROR(IF(AND(TRIM(LOWER(Z22))&lt;&gt;LOWER(Flights!$F$5),ISNA(MATCH(TRIM(BN22),{"00aaa00","00aaa0000","aaa00","aaa0000","00-aaa-00","00-aaa-0000","00/aaa/00"},0)),IF(S22="Link / file path",SUMPRODUCT(--ISNUMBER(SEARCH({"http","www.","\","/",".pdf",".jpg",".jpeg",".png",".heic",".xls",".doc",".msg",".eml"},Z22)))&gt;0,OR(SUMPRODUCT(--ISNUMBER(SEARCH({"a0","a-0","a_0","a/0","a.0","a#0"},BN22)))&gt;0,SUMPRODUCT(--ISNUMBER(SEARCH({"http","www.","\","/",".pdf",".jpg",".jpeg",".png",".heic",".xls",".doc",".msg",".eml"},Z22)))&gt;0,AND(ISNUMBER(MATCH(S22,{"Seal no.","Delivery note / receipt","Email","Photo"},0)),ISNUMBER(SEARCH("0000",BN22)))))),1,0),0)</f>
        <v>0</v>
      </c>
    </row>
    <row r="23" customFormat="false" ht="41.25" hidden="false" customHeight="true" outlineLevel="0" collapsed="false">
      <c r="A23" s="57" t="s">
        <v>446</v>
      </c>
      <c r="B23" s="57" t="s">
        <v>183</v>
      </c>
      <c r="C23" s="57" t="str">
        <f aca="false">Flights!$F$5</f>
        <v>MH0001</v>
      </c>
      <c r="D23" s="58" t="n">
        <f aca="false">Flights!$D$5</f>
        <v>46303</v>
      </c>
      <c r="E23" s="57" t="str">
        <f aca="false">Flights!$G$5&amp;"-"&amp;Flights!$H$5</f>
        <v>LHR-KUL</v>
      </c>
      <c r="F23" s="57" t="str">
        <f aca="false">Flights!$K$5</f>
        <v>EY</v>
      </c>
      <c r="G23" s="57" t="s">
        <v>420</v>
      </c>
      <c r="H23" s="57" t="s">
        <v>378</v>
      </c>
      <c r="I23" s="57" t="s">
        <v>447</v>
      </c>
      <c r="J23" s="57" t="s">
        <v>448</v>
      </c>
      <c r="K23" s="67" t="s">
        <v>449</v>
      </c>
      <c r="L23" s="67" t="s">
        <v>450</v>
      </c>
      <c r="M23" s="67" t="s">
        <v>451</v>
      </c>
      <c r="N23" s="67" t="s">
        <v>383</v>
      </c>
      <c r="O23" s="67" t="s">
        <v>452</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60"/>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file",IF(TRIM(S23)="","INVALID – choose the evidence type (column S)",IF(BL23=0,"INVALID – evidence ID does not match its type (e.g. SF-2210, IMG_2231, seal 88213, link)",IF(OR(LEN(AX23)&lt;2,ISNUMBER(MATCH(AX23,L_Placeholder,0))),"INVALID – verifier missing",IF(AX23=AU23,"INVALID – verifier must be someone other than the PIC",IF(BH23=1,"INVALID – result not yet available (awaiting / TBC)",IF(BV23=1,"INVALID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IF(TRIM(S23)="",0,BZ23)</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TRIM(LOWER(W23))&lt;&gt;LOWER(Flights!$F$5),ISNA(MATCH(TRIM(BP23),{"00aaa00","00aaa0000","aaa00","aaa0000","00-aaa-00","00-aaa-0000","00/aaa/00"},0)),OR(SUMPRODUCT(--ISNUMBER(SEARCH({"a0","a-0","a_0","a/0","a.0","a#0"},BP23)))&gt;0,ISNUMBER(SEARCH("000000",BP23)))),1,0),0)</f>
        <v>0</v>
      </c>
      <c r="BR23" s="61"/>
      <c r="BS23" s="61"/>
      <c r="BT23" s="61"/>
      <c r="BU23" s="61"/>
      <c r="BV23" s="61" t="n">
        <f aca="false">0</f>
        <v>0</v>
      </c>
      <c r="BW23" s="61"/>
      <c r="BX23" s="61"/>
      <c r="BY23" s="62" t="n">
        <f aca="false">Q23-T12EarlyH/24</f>
        <v>46302.8576388889</v>
      </c>
      <c r="BZ23" s="61" t="n">
        <f aca="false">IFERROR(IF(AND(TRIM(LOWER(Z23))&lt;&gt;LOWER(Flights!$F$5),ISNA(MATCH(TRIM(BN23),{"00aaa00","00aaa0000","aaa00","aaa0000","00-aaa-00","00-aaa-0000","00/aaa/00"},0)),IF(S23="Link / file path",SUMPRODUCT(--ISNUMBER(SEARCH({"http","www.","\","/",".pdf",".jpg",".jpeg",".png",".heic",".xls",".doc",".msg",".eml"},Z23)))&gt;0,OR(SUMPRODUCT(--ISNUMBER(SEARCH({"a0","a-0","a_0","a/0","a.0","a#0"},BN23)))&gt;0,SUMPRODUCT(--ISNUMBER(SEARCH({"http","www.","\","/",".pdf",".jpg",".jpeg",".png",".heic",".xls",".doc",".msg",".eml"},Z23)))&gt;0,AND(ISNUMBER(MATCH(S23,{"Seal no.","Delivery note / receipt","Email","Photo"},0)),ISNUMBER(SEARCH("0000",BN23)))))),1,0),0)</f>
        <v>0</v>
      </c>
    </row>
    <row r="24" customFormat="false" ht="91.5" hidden="false" customHeight="true" outlineLevel="0" collapsed="false">
      <c r="A24" s="57" t="s">
        <v>453</v>
      </c>
      <c r="B24" s="57" t="s">
        <v>183</v>
      </c>
      <c r="C24" s="57" t="str">
        <f aca="false">Flights!$F$5</f>
        <v>MH0001</v>
      </c>
      <c r="D24" s="58" t="n">
        <f aca="false">Flights!$D$5</f>
        <v>46303</v>
      </c>
      <c r="E24" s="57" t="str">
        <f aca="false">Flights!$G$5&amp;"-"&amp;Flights!$H$5</f>
        <v>LHR-KUL</v>
      </c>
      <c r="F24" s="57" t="str">
        <f aca="false">Flights!$K$5</f>
        <v>EY</v>
      </c>
      <c r="G24" s="57" t="s">
        <v>420</v>
      </c>
      <c r="H24" s="57" t="s">
        <v>378</v>
      </c>
      <c r="I24" s="57" t="s">
        <v>447</v>
      </c>
      <c r="J24" s="57" t="s">
        <v>454</v>
      </c>
      <c r="K24" s="67" t="s">
        <v>455</v>
      </c>
      <c r="L24" s="67" t="s">
        <v>456</v>
      </c>
      <c r="M24" s="67" t="s">
        <v>451</v>
      </c>
      <c r="N24" s="67" t="s">
        <v>383</v>
      </c>
      <c r="O24" s="67" t="s">
        <v>457</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60"/>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file",IF(TRIM(S24)="","INVALID – choose the evidence type (column S)",IF(BL24=0,"INVALID – evidence ID does not match its type (e.g. SF-2210, IMG_2231, seal 88213, link)",IF(OR(LEN(AX24)&lt;2,ISNUMBER(MATCH(AX24,L_Placeholder,0))),"INVALID – verifier missing",IF(AX24=AU24,"INVALID – verifier must be someone other than the PIC",IF(BH24=1,"INVALID – result not yet available (awaiting / TBC)",IF(BV24=1,"INVALID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IF(TRIM(S24)="",0,BZ24)</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TRIM(LOWER(W24))&lt;&gt;LOWER(Flights!$F$5),ISNA(MATCH(TRIM(BP24),{"00aaa00","00aaa0000","aaa00","aaa0000","00-aaa-00","00-aaa-0000","00/aaa/00"},0)),OR(SUMPRODUCT(--ISNUMBER(SEARCH({"a0","a-0","a_0","a/0","a.0","a#0"},BP24)))&gt;0,ISNUMBER(SEARCH("000000",BP24)))),1,0),0)</f>
        <v>0</v>
      </c>
      <c r="BR24" s="61"/>
      <c r="BS24" s="61"/>
      <c r="BT24" s="61"/>
      <c r="BU24" s="61"/>
      <c r="BV24" s="61" t="n">
        <f aca="false">0</f>
        <v>0</v>
      </c>
      <c r="BW24" s="61"/>
      <c r="BX24" s="61"/>
      <c r="BY24" s="62" t="n">
        <f aca="false">Q24-T12EarlyH/24</f>
        <v>46302.8576388889</v>
      </c>
      <c r="BZ24" s="61" t="n">
        <f aca="false">IFERROR(IF(AND(TRIM(LOWER(Z24))&lt;&gt;LOWER(Flights!$F$5),ISNA(MATCH(TRIM(BN24),{"00aaa00","00aaa0000","aaa00","aaa0000","00-aaa-00","00-aaa-0000","00/aaa/00"},0)),IF(S24="Link / file path",SUMPRODUCT(--ISNUMBER(SEARCH({"http","www.","\","/",".pdf",".jpg",".jpeg",".png",".heic",".xls",".doc",".msg",".eml"},Z24)))&gt;0,OR(SUMPRODUCT(--ISNUMBER(SEARCH({"a0","a-0","a_0","a/0","a.0","a#0"},BN24)))&gt;0,SUMPRODUCT(--ISNUMBER(SEARCH({"http","www.","\","/",".pdf",".jpg",".jpeg",".png",".heic",".xls",".doc",".msg",".eml"},Z24)))&gt;0,AND(ISNUMBER(MATCH(S24,{"Seal no.","Delivery note / receipt","Email","Photo"},0)),ISNUMBER(SEARCH("0000",BN24)))))),1,0),0)</f>
        <v>0</v>
      </c>
    </row>
    <row r="25" customFormat="false" ht="39.75" hidden="false" customHeight="true" outlineLevel="0" collapsed="false">
      <c r="A25" s="57" t="s">
        <v>458</v>
      </c>
      <c r="B25" s="57" t="s">
        <v>183</v>
      </c>
      <c r="C25" s="57" t="str">
        <f aca="false">Flights!$F$5</f>
        <v>MH0001</v>
      </c>
      <c r="D25" s="58" t="n">
        <f aca="false">Flights!$D$5</f>
        <v>46303</v>
      </c>
      <c r="E25" s="57" t="str">
        <f aca="false">Flights!$G$5&amp;"-"&amp;Flights!$H$5</f>
        <v>LHR-KUL</v>
      </c>
      <c r="F25" s="57" t="str">
        <f aca="false">Flights!$K$5</f>
        <v>EY</v>
      </c>
      <c r="G25" s="57" t="s">
        <v>459</v>
      </c>
      <c r="H25" s="57" t="s">
        <v>460</v>
      </c>
      <c r="I25" s="57" t="s">
        <v>379</v>
      </c>
      <c r="J25" s="57" t="s">
        <v>461</v>
      </c>
      <c r="K25" s="67" t="s">
        <v>426</v>
      </c>
      <c r="L25" s="67" t="s">
        <v>462</v>
      </c>
      <c r="M25" s="67"/>
      <c r="N25" s="67" t="s">
        <v>383</v>
      </c>
      <c r="O25" s="67" t="s">
        <v>463</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60"/>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file",IF(TRIM(S25)="","INVALID – choose the evidence type (column S)",IF(BL25=0,"INVALID – evidence ID does not match its type (e.g. SF-2210, IMG_2231, seal 88213, link)",IF(OR(LEN(AX25)&lt;2,ISNUMBER(MATCH(AX25,L_Placeholder,0))),"INVALID – verifier missing",IF(AX25=AU25,"INVALID – verifier must be someone other than the PIC",IF(BH25=1,"INVALID – result not yet available (awaiting / TBC)",IF(BV25=1,"INVALID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future",IF(AND(ISNUMBER(BY25),AG25&lt;BY25),IF(H25="Physical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IF(TRIM(S25)="",0,BZ25)</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TRIM(LOWER(W25))&lt;&gt;LOWER(Flights!$F$5),ISNA(MATCH(TRIM(BP25),{"00aaa00","00aaa0000","aaa00","aaa0000","00-aaa-00","00-aaa-0000","00/aaa/00"},0)),OR(SUMPRODUCT(--ISNUMBER(SEARCH({"a0","a-0","a_0","a/0","a.0","a#0"},BP25)))&gt;0,ISNUMBER(SEARCH("000000",BP25)))),1,0),0)</f>
        <v>0</v>
      </c>
      <c r="BR25" s="61"/>
      <c r="BS25" s="61"/>
      <c r="BT25" s="61"/>
      <c r="BU25" s="61"/>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c r="BX25" s="61"/>
      <c r="BY25" s="62" t="n">
        <f aca="false">IF(ISNUMBER(Flights!$AZ$5),MAX(Q25-UpliftWindowH/24,Flights!$AZ$5),Q25-UpliftWindowH/24)</f>
        <v>46303.6076388889</v>
      </c>
      <c r="BZ25" s="61" t="n">
        <f aca="false">IFERROR(IF(AND(TRIM(LOWER(Z25))&lt;&gt;LOWER(Flights!$F$5),ISNA(MATCH(TRIM(BN25),{"00aaa00","00aaa0000","aaa00","aaa0000","00-aaa-00","00-aaa-0000","00/aaa/00"},0)),IF(S25="Link / file path",SUMPRODUCT(--ISNUMBER(SEARCH({"http","www.","\","/",".pdf",".jpg",".jpeg",".png",".heic",".xls",".doc",".msg",".eml"},Z25)))&gt;0,OR(SUMPRODUCT(--ISNUMBER(SEARCH({"a0","a-0","a_0","a/0","a.0","a#0"},BN25)))&gt;0,SUMPRODUCT(--ISNUMBER(SEARCH({"http","www.","\","/",".pdf",".jpg",".jpeg",".png",".heic",".xls",".doc",".msg",".eml"},Z25)))&gt;0,AND(ISNUMBER(MATCH(S25,{"Seal no.","Delivery note / receipt","Email","Photo"},0)),ISNUMBER(SEARCH("0000",BN25)))))),1,0),0)</f>
        <v>0</v>
      </c>
    </row>
    <row r="26" customFormat="false" ht="39.75" hidden="false" customHeight="true" outlineLevel="0" collapsed="false">
      <c r="A26" s="57" t="s">
        <v>464</v>
      </c>
      <c r="B26" s="57" t="s">
        <v>183</v>
      </c>
      <c r="C26" s="57" t="str">
        <f aca="false">Flights!$F$5</f>
        <v>MH0001</v>
      </c>
      <c r="D26" s="58" t="n">
        <f aca="false">Flights!$D$5</f>
        <v>46303</v>
      </c>
      <c r="E26" s="57" t="str">
        <f aca="false">Flights!$G$5&amp;"-"&amp;Flights!$H$5</f>
        <v>LHR-KUL</v>
      </c>
      <c r="F26" s="57" t="str">
        <f aca="false">Flights!$K$5</f>
        <v>EY</v>
      </c>
      <c r="G26" s="57" t="s">
        <v>459</v>
      </c>
      <c r="H26" s="57" t="s">
        <v>460</v>
      </c>
      <c r="I26" s="57" t="s">
        <v>428</v>
      </c>
      <c r="J26" s="57" t="s">
        <v>465</v>
      </c>
      <c r="K26" s="67" t="s">
        <v>426</v>
      </c>
      <c r="L26" s="67" t="s">
        <v>462</v>
      </c>
      <c r="M26" s="67"/>
      <c r="N26" s="67" t="s">
        <v>383</v>
      </c>
      <c r="O26" s="67" t="s">
        <v>463</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60"/>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file",IF(TRIM(S26)="","INVALID – choose the evidence type (column S)",IF(BL26=0,"INVALID – evidence ID does not match its type (e.g. SF-2210, IMG_2231, seal 88213, link)",IF(OR(LEN(AX26)&lt;2,ISNUMBER(MATCH(AX26,L_Placeholder,0))),"INVALID – verifier missing",IF(AX26=AU26,"INVALID – verifier must be someone other than the PIC",IF(BH26=1,"INVALID – result not yet available (awaiting / TBC)",IF(BV26=1,"INVALID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future",IF(AND(ISNUMBER(BY26),AG26&lt;BY26),IF(H26="Physical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IF(TRIM(S26)="",0,BZ26)</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TRIM(LOWER(W26))&lt;&gt;LOWER(Flights!$F$5),ISNA(MATCH(TRIM(BP26),{"00aaa00","00aaa0000","aaa00","aaa0000","00-aaa-00","00-aaa-0000","00/aaa/00"},0)),OR(SUMPRODUCT(--ISNUMBER(SEARCH({"a0","a-0","a_0","a/0","a.0","a#0"},BP26)))&gt;0,ISNUMBER(SEARCH("000000",BP26)))),1,0),0)</f>
        <v>0</v>
      </c>
      <c r="BR26" s="61"/>
      <c r="BS26" s="61"/>
      <c r="BT26" s="61"/>
      <c r="BU26" s="61"/>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c r="BX26" s="61"/>
      <c r="BY26" s="62" t="n">
        <f aca="false">IF(ISNUMBER(Flights!$AZ$5),MAX(Q26-UpliftWindowH/24,Flights!$AZ$5),Q26-UpliftWindowH/24)</f>
        <v>46303.6076388889</v>
      </c>
      <c r="BZ26" s="61" t="n">
        <f aca="false">IFERROR(IF(AND(TRIM(LOWER(Z26))&lt;&gt;LOWER(Flights!$F$5),ISNA(MATCH(TRIM(BN26),{"00aaa00","00aaa0000","aaa00","aaa0000","00-aaa-00","00-aaa-0000","00/aaa/00"},0)),IF(S26="Link / file path",SUMPRODUCT(--ISNUMBER(SEARCH({"http","www.","\","/",".pdf",".jpg",".jpeg",".png",".heic",".xls",".doc",".msg",".eml"},Z26)))&gt;0,OR(SUMPRODUCT(--ISNUMBER(SEARCH({"a0","a-0","a_0","a/0","a.0","a#0"},BN26)))&gt;0,SUMPRODUCT(--ISNUMBER(SEARCH({"http","www.","\","/",".pdf",".jpg",".jpeg",".png",".heic",".xls",".doc",".msg",".eml"},Z26)))&gt;0,AND(ISNUMBER(MATCH(S26,{"Seal no.","Delivery note / receipt","Email","Photo"},0)),ISNUMBER(SEARCH("0000",BN26)))))),1,0),0)</f>
        <v>0</v>
      </c>
    </row>
    <row r="27" customFormat="false" ht="54" hidden="false" customHeight="true" outlineLevel="0" collapsed="false">
      <c r="A27" s="57" t="s">
        <v>466</v>
      </c>
      <c r="B27" s="57" t="s">
        <v>183</v>
      </c>
      <c r="C27" s="57" t="str">
        <f aca="false">Flights!$F$5</f>
        <v>MH0001</v>
      </c>
      <c r="D27" s="58" t="n">
        <f aca="false">Flights!$D$5</f>
        <v>46303</v>
      </c>
      <c r="E27" s="57" t="str">
        <f aca="false">Flights!$G$5&amp;"-"&amp;Flights!$H$5</f>
        <v>LHR-KUL</v>
      </c>
      <c r="F27" s="57" t="str">
        <f aca="false">Flights!$K$5</f>
        <v>EY</v>
      </c>
      <c r="G27" s="57" t="s">
        <v>459</v>
      </c>
      <c r="H27" s="57" t="s">
        <v>460</v>
      </c>
      <c r="I27" s="57" t="s">
        <v>440</v>
      </c>
      <c r="J27" s="57" t="s">
        <v>467</v>
      </c>
      <c r="K27" s="67" t="s">
        <v>442</v>
      </c>
      <c r="L27" s="67" t="s">
        <v>443</v>
      </c>
      <c r="M27" s="67" t="s">
        <v>186</v>
      </c>
      <c r="N27" s="67" t="s">
        <v>444</v>
      </c>
      <c r="O27" s="67" t="s">
        <v>445</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60"/>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file",IF(TRIM(S27)="","INVALID – choose the evidence type (column S)",IF(BL27=0,"INVALID – evidence ID does not match its type (e.g. SF-2210, IMG_2231, seal 88213, link)",IF(OR(LEN(AX27)&lt;2,ISNUMBER(MATCH(AX27,L_Placeholder,0))),"INVALID – verifier missing",IF(AX27=AU27,"INVALID – verifier must be someone other than the PIC",IF(BH27=1,"INVALID – result not yet available (awaiting / TBC)",IF(BV27=1,"INVALID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IF(TRIM(S27)="",0,BZ27)</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TRIM(LOWER(W27))&lt;&gt;LOWER(Flights!$F$5),ISNA(MATCH(TRIM(BP27),{"00aaa00","00aaa0000","aaa00","aaa0000","00-aaa-00","00-aaa-0000","00/aaa/00"},0)),OR(SUMPRODUCT(--ISNUMBER(SEARCH({"a0","a-0","a_0","a/0","a.0","a#0"},BP27)))&gt;0,ISNUMBER(SEARCH("000000",BP27)))),1,0),0)</f>
        <v>0</v>
      </c>
      <c r="BR27" s="61"/>
      <c r="BS27" s="61"/>
      <c r="BT27" s="61"/>
      <c r="BU27" s="61"/>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c r="BX27" s="61"/>
      <c r="BY27" s="62" t="n">
        <f aca="false">IF(ISNUMBER(Flights!$AZ$5),MAX(Q27-UpliftWindowH/24,Flights!$AZ$5),Q27-UpliftWindowH/24)</f>
        <v>46303.6076388889</v>
      </c>
      <c r="BZ27" s="61" t="n">
        <f aca="false">IFERROR(IF(AND(TRIM(LOWER(Z27))&lt;&gt;LOWER(Flights!$F$5),ISNA(MATCH(TRIM(BN27),{"00aaa00","00aaa0000","aaa00","aaa0000","00-aaa-00","00-aaa-0000","00/aaa/00"},0)),IF(S27="Link / file path",SUMPRODUCT(--ISNUMBER(SEARCH({"http","www.","\","/",".pdf",".jpg",".jpeg",".png",".heic",".xls",".doc",".msg",".eml"},Z27)))&gt;0,OR(SUMPRODUCT(--ISNUMBER(SEARCH({"a0","a-0","a_0","a/0","a.0","a#0"},BN27)))&gt;0,SUMPRODUCT(--ISNUMBER(SEARCH({"http","www.","\","/",".pdf",".jpg",".jpeg",".png",".heic",".xls",".doc",".msg",".eml"},Z27)))&gt;0,AND(ISNUMBER(MATCH(S27,{"Seal no.","Delivery note / receipt","Email","Photo"},0)),ISNUMBER(SEARCH("0000",BN27)))))),1,0),0)</f>
        <v>0</v>
      </c>
    </row>
    <row r="28" customFormat="false" ht="39.75" hidden="false" customHeight="true" outlineLevel="0" collapsed="false">
      <c r="A28" s="57" t="s">
        <v>468</v>
      </c>
      <c r="B28" s="57" t="s">
        <v>183</v>
      </c>
      <c r="C28" s="57" t="str">
        <f aca="false">Flights!$F$5</f>
        <v>MH0001</v>
      </c>
      <c r="D28" s="58" t="n">
        <f aca="false">Flights!$D$5</f>
        <v>46303</v>
      </c>
      <c r="E28" s="57" t="str">
        <f aca="false">Flights!$G$5&amp;"-"&amp;Flights!$H$5</f>
        <v>LHR-KUL</v>
      </c>
      <c r="F28" s="57" t="str">
        <f aca="false">Flights!$K$5</f>
        <v>EY</v>
      </c>
      <c r="G28" s="57" t="s">
        <v>459</v>
      </c>
      <c r="H28" s="57" t="s">
        <v>460</v>
      </c>
      <c r="I28" s="57" t="s">
        <v>447</v>
      </c>
      <c r="J28" s="57" t="s">
        <v>469</v>
      </c>
      <c r="K28" s="67" t="s">
        <v>449</v>
      </c>
      <c r="L28" s="67" t="s">
        <v>450</v>
      </c>
      <c r="M28" s="67" t="s">
        <v>451</v>
      </c>
      <c r="N28" s="67" t="s">
        <v>383</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60"/>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file",IF(TRIM(S28)="","INVALID – choose the evidence type (column S)",IF(BL28=0,"INVALID – evidence ID does not match its type (e.g. SF-2210, IMG_2231, seal 88213, link)",IF(OR(LEN(AX28)&lt;2,ISNUMBER(MATCH(AX28,L_Placeholder,0))),"INVALID – verifier missing",IF(AX28=AU28,"INVALID – verifier must be someone other than the PIC",IF(BH28=1,"INVALID – result not yet available (awaiting / TBC)",IF(BV28=1,"INVALID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IF(TRIM(S28)="",0,BZ28)</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TRIM(LOWER(W28))&lt;&gt;LOWER(Flights!$F$5),ISNA(MATCH(TRIM(BP28),{"00aaa00","00aaa0000","aaa00","aaa0000","00-aaa-00","00-aaa-0000","00/aaa/00"},0)),OR(SUMPRODUCT(--ISNUMBER(SEARCH({"a0","a-0","a_0","a/0","a.0","a#0"},BP28)))&gt;0,ISNUMBER(SEARCH("000000",BP28)))),1,0),0)</f>
        <v>0</v>
      </c>
      <c r="BR28" s="61"/>
      <c r="BS28" s="61"/>
      <c r="BT28" s="61"/>
      <c r="BU28" s="61"/>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c r="BX28" s="61"/>
      <c r="BY28" s="62" t="n">
        <f aca="false">IF(ISNUMBER(Flights!$AZ$5),MAX(Q28-UpliftWindowH/24,Flights!$AZ$5),Q28-UpliftWindowH/24)</f>
        <v>46303.6076388889</v>
      </c>
      <c r="BZ28" s="61" t="n">
        <f aca="false">IFERROR(IF(AND(TRIM(LOWER(Z28))&lt;&gt;LOWER(Flights!$F$5),ISNA(MATCH(TRIM(BN28),{"00aaa00","00aaa0000","aaa00","aaa0000","00-aaa-00","00-aaa-0000","00/aaa/00"},0)),IF(S28="Link / file path",SUMPRODUCT(--ISNUMBER(SEARCH({"http","www.","\","/",".pdf",".jpg",".jpeg",".png",".heic",".xls",".doc",".msg",".eml"},Z28)))&gt;0,OR(SUMPRODUCT(--ISNUMBER(SEARCH({"a0","a-0","a_0","a/0","a.0","a#0"},BN28)))&gt;0,SUMPRODUCT(--ISNUMBER(SEARCH({"http","www.","\","/",".pdf",".jpg",".jpeg",".png",".heic",".xls",".doc",".msg",".eml"},Z28)))&gt;0,AND(ISNUMBER(MATCH(S28,{"Seal no.","Delivery note / receipt","Email","Photo"},0)),ISNUMBER(SEARCH("0000",BN28)))))),1,0),0)</f>
        <v>0</v>
      </c>
    </row>
    <row r="29" customFormat="false" ht="54" hidden="false" customHeight="true" outlineLevel="0" collapsed="false">
      <c r="A29" s="57" t="s">
        <v>470</v>
      </c>
      <c r="B29" s="57" t="s">
        <v>183</v>
      </c>
      <c r="C29" s="57" t="str">
        <f aca="false">Flights!$F$5</f>
        <v>MH0001</v>
      </c>
      <c r="D29" s="58" t="n">
        <f aca="false">Flights!$D$5</f>
        <v>46303</v>
      </c>
      <c r="E29" s="57" t="str">
        <f aca="false">Flights!$G$5&amp;"-"&amp;Flights!$H$5</f>
        <v>LHR-KUL</v>
      </c>
      <c r="F29" s="57" t="str">
        <f aca="false">Flights!$K$5</f>
        <v>EY</v>
      </c>
      <c r="G29" s="57" t="s">
        <v>459</v>
      </c>
      <c r="H29" s="57" t="s">
        <v>460</v>
      </c>
      <c r="I29" s="57" t="s">
        <v>447</v>
      </c>
      <c r="J29" s="57" t="s">
        <v>471</v>
      </c>
      <c r="K29" s="67" t="s">
        <v>455</v>
      </c>
      <c r="L29" s="67" t="s">
        <v>456</v>
      </c>
      <c r="M29" s="67" t="s">
        <v>451</v>
      </c>
      <c r="N29" s="67" t="s">
        <v>383</v>
      </c>
      <c r="O29" s="67" t="s">
        <v>472</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60"/>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file",IF(TRIM(S29)="","INVALID – choose the evidence type (column S)",IF(BL29=0,"INVALID – evidence ID does not match its type (e.g. SF-2210, IMG_2231, seal 88213, link)",IF(OR(LEN(AX29)&lt;2,ISNUMBER(MATCH(AX29,L_Placeholder,0))),"INVALID – verifier missing",IF(AX29=AU29,"INVALID – verifier must be someone other than the PIC",IF(BH29=1,"INVALID – result not yet available (awaiting / TBC)",IF(BV29=1,"INVALID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future",IF(AND(ISNUMBER(BY29),AG29&lt;BY29),IF(H29="Physical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IF(TRIM(S29)="",0,BZ29)</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TRIM(LOWER(W29))&lt;&gt;LOWER(Flights!$F$5),ISNA(MATCH(TRIM(BP29),{"00aaa00","00aaa0000","aaa00","aaa0000","00-aaa-00","00-aaa-0000","00/aaa/00"},0)),OR(SUMPRODUCT(--ISNUMBER(SEARCH({"a0","a-0","a_0","a/0","a.0","a#0"},BP29)))&gt;0,ISNUMBER(SEARCH("000000",BP29)))),1,0),0)</f>
        <v>0</v>
      </c>
      <c r="BR29" s="61"/>
      <c r="BS29" s="61"/>
      <c r="BT29" s="61"/>
      <c r="BU29" s="61"/>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c r="BX29" s="61"/>
      <c r="BY29" s="62" t="n">
        <f aca="false">IF(ISNUMBER(Flights!$AZ$5),MAX(Q29-UpliftWindowH/24,Flights!$AZ$5),Q29-UpliftWindowH/24)</f>
        <v>46303.6076388889</v>
      </c>
      <c r="BZ29" s="61" t="n">
        <f aca="false">IFERROR(IF(AND(TRIM(LOWER(Z29))&lt;&gt;LOWER(Flights!$F$5),ISNA(MATCH(TRIM(BN29),{"00aaa00","00aaa0000","aaa00","aaa0000","00-aaa-00","00-aaa-0000","00/aaa/00"},0)),IF(S29="Link / file path",SUMPRODUCT(--ISNUMBER(SEARCH({"http","www.","\","/",".pdf",".jpg",".jpeg",".png",".heic",".xls",".doc",".msg",".eml"},Z29)))&gt;0,OR(SUMPRODUCT(--ISNUMBER(SEARCH({"a0","a-0","a_0","a/0","a.0","a#0"},BN29)))&gt;0,SUMPRODUCT(--ISNUMBER(SEARCH({"http","www.","\","/",".pdf",".jpg",".jpeg",".png",".heic",".xls",".doc",".msg",".eml"},Z29)))&gt;0,AND(ISNUMBER(MATCH(S29,{"Seal no.","Delivery note / receipt","Email","Photo"},0)),ISNUMBER(SEARCH("0000",BN29)))))),1,0),0)</f>
        <v>0</v>
      </c>
    </row>
    <row r="30" customFormat="false" ht="39.75" hidden="false" customHeight="true" outlineLevel="0" collapsed="false">
      <c r="A30" s="57" t="s">
        <v>473</v>
      </c>
      <c r="B30" s="57" t="s">
        <v>198</v>
      </c>
      <c r="C30" s="57" t="str">
        <f aca="false">Flights!$F$6</f>
        <v>MH0727</v>
      </c>
      <c r="D30" s="58" t="n">
        <f aca="false">Flights!$D$6</f>
        <v>46304</v>
      </c>
      <c r="E30" s="57" t="str">
        <f aca="false">Flights!$G$6&amp;"-"&amp;Flights!$H$6</f>
        <v>KUL-CGK</v>
      </c>
      <c r="F30" s="57" t="str">
        <f aca="false">Flights!$K$6</f>
        <v>BC</v>
      </c>
      <c r="G30" s="57" t="s">
        <v>81</v>
      </c>
      <c r="H30" s="57" t="s">
        <v>378</v>
      </c>
      <c r="I30" s="57" t="s">
        <v>379</v>
      </c>
      <c r="J30" s="57" t="s">
        <v>380</v>
      </c>
      <c r="K30" s="67" t="s">
        <v>381</v>
      </c>
      <c r="L30" s="67" t="s">
        <v>382</v>
      </c>
      <c r="M30" s="67"/>
      <c r="N30" s="67" t="s">
        <v>383</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60"/>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file",IF(TRIM(S30)="","INVALID – choose the evidence type (column S)",IF(BL30=0,"INVALID – evidence ID does not match its type (e.g. SF-2210, IMG_2231, seal 88213, link)",IF(OR(LEN(AX30)&lt;2,ISNUMBER(MATCH(AX30,L_Placeholder,0))),"INVALID – verifier missing",IF(AX30=AU30,"INVALID – verifier must be someone other than the PIC",IF(BH30=1,"INVALID – result not yet available (awaiting / TBC)",IF(BV30=1,"INVALID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future",IF(AND(ISNUMBER(BY30),AG30&lt;BY30),IF(H30="Physical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IF(TRIM(S30)="",0,BZ30)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TRIM(LOWER(W30))&lt;&gt;LOWER(Flights!$F$6),ISNA(MATCH(TRIM(BP30),{"00aaa00","00aaa0000","aaa00","aaa0000","00-aaa-00","00-aaa-0000","00/aaa/00"},0)),OR(SUMPRODUCT(--ISNUMBER(SEARCH({"a0","a-0","a_0","a/0","a.0","a#0"},BP30)))&gt;0,ISNUMBER(SEARCH("000000",BP30)))),1,0),0)</f>
        <v>0</v>
      </c>
      <c r="BR30" s="61"/>
      <c r="BS30" s="61"/>
      <c r="BT30" s="61"/>
      <c r="BU30" s="61"/>
      <c r="BV30" s="61" t="n">
        <f aca="false">0</f>
        <v>0</v>
      </c>
      <c r="BW30" s="61"/>
      <c r="BX30" s="61"/>
      <c r="BY30" s="62" t="n">
        <f aca="false">Q30-T7EarlyD*24/24</f>
        <v>46283.5763888889</v>
      </c>
      <c r="BZ30" s="61" t="n">
        <f aca="false">IFERROR(IF(AND(TRIM(LOWER(Z30))&lt;&gt;LOWER(Flights!$F$6),ISNA(MATCH(TRIM(BN30),{"00aaa00","00aaa0000","aaa00","aaa0000","00-aaa-00","00-aaa-0000","00/aaa/00"},0)),IF(S30="Link / file path",SUMPRODUCT(--ISNUMBER(SEARCH({"http","www.","\","/",".pdf",".jpg",".jpeg",".png",".heic",".xls",".doc",".msg",".eml"},Z30)))&gt;0,OR(SUMPRODUCT(--ISNUMBER(SEARCH({"a0","a-0","a_0","a/0","a.0","a#0"},BN30)))&gt;0,SUMPRODUCT(--ISNUMBER(SEARCH({"http","www.","\","/",".pdf",".jpg",".jpeg",".png",".heic",".xls",".doc",".msg",".eml"},Z30)))&gt;0,AND(ISNUMBER(MATCH(S30,{"Seal no.","Delivery note / receipt","Email","Photo"},0)),ISNUMBER(SEARCH("0000",BN30)))))),1,0),0)</f>
        <v>0</v>
      </c>
    </row>
    <row r="31" customFormat="false" ht="39.75" hidden="false" customHeight="true" outlineLevel="0" collapsed="false">
      <c r="A31" s="57" t="s">
        <v>474</v>
      </c>
      <c r="B31" s="57" t="s">
        <v>198</v>
      </c>
      <c r="C31" s="57" t="str">
        <f aca="false">Flights!$F$6</f>
        <v>MH0727</v>
      </c>
      <c r="D31" s="58" t="n">
        <f aca="false">Flights!$D$6</f>
        <v>46304</v>
      </c>
      <c r="E31" s="57" t="str">
        <f aca="false">Flights!$G$6&amp;"-"&amp;Flights!$H$6</f>
        <v>KUL-CGK</v>
      </c>
      <c r="F31" s="57" t="str">
        <f aca="false">Flights!$K$6</f>
        <v>BC</v>
      </c>
      <c r="G31" s="57" t="s">
        <v>81</v>
      </c>
      <c r="H31" s="57" t="s">
        <v>378</v>
      </c>
      <c r="I31" s="57" t="s">
        <v>385</v>
      </c>
      <c r="J31" s="57" t="s">
        <v>386</v>
      </c>
      <c r="K31" s="67" t="s">
        <v>387</v>
      </c>
      <c r="L31" s="67" t="s">
        <v>382</v>
      </c>
      <c r="M31" s="67"/>
      <c r="N31" s="67" t="s">
        <v>383</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60"/>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file",IF(TRIM(S31)="","INVALID – choose the evidence type (column S)",IF(BL31=0,"INVALID – evidence ID does not match its type (e.g. SF-2210, IMG_2231, seal 88213, link)",IF(OR(LEN(AX31)&lt;2,ISNUMBER(MATCH(AX31,L_Placeholder,0))),"INVALID – verifier missing",IF(AX31=AU31,"INVALID – verifier must be someone other than the PIC",IF(BH31=1,"INVALID – result not yet available (awaiting / TBC)",IF(BV31=1,"INVALID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future",IF(AND(ISNUMBER(BY31),AG31&lt;BY31),IF(H31="Physical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IF(TRIM(S31)="",0,BZ31)</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TRIM(LOWER(W31))&lt;&gt;LOWER(Flights!$F$6),ISNA(MATCH(TRIM(BP31),{"00aaa00","00aaa0000","aaa00","aaa0000","00-aaa-00","00-aaa-0000","00/aaa/00"},0)),OR(SUMPRODUCT(--ISNUMBER(SEARCH({"a0","a-0","a_0","a/0","a.0","a#0"},BP31)))&gt;0,ISNUMBER(SEARCH("000000",BP31)))),1,0),0)</f>
        <v>0</v>
      </c>
      <c r="BR31" s="61"/>
      <c r="BS31" s="61"/>
      <c r="BT31" s="61"/>
      <c r="BU31" s="61"/>
      <c r="BV31" s="61" t="n">
        <f aca="false">0</f>
        <v>0</v>
      </c>
      <c r="BW31" s="61"/>
      <c r="BX31" s="61"/>
      <c r="BY31" s="62" t="n">
        <f aca="false">Q31-T7EarlyD*24/24</f>
        <v>46283.5763888889</v>
      </c>
      <c r="BZ31" s="61" t="n">
        <f aca="false">IFERROR(IF(AND(TRIM(LOWER(Z31))&lt;&gt;LOWER(Flights!$F$6),ISNA(MATCH(TRIM(BN31),{"00aaa00","00aaa0000","aaa00","aaa0000","00-aaa-00","00-aaa-0000","00/aaa/00"},0)),IF(S31="Link / file path",SUMPRODUCT(--ISNUMBER(SEARCH({"http","www.","\","/",".pdf",".jpg",".jpeg",".png",".heic",".xls",".doc",".msg",".eml"},Z31)))&gt;0,OR(SUMPRODUCT(--ISNUMBER(SEARCH({"a0","a-0","a_0","a/0","a.0","a#0"},BN31)))&gt;0,SUMPRODUCT(--ISNUMBER(SEARCH({"http","www.","\","/",".pdf",".jpg",".jpeg",".png",".heic",".xls",".doc",".msg",".eml"},Z31)))&gt;0,AND(ISNUMBER(MATCH(S31,{"Seal no.","Delivery note / receipt","Email","Photo"},0)),ISNUMBER(SEARCH("0000",BN31)))))),1,0),0)</f>
        <v>0</v>
      </c>
    </row>
    <row r="32" customFormat="false" ht="41.25" hidden="false" customHeight="true" outlineLevel="0" collapsed="false">
      <c r="A32" s="57" t="s">
        <v>475</v>
      </c>
      <c r="B32" s="57" t="s">
        <v>198</v>
      </c>
      <c r="C32" s="57" t="str">
        <f aca="false">Flights!$F$6</f>
        <v>MH0727</v>
      </c>
      <c r="D32" s="58" t="n">
        <f aca="false">Flights!$D$6</f>
        <v>46304</v>
      </c>
      <c r="E32" s="57" t="str">
        <f aca="false">Flights!$G$6&amp;"-"&amp;Flights!$H$6</f>
        <v>KUL-CGK</v>
      </c>
      <c r="F32" s="57" t="str">
        <f aca="false">Flights!$K$6</f>
        <v>BC</v>
      </c>
      <c r="G32" s="57" t="s">
        <v>81</v>
      </c>
      <c r="H32" s="57" t="s">
        <v>378</v>
      </c>
      <c r="I32" s="57" t="s">
        <v>389</v>
      </c>
      <c r="J32" s="57" t="s">
        <v>390</v>
      </c>
      <c r="K32" s="67" t="s">
        <v>391</v>
      </c>
      <c r="L32" s="67" t="s">
        <v>382</v>
      </c>
      <c r="M32" s="67"/>
      <c r="N32" s="67" t="str">
        <f aca="false">IF(TRIM(Flights!$L$6)="A339","Required","N/A – rule")</f>
        <v>N/A – rule</v>
      </c>
      <c r="O32" s="67" t="s">
        <v>392</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60"/>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file",IF(TRIM(S32)="","INVALID – choose the evidence type (column S)",IF(BL32=0,"INVALID – evidence ID does not match its type (e.g. SF-2210, IMG_2231, seal 88213, link)",IF(OR(LEN(AX32)&lt;2,ISNUMBER(MATCH(AX32,L_Placeholder,0))),"INVALID – verifier missing",IF(AX32=AU32,"INVALID – verifier must be someone other than the PIC",IF(BH32=1,"INVALID – result not yet available (awaiting / TBC)",IF(BV32=1,"INVALID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future",IF(AND(ISNUMBER(BY32),AG32&lt;BY32),IF(H32="Physical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IF(TRIM(S32)="",0,BZ32)</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TRIM(LOWER(W32))&lt;&gt;LOWER(Flights!$F$6),ISNA(MATCH(TRIM(BP32),{"00aaa00","00aaa0000","aaa00","aaa0000","00-aaa-00","00-aaa-0000","00/aaa/00"},0)),OR(SUMPRODUCT(--ISNUMBER(SEARCH({"a0","a-0","a_0","a/0","a.0","a#0"},BP32)))&gt;0,ISNUMBER(SEARCH("000000",BP32)))),1,0),0)</f>
        <v>0</v>
      </c>
      <c r="BR32" s="61"/>
      <c r="BS32" s="61"/>
      <c r="BT32" s="61"/>
      <c r="BU32" s="61"/>
      <c r="BV32" s="61" t="n">
        <f aca="false">0</f>
        <v>0</v>
      </c>
      <c r="BW32" s="61"/>
      <c r="BX32" s="61"/>
      <c r="BY32" s="62" t="n">
        <f aca="false">Q32-T7EarlyD*24/24</f>
        <v>46283.5763888889</v>
      </c>
      <c r="BZ32" s="61" t="n">
        <f aca="false">IFERROR(IF(AND(TRIM(LOWER(Z32))&lt;&gt;LOWER(Flights!$F$6),ISNA(MATCH(TRIM(BN32),{"00aaa00","00aaa0000","aaa00","aaa0000","00-aaa-00","00-aaa-0000","00/aaa/00"},0)),IF(S32="Link / file path",SUMPRODUCT(--ISNUMBER(SEARCH({"http","www.","\","/",".pdf",".jpg",".jpeg",".png",".heic",".xls",".doc",".msg",".eml"},Z32)))&gt;0,OR(SUMPRODUCT(--ISNUMBER(SEARCH({"a0","a-0","a_0","a/0","a.0","a#0"},BN32)))&gt;0,SUMPRODUCT(--ISNUMBER(SEARCH({"http","www.","\","/",".pdf",".jpg",".jpeg",".png",".heic",".xls",".doc",".msg",".eml"},Z32)))&gt;0,AND(ISNUMBER(MATCH(S32,{"Seal no.","Delivery note / receipt","Email","Photo"},0)),ISNUMBER(SEARCH("0000",BN32)))))),1,0),0)</f>
        <v>0</v>
      </c>
    </row>
    <row r="33" customFormat="false" ht="39.75" hidden="false" customHeight="true" outlineLevel="0" collapsed="false">
      <c r="A33" s="57" t="s">
        <v>476</v>
      </c>
      <c r="B33" s="57" t="s">
        <v>198</v>
      </c>
      <c r="C33" s="57" t="str">
        <f aca="false">Flights!$F$6</f>
        <v>MH0727</v>
      </c>
      <c r="D33" s="58" t="n">
        <f aca="false">Flights!$D$6</f>
        <v>46304</v>
      </c>
      <c r="E33" s="57" t="str">
        <f aca="false">Flights!$G$6&amp;"-"&amp;Flights!$H$6</f>
        <v>KUL-CGK</v>
      </c>
      <c r="F33" s="57" t="str">
        <f aca="false">Flights!$K$6</f>
        <v>BC</v>
      </c>
      <c r="G33" s="57" t="s">
        <v>81</v>
      </c>
      <c r="H33" s="57" t="s">
        <v>378</v>
      </c>
      <c r="I33" s="57" t="s">
        <v>394</v>
      </c>
      <c r="J33" s="57" t="s">
        <v>395</v>
      </c>
      <c r="K33" s="67" t="s">
        <v>396</v>
      </c>
      <c r="L33" s="67" t="s">
        <v>382</v>
      </c>
      <c r="M33" s="67"/>
      <c r="N33" s="67" t="s">
        <v>383</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60"/>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file",IF(TRIM(S33)="","INVALID – choose the evidence type (column S)",IF(BL33=0,"INVALID – evidence ID does not match its type (e.g. SF-2210, IMG_2231, seal 88213, link)",IF(OR(LEN(AX33)&lt;2,ISNUMBER(MATCH(AX33,L_Placeholder,0))),"INVALID – verifier missing",IF(AX33=AU33,"INVALID – verifier must be someone other than the PIC",IF(BH33=1,"INVALID – result not yet available (awaiting / TBC)",IF(BV33=1,"INVALID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future",IF(AND(ISNUMBER(BY33),AG33&lt;BY33),IF(H33="Physical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IF(TRIM(S33)="",0,BZ33)</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TRIM(LOWER(W33))&lt;&gt;LOWER(Flights!$F$6),ISNA(MATCH(TRIM(BP33),{"00aaa00","00aaa0000","aaa00","aaa0000","00-aaa-00","00-aaa-0000","00/aaa/00"},0)),OR(SUMPRODUCT(--ISNUMBER(SEARCH({"a0","a-0","a_0","a/0","a.0","a#0"},BP33)))&gt;0,ISNUMBER(SEARCH("000000",BP33)))),1,0),0)</f>
        <v>0</v>
      </c>
      <c r="BR33" s="61"/>
      <c r="BS33" s="61"/>
      <c r="BT33" s="61"/>
      <c r="BU33" s="61"/>
      <c r="BV33" s="61" t="n">
        <f aca="false">0</f>
        <v>0</v>
      </c>
      <c r="BW33" s="61"/>
      <c r="BX33" s="61"/>
      <c r="BY33" s="62" t="n">
        <f aca="false">Q33-T7EarlyD*24/24</f>
        <v>46283.5763888889</v>
      </c>
      <c r="BZ33" s="61" t="n">
        <f aca="false">IFERROR(IF(AND(TRIM(LOWER(Z33))&lt;&gt;LOWER(Flights!$F$6),ISNA(MATCH(TRIM(BN33),{"00aaa00","00aaa0000","aaa00","aaa0000","00-aaa-00","00-aaa-0000","00/aaa/00"},0)),IF(S33="Link / file path",SUMPRODUCT(--ISNUMBER(SEARCH({"http","www.","\","/",".pdf",".jpg",".jpeg",".png",".heic",".xls",".doc",".msg",".eml"},Z33)))&gt;0,OR(SUMPRODUCT(--ISNUMBER(SEARCH({"a0","a-0","a_0","a/0","a.0","a#0"},BN33)))&gt;0,SUMPRODUCT(--ISNUMBER(SEARCH({"http","www.","\","/",".pdf",".jpg",".jpeg",".png",".heic",".xls",".doc",".msg",".eml"},Z33)))&gt;0,AND(ISNUMBER(MATCH(S33,{"Seal no.","Delivery note / receipt","Email","Photo"},0)),ISNUMBER(SEARCH("0000",BN33)))))),1,0),0)</f>
        <v>0</v>
      </c>
    </row>
    <row r="34" customFormat="false" ht="39.75" hidden="false" customHeight="true" outlineLevel="0" collapsed="false">
      <c r="A34" s="57" t="s">
        <v>477</v>
      </c>
      <c r="B34" s="57" t="s">
        <v>198</v>
      </c>
      <c r="C34" s="57" t="str">
        <f aca="false">Flights!$F$6</f>
        <v>MH0727</v>
      </c>
      <c r="D34" s="58" t="n">
        <f aca="false">Flights!$D$6</f>
        <v>46304</v>
      </c>
      <c r="E34" s="57" t="str">
        <f aca="false">Flights!$G$6&amp;"-"&amp;Flights!$H$6</f>
        <v>KUL-CGK</v>
      </c>
      <c r="F34" s="57" t="str">
        <f aca="false">Flights!$K$6</f>
        <v>BC</v>
      </c>
      <c r="G34" s="57" t="s">
        <v>81</v>
      </c>
      <c r="H34" s="57" t="s">
        <v>378</v>
      </c>
      <c r="I34" s="57" t="s">
        <v>398</v>
      </c>
      <c r="J34" s="57" t="s">
        <v>399</v>
      </c>
      <c r="K34" s="67" t="s">
        <v>400</v>
      </c>
      <c r="L34" s="67" t="s">
        <v>382</v>
      </c>
      <c r="M34" s="67"/>
      <c r="N34" s="67" t="s">
        <v>383</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60"/>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file",IF(TRIM(S34)="","INVALID – choose the evidence type (column S)",IF(BL34=0,"INVALID – evidence ID does not match its type (e.g. SF-2210, IMG_2231, seal 88213, link)",IF(OR(LEN(AX34)&lt;2,ISNUMBER(MATCH(AX34,L_Placeholder,0))),"INVALID – verifier missing",IF(AX34=AU34,"INVALID – verifier must be someone other than the PIC",IF(BH34=1,"INVALID – result not yet available (awaiting / TBC)",IF(BV34=1,"INVALID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IF(TRIM(S34)="",0,BZ34)</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TRIM(LOWER(W34))&lt;&gt;LOWER(Flights!$F$6),ISNA(MATCH(TRIM(BP34),{"00aaa00","00aaa0000","aaa00","aaa0000","00-aaa-00","00-aaa-0000","00/aaa/00"},0)),OR(SUMPRODUCT(--ISNUMBER(SEARCH({"a0","a-0","a_0","a/0","a.0","a#0"},BP34)))&gt;0,ISNUMBER(SEARCH("000000",BP34)))),1,0),0)</f>
        <v>0</v>
      </c>
      <c r="BR34" s="61"/>
      <c r="BS34" s="61"/>
      <c r="BT34" s="61"/>
      <c r="BU34" s="61"/>
      <c r="BV34" s="61" t="n">
        <f aca="false">0</f>
        <v>0</v>
      </c>
      <c r="BW34" s="61"/>
      <c r="BX34" s="61"/>
      <c r="BY34" s="62" t="n">
        <f aca="false">Q34-T7EarlyD*24/24</f>
        <v>46283.5763888889</v>
      </c>
      <c r="BZ34" s="61" t="n">
        <f aca="false">IFERROR(IF(AND(TRIM(LOWER(Z34))&lt;&gt;LOWER(Flights!$F$6),ISNA(MATCH(TRIM(BN34),{"00aaa00","00aaa0000","aaa00","aaa0000","00-aaa-00","00-aaa-0000","00/aaa/00"},0)),IF(S34="Link / file path",SUMPRODUCT(--ISNUMBER(SEARCH({"http","www.","\","/",".pdf",".jpg",".jpeg",".png",".heic",".xls",".doc",".msg",".eml"},Z34)))&gt;0,OR(SUMPRODUCT(--ISNUMBER(SEARCH({"a0","a-0","a_0","a/0","a.0","a#0"},BN34)))&gt;0,SUMPRODUCT(--ISNUMBER(SEARCH({"http","www.","\","/",".pdf",".jpg",".jpeg",".png",".heic",".xls",".doc",".msg",".eml"},Z34)))&gt;0,AND(ISNUMBER(MATCH(S34,{"Seal no.","Delivery note / receipt","Email","Photo"},0)),ISNUMBER(SEARCH("0000",BN34)))))),1,0),0)</f>
        <v>0</v>
      </c>
    </row>
    <row r="35" customFormat="false" ht="39.75" hidden="false" customHeight="true" outlineLevel="0" collapsed="false">
      <c r="A35" s="57" t="s">
        <v>478</v>
      </c>
      <c r="B35" s="57" t="s">
        <v>198</v>
      </c>
      <c r="C35" s="57" t="str">
        <f aca="false">Flights!$F$6</f>
        <v>MH0727</v>
      </c>
      <c r="D35" s="58" t="n">
        <f aca="false">Flights!$D$6</f>
        <v>46304</v>
      </c>
      <c r="E35" s="57" t="str">
        <f aca="false">Flights!$G$6&amp;"-"&amp;Flights!$H$6</f>
        <v>KUL-CGK</v>
      </c>
      <c r="F35" s="57" t="str">
        <f aca="false">Flights!$K$6</f>
        <v>BC</v>
      </c>
      <c r="G35" s="57" t="s">
        <v>81</v>
      </c>
      <c r="H35" s="57" t="s">
        <v>378</v>
      </c>
      <c r="I35" s="57" t="s">
        <v>398</v>
      </c>
      <c r="J35" s="57" t="s">
        <v>402</v>
      </c>
      <c r="K35" s="67" t="s">
        <v>403</v>
      </c>
      <c r="L35" s="67" t="s">
        <v>382</v>
      </c>
      <c r="M35" s="67"/>
      <c r="N35" s="67" t="s">
        <v>383</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60"/>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file",IF(TRIM(S35)="","INVALID – choose the evidence type (column S)",IF(BL35=0,"INVALID – evidence ID does not match its type (e.g. SF-2210, IMG_2231, seal 88213, link)",IF(OR(LEN(AX35)&lt;2,ISNUMBER(MATCH(AX35,L_Placeholder,0))),"INVALID – verifier missing",IF(AX35=AU35,"INVALID – verifier must be someone other than the PIC",IF(BH35=1,"INVALID – result not yet available (awaiting / TBC)",IF(BV35=1,"INVALID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IF(TRIM(S35)="",0,BZ35)</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TRIM(LOWER(W35))&lt;&gt;LOWER(Flights!$F$6),ISNA(MATCH(TRIM(BP35),{"00aaa00","00aaa0000","aaa00","aaa0000","00-aaa-00","00-aaa-0000","00/aaa/00"},0)),OR(SUMPRODUCT(--ISNUMBER(SEARCH({"a0","a-0","a_0","a/0","a.0","a#0"},BP35)))&gt;0,ISNUMBER(SEARCH("000000",BP35)))),1,0),0)</f>
        <v>0</v>
      </c>
      <c r="BR35" s="61"/>
      <c r="BS35" s="61"/>
      <c r="BT35" s="61"/>
      <c r="BU35" s="61"/>
      <c r="BV35" s="61" t="n">
        <f aca="false">0</f>
        <v>0</v>
      </c>
      <c r="BW35" s="61"/>
      <c r="BX35" s="61"/>
      <c r="BY35" s="62" t="n">
        <f aca="false">Q35-T7EarlyD*24/24</f>
        <v>46283.5763888889</v>
      </c>
      <c r="BZ35" s="61" t="n">
        <f aca="false">IFERROR(IF(AND(TRIM(LOWER(Z35))&lt;&gt;LOWER(Flights!$F$6),ISNA(MATCH(TRIM(BN35),{"00aaa00","00aaa0000","aaa00","aaa0000","00-aaa-00","00-aaa-0000","00/aaa/00"},0)),IF(S35="Link / file path",SUMPRODUCT(--ISNUMBER(SEARCH({"http","www.","\","/",".pdf",".jpg",".jpeg",".png",".heic",".xls",".doc",".msg",".eml"},Z35)))&gt;0,OR(SUMPRODUCT(--ISNUMBER(SEARCH({"a0","a-0","a_0","a/0","a.0","a#0"},BN35)))&gt;0,SUMPRODUCT(--ISNUMBER(SEARCH({"http","www.","\","/",".pdf",".jpg",".jpeg",".png",".heic",".xls",".doc",".msg",".eml"},Z35)))&gt;0,AND(ISNUMBER(MATCH(S35,{"Seal no.","Delivery note / receipt","Email","Photo"},0)),ISNUMBER(SEARCH("0000",BN35)))))),1,0),0)</f>
        <v>0</v>
      </c>
    </row>
    <row r="36" customFormat="false" ht="39.75" hidden="false" customHeight="true" outlineLevel="0" collapsed="false">
      <c r="A36" s="57" t="s">
        <v>479</v>
      </c>
      <c r="B36" s="57" t="s">
        <v>198</v>
      </c>
      <c r="C36" s="57" t="str">
        <f aca="false">Flights!$F$6</f>
        <v>MH0727</v>
      </c>
      <c r="D36" s="58" t="n">
        <f aca="false">Flights!$D$6</f>
        <v>46304</v>
      </c>
      <c r="E36" s="57" t="str">
        <f aca="false">Flights!$G$6&amp;"-"&amp;Flights!$H$6</f>
        <v>KUL-CGK</v>
      </c>
      <c r="F36" s="57" t="str">
        <f aca="false">Flights!$K$6</f>
        <v>BC</v>
      </c>
      <c r="G36" s="57" t="s">
        <v>81</v>
      </c>
      <c r="H36" s="57" t="s">
        <v>378</v>
      </c>
      <c r="I36" s="57" t="s">
        <v>405</v>
      </c>
      <c r="J36" s="57" t="s">
        <v>406</v>
      </c>
      <c r="K36" s="67" t="s">
        <v>407</v>
      </c>
      <c r="L36" s="67" t="s">
        <v>382</v>
      </c>
      <c r="M36" s="67"/>
      <c r="N36" s="67" t="s">
        <v>383</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60"/>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file",IF(TRIM(S36)="","INVALID – choose the evidence type (column S)",IF(BL36=0,"INVALID – evidence ID does not match its type (e.g. SF-2210, IMG_2231, seal 88213, link)",IF(OR(LEN(AX36)&lt;2,ISNUMBER(MATCH(AX36,L_Placeholder,0))),"INVALID – verifier missing",IF(AX36=AU36,"INVALID – verifier must be someone other than the PIC",IF(BH36=1,"INVALID – result not yet available (awaiting / TBC)",IF(BV36=1,"INVALID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IF(TRIM(S36)="",0,BZ36)</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TRIM(LOWER(W36))&lt;&gt;LOWER(Flights!$F$6),ISNA(MATCH(TRIM(BP36),{"00aaa00","00aaa0000","aaa00","aaa0000","00-aaa-00","00-aaa-0000","00/aaa/00"},0)),OR(SUMPRODUCT(--ISNUMBER(SEARCH({"a0","a-0","a_0","a/0","a.0","a#0"},BP36)))&gt;0,ISNUMBER(SEARCH("000000",BP36)))),1,0),0)</f>
        <v>0</v>
      </c>
      <c r="BR36" s="61"/>
      <c r="BS36" s="61"/>
      <c r="BT36" s="61"/>
      <c r="BU36" s="61"/>
      <c r="BV36" s="61" t="n">
        <f aca="false">0</f>
        <v>0</v>
      </c>
      <c r="BW36" s="61"/>
      <c r="BX36" s="61"/>
      <c r="BY36" s="62" t="n">
        <f aca="false">Q36-T7EarlyD*24/24</f>
        <v>46283.5763888889</v>
      </c>
      <c r="BZ36" s="61" t="n">
        <f aca="false">IFERROR(IF(AND(TRIM(LOWER(Z36))&lt;&gt;LOWER(Flights!$F$6),ISNA(MATCH(TRIM(BN36),{"00aaa00","00aaa0000","aaa00","aaa0000","00-aaa-00","00-aaa-0000","00/aaa/00"},0)),IF(S36="Link / file path",SUMPRODUCT(--ISNUMBER(SEARCH({"http","www.","\","/",".pdf",".jpg",".jpeg",".png",".heic",".xls",".doc",".msg",".eml"},Z36)))&gt;0,OR(SUMPRODUCT(--ISNUMBER(SEARCH({"a0","a-0","a_0","a/0","a.0","a#0"},BN36)))&gt;0,SUMPRODUCT(--ISNUMBER(SEARCH({"http","www.","\","/",".pdf",".jpg",".jpeg",".png",".heic",".xls",".doc",".msg",".eml"},Z36)))&gt;0,AND(ISNUMBER(MATCH(S36,{"Seal no.","Delivery note / receipt","Email","Photo"},0)),ISNUMBER(SEARCH("0000",BN36)))))),1,0),0)</f>
        <v>0</v>
      </c>
    </row>
    <row r="37" customFormat="false" ht="39.75" hidden="false" customHeight="true" outlineLevel="0" collapsed="false">
      <c r="A37" s="57" t="s">
        <v>480</v>
      </c>
      <c r="B37" s="57" t="s">
        <v>198</v>
      </c>
      <c r="C37" s="57" t="str">
        <f aca="false">Flights!$F$6</f>
        <v>MH0727</v>
      </c>
      <c r="D37" s="58" t="n">
        <f aca="false">Flights!$D$6</f>
        <v>46304</v>
      </c>
      <c r="E37" s="57" t="str">
        <f aca="false">Flights!$G$6&amp;"-"&amp;Flights!$H$6</f>
        <v>KUL-CGK</v>
      </c>
      <c r="F37" s="57" t="str">
        <f aca="false">Flights!$K$6</f>
        <v>BC</v>
      </c>
      <c r="G37" s="57" t="s">
        <v>81</v>
      </c>
      <c r="H37" s="57" t="s">
        <v>378</v>
      </c>
      <c r="I37" s="57" t="s">
        <v>405</v>
      </c>
      <c r="J37" s="57" t="s">
        <v>409</v>
      </c>
      <c r="K37" s="67" t="s">
        <v>407</v>
      </c>
      <c r="L37" s="67" t="s">
        <v>382</v>
      </c>
      <c r="M37" s="67"/>
      <c r="N37" s="67" t="s">
        <v>383</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60"/>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file",IF(TRIM(S37)="","INVALID – choose the evidence type (column S)",IF(BL37=0,"INVALID – evidence ID does not match its type (e.g. SF-2210, IMG_2231, seal 88213, link)",IF(OR(LEN(AX37)&lt;2,ISNUMBER(MATCH(AX37,L_Placeholder,0))),"INVALID – verifier missing",IF(AX37=AU37,"INVALID – verifier must be someone other than the PIC",IF(BH37=1,"INVALID – result not yet available (awaiting / TBC)",IF(BV37=1,"INVALID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IF(TRIM(S37)="",0,BZ37)</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TRIM(LOWER(W37))&lt;&gt;LOWER(Flights!$F$6),ISNA(MATCH(TRIM(BP37),{"00aaa00","00aaa0000","aaa00","aaa0000","00-aaa-00","00-aaa-0000","00/aaa/00"},0)),OR(SUMPRODUCT(--ISNUMBER(SEARCH({"a0","a-0","a_0","a/0","a.0","a#0"},BP37)))&gt;0,ISNUMBER(SEARCH("000000",BP37)))),1,0),0)</f>
        <v>0</v>
      </c>
      <c r="BR37" s="61"/>
      <c r="BS37" s="61"/>
      <c r="BT37" s="61"/>
      <c r="BU37" s="61"/>
      <c r="BV37" s="61" t="n">
        <f aca="false">0</f>
        <v>0</v>
      </c>
      <c r="BW37" s="61"/>
      <c r="BX37" s="61"/>
      <c r="BY37" s="62" t="n">
        <f aca="false">Q37-T7EarlyD*24/24</f>
        <v>46283.5763888889</v>
      </c>
      <c r="BZ37" s="61" t="n">
        <f aca="false">IFERROR(IF(AND(TRIM(LOWER(Z37))&lt;&gt;LOWER(Flights!$F$6),ISNA(MATCH(TRIM(BN37),{"00aaa00","00aaa0000","aaa00","aaa0000","00-aaa-00","00-aaa-0000","00/aaa/00"},0)),IF(S37="Link / file path",SUMPRODUCT(--ISNUMBER(SEARCH({"http","www.","\","/",".pdf",".jpg",".jpeg",".png",".heic",".xls",".doc",".msg",".eml"},Z37)))&gt;0,OR(SUMPRODUCT(--ISNUMBER(SEARCH({"a0","a-0","a_0","a/0","a.0","a#0"},BN37)))&gt;0,SUMPRODUCT(--ISNUMBER(SEARCH({"http","www.","\","/",".pdf",".jpg",".jpeg",".png",".heic",".xls",".doc",".msg",".eml"},Z37)))&gt;0,AND(ISNUMBER(MATCH(S37,{"Seal no.","Delivery note / receipt","Email","Photo"},0)),ISNUMBER(SEARCH("0000",BN37)))))),1,0),0)</f>
        <v>0</v>
      </c>
    </row>
    <row r="38" customFormat="false" ht="39.75" hidden="false" customHeight="true" outlineLevel="0" collapsed="false">
      <c r="A38" s="57" t="s">
        <v>481</v>
      </c>
      <c r="B38" s="57" t="s">
        <v>198</v>
      </c>
      <c r="C38" s="57" t="str">
        <f aca="false">Flights!$F$6</f>
        <v>MH0727</v>
      </c>
      <c r="D38" s="58" t="n">
        <f aca="false">Flights!$D$6</f>
        <v>46304</v>
      </c>
      <c r="E38" s="57" t="str">
        <f aca="false">Flights!$G$6&amp;"-"&amp;Flights!$H$6</f>
        <v>KUL-CGK</v>
      </c>
      <c r="F38" s="57" t="str">
        <f aca="false">Flights!$K$6</f>
        <v>BC</v>
      </c>
      <c r="G38" s="57" t="s">
        <v>81</v>
      </c>
      <c r="H38" s="57" t="s">
        <v>378</v>
      </c>
      <c r="I38" s="57" t="s">
        <v>411</v>
      </c>
      <c r="J38" s="57" t="s">
        <v>412</v>
      </c>
      <c r="K38" s="67" t="s">
        <v>482</v>
      </c>
      <c r="L38" s="67" t="s">
        <v>483</v>
      </c>
      <c r="M38" s="67"/>
      <c r="N38" s="67" t="s">
        <v>383</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60"/>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file",IF(TRIM(S38)="","INVALID – choose the evidence type (column S)",IF(BL38=0,"INVALID – evidence ID does not match its type (e.g. SF-2210, IMG_2231, seal 88213, link)",IF(OR(LEN(AX38)&lt;2,ISNUMBER(MATCH(AX38,L_Placeholder,0))),"INVALID – verifier missing",IF(AX38=AU38,"INVALID – verifier must be someone other than the PIC",IF(BH38=1,"INVALID – result not yet available (awaiting / TBC)",IF(BV38=1,"INVALID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IF(TRIM(S38)="",0,BZ38)</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TRIM(LOWER(W38))&lt;&gt;LOWER(Flights!$F$6),ISNA(MATCH(TRIM(BP38),{"00aaa00","00aaa0000","aaa00","aaa0000","00-aaa-00","00-aaa-0000","00/aaa/00"},0)),OR(SUMPRODUCT(--ISNUMBER(SEARCH({"a0","a-0","a_0","a/0","a.0","a#0"},BP38)))&gt;0,ISNUMBER(SEARCH("000000",BP38)))),1,0),0)</f>
        <v>0</v>
      </c>
      <c r="BR38" s="61"/>
      <c r="BS38" s="61"/>
      <c r="BT38" s="61"/>
      <c r="BU38" s="61"/>
      <c r="BV38" s="61" t="n">
        <f aca="false">0</f>
        <v>0</v>
      </c>
      <c r="BW38" s="61"/>
      <c r="BX38" s="61"/>
      <c r="BY38" s="62" t="n">
        <f aca="false">Q38-T7EarlyD*24/24</f>
        <v>46283.5763888889</v>
      </c>
      <c r="BZ38" s="61" t="n">
        <f aca="false">IFERROR(IF(AND(TRIM(LOWER(Z38))&lt;&gt;LOWER(Flights!$F$6),ISNA(MATCH(TRIM(BN38),{"00aaa00","00aaa0000","aaa00","aaa0000","00-aaa-00","00-aaa-0000","00/aaa/00"},0)),IF(S38="Link / file path",SUMPRODUCT(--ISNUMBER(SEARCH({"http","www.","\","/",".pdf",".jpg",".jpeg",".png",".heic",".xls",".doc",".msg",".eml"},Z38)))&gt;0,OR(SUMPRODUCT(--ISNUMBER(SEARCH({"a0","a-0","a_0","a/0","a.0","a#0"},BN38)))&gt;0,SUMPRODUCT(--ISNUMBER(SEARCH({"http","www.","\","/",".pdf",".jpg",".jpeg",".png",".heic",".xls",".doc",".msg",".eml"},Z38)))&gt;0,AND(ISNUMBER(MATCH(S38,{"Seal no.","Delivery note / receipt","Email","Photo"},0)),ISNUMBER(SEARCH("0000",BN38)))))),1,0),0)</f>
        <v>0</v>
      </c>
    </row>
    <row r="39" customFormat="false" ht="39.75" hidden="false" customHeight="true" outlineLevel="0" collapsed="false">
      <c r="A39" s="57" t="s">
        <v>484</v>
      </c>
      <c r="B39" s="57" t="s">
        <v>198</v>
      </c>
      <c r="C39" s="57" t="str">
        <f aca="false">Flights!$F$6</f>
        <v>MH0727</v>
      </c>
      <c r="D39" s="58" t="n">
        <f aca="false">Flights!$D$6</f>
        <v>46304</v>
      </c>
      <c r="E39" s="57" t="str">
        <f aca="false">Flights!$G$6&amp;"-"&amp;Flights!$H$6</f>
        <v>KUL-CGK</v>
      </c>
      <c r="F39" s="57" t="str">
        <f aca="false">Flights!$K$6</f>
        <v>BC</v>
      </c>
      <c r="G39" s="57" t="s">
        <v>83</v>
      </c>
      <c r="H39" s="57" t="s">
        <v>378</v>
      </c>
      <c r="I39" s="57" t="s">
        <v>379</v>
      </c>
      <c r="J39" s="57" t="s">
        <v>416</v>
      </c>
      <c r="K39" s="67" t="s">
        <v>417</v>
      </c>
      <c r="L39" s="67" t="s">
        <v>418</v>
      </c>
      <c r="M39" s="67"/>
      <c r="N39" s="67" t="s">
        <v>383</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60"/>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file",IF(TRIM(S39)="","INVALID – choose the evidence type (column S)",IF(BL39=0,"INVALID – evidence ID does not match its type (e.g. SF-2210, IMG_2231, seal 88213, link)",IF(OR(LEN(AX39)&lt;2,ISNUMBER(MATCH(AX39,L_Placeholder,0))),"INVALID – verifier missing",IF(AX39=AU39,"INVALID – verifier must be someone other than the PIC",IF(BH39=1,"INVALID – result not yet available (awaiting / TBC)",IF(BV39=1,"INVALID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IF(TRIM(S39)="",0,BZ39)</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TRIM(LOWER(W39))&lt;&gt;LOWER(Flights!$F$6),ISNA(MATCH(TRIM(BP39),{"00aaa00","00aaa0000","aaa00","aaa0000","00-aaa-00","00-aaa-0000","00/aaa/00"},0)),OR(SUMPRODUCT(--ISNUMBER(SEARCH({"a0","a-0","a_0","a/0","a.0","a#0"},BP39)))&gt;0,ISNUMBER(SEARCH("000000",BP39)))),1,0),0)</f>
        <v>0</v>
      </c>
      <c r="BR39" s="61"/>
      <c r="BS39" s="61"/>
      <c r="BT39" s="61"/>
      <c r="BU39" s="61"/>
      <c r="BV39" s="61" t="n">
        <f aca="false">0</f>
        <v>0</v>
      </c>
      <c r="BW39" s="61"/>
      <c r="BX39" s="61"/>
      <c r="BY39" s="62" t="n">
        <f aca="false">Q39-T24EarlyH/24</f>
        <v>46302.5763888889</v>
      </c>
      <c r="BZ39" s="61" t="n">
        <f aca="false">IFERROR(IF(AND(TRIM(LOWER(Z39))&lt;&gt;LOWER(Flights!$F$6),ISNA(MATCH(TRIM(BN39),{"00aaa00","00aaa0000","aaa00","aaa0000","00-aaa-00","00-aaa-0000","00/aaa/00"},0)),IF(S39="Link / file path",SUMPRODUCT(--ISNUMBER(SEARCH({"http","www.","\","/",".pdf",".jpg",".jpeg",".png",".heic",".xls",".doc",".msg",".eml"},Z39)))&gt;0,OR(SUMPRODUCT(--ISNUMBER(SEARCH({"a0","a-0","a_0","a/0","a.0","a#0"},BN39)))&gt;0,SUMPRODUCT(--ISNUMBER(SEARCH({"http","www.","\","/",".pdf",".jpg",".jpeg",".png",".heic",".xls",".doc",".msg",".eml"},Z39)))&gt;0,AND(ISNUMBER(MATCH(S39,{"Seal no.","Delivery note / receipt","Email","Photo"},0)),ISNUMBER(SEARCH("0000",BN39)))))),1,0),0)</f>
        <v>0</v>
      </c>
    </row>
    <row r="40" customFormat="false" ht="39.75" hidden="false" customHeight="true" outlineLevel="0" collapsed="false">
      <c r="A40" s="57" t="s">
        <v>485</v>
      </c>
      <c r="B40" s="57" t="s">
        <v>198</v>
      </c>
      <c r="C40" s="57" t="str">
        <f aca="false">Flights!$F$6</f>
        <v>MH0727</v>
      </c>
      <c r="D40" s="58" t="n">
        <f aca="false">Flights!$D$6</f>
        <v>46304</v>
      </c>
      <c r="E40" s="57" t="str">
        <f aca="false">Flights!$G$6&amp;"-"&amp;Flights!$H$6</f>
        <v>KUL-CGK</v>
      </c>
      <c r="F40" s="57" t="str">
        <f aca="false">Flights!$K$6</f>
        <v>BC</v>
      </c>
      <c r="G40" s="57" t="s">
        <v>420</v>
      </c>
      <c r="H40" s="57" t="s">
        <v>378</v>
      </c>
      <c r="I40" s="57" t="s">
        <v>379</v>
      </c>
      <c r="J40" s="57" t="s">
        <v>421</v>
      </c>
      <c r="K40" s="67"/>
      <c r="L40" s="67" t="s">
        <v>422</v>
      </c>
      <c r="M40" s="67"/>
      <c r="N40" s="67" t="s">
        <v>383</v>
      </c>
      <c r="O40" s="67" t="s">
        <v>423</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60"/>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file",IF(TRIM(S40)="","INVALID – choose the evidence type (column S)",IF(BL40=0,"INVALID – evidence ID does not match its type (e.g. SF-2210, IMG_2231, seal 88213, link)",IF(OR(LEN(AX40)&lt;2,ISNUMBER(MATCH(AX40,L_Placeholder,0))),"INVALID – verifier missing",IF(AX40=AU40,"INVALID – verifier must be someone other than the PIC",IF(BH40=1,"INVALID – result not yet available (awaiting / TBC)",IF(BV40=1,"INVALID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IF(TRIM(S40)="",0,BZ40)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TRIM(LOWER(W40))&lt;&gt;LOWER(Flights!$F$6),ISNA(MATCH(TRIM(BP40),{"00aaa00","00aaa0000","aaa00","aaa0000","00-aaa-00","00-aaa-0000","00/aaa/00"},0)),OR(SUMPRODUCT(--ISNUMBER(SEARCH({"a0","a-0","a_0","a/0","a.0","a#0"},BP40)))&gt;0,ISNUMBER(SEARCH("000000",BP40)))),1,0),0)</f>
        <v>0</v>
      </c>
      <c r="BR40" s="61"/>
      <c r="BS40" s="61"/>
      <c r="BT40" s="61"/>
      <c r="BU40" s="61"/>
      <c r="BV40" s="61" t="n">
        <f aca="false">0</f>
        <v>0</v>
      </c>
      <c r="BW40" s="61"/>
      <c r="BX40" s="61"/>
      <c r="BY40" s="62" t="n">
        <f aca="false">Q40-T12EarlyH/24</f>
        <v>46303.5763888889</v>
      </c>
      <c r="BZ40" s="61" t="n">
        <f aca="false">IFERROR(IF(AND(TRIM(LOWER(Z40))&lt;&gt;LOWER(Flights!$F$6),ISNA(MATCH(TRIM(BN40),{"00aaa00","00aaa0000","aaa00","aaa0000","00-aaa-00","00-aaa-0000","00/aaa/00"},0)),IF(S40="Link / file path",SUMPRODUCT(--ISNUMBER(SEARCH({"http","www.","\","/",".pdf",".jpg",".jpeg",".png",".heic",".xls",".doc",".msg",".eml"},Z40)))&gt;0,OR(SUMPRODUCT(--ISNUMBER(SEARCH({"a0","a-0","a_0","a/0","a.0","a#0"},BN40)))&gt;0,SUMPRODUCT(--ISNUMBER(SEARCH({"http","www.","\","/",".pdf",".jpg",".jpeg",".png",".heic",".xls",".doc",".msg",".eml"},Z40)))&gt;0,AND(ISNUMBER(MATCH(S40,{"Seal no.","Delivery note / receipt","Email","Photo"},0)),ISNUMBER(SEARCH("0000",BN40)))))),1,0),0)</f>
        <v>0</v>
      </c>
    </row>
    <row r="41" customFormat="false" ht="39.75" hidden="false" customHeight="true" outlineLevel="0" collapsed="false">
      <c r="A41" s="57" t="s">
        <v>486</v>
      </c>
      <c r="B41" s="57" t="s">
        <v>198</v>
      </c>
      <c r="C41" s="57" t="str">
        <f aca="false">Flights!$F$6</f>
        <v>MH0727</v>
      </c>
      <c r="D41" s="58" t="n">
        <f aca="false">Flights!$D$6</f>
        <v>46304</v>
      </c>
      <c r="E41" s="57" t="str">
        <f aca="false">Flights!$G$6&amp;"-"&amp;Flights!$H$6</f>
        <v>KUL-CGK</v>
      </c>
      <c r="F41" s="57" t="str">
        <f aca="false">Flights!$K$6</f>
        <v>BC</v>
      </c>
      <c r="G41" s="57" t="s">
        <v>420</v>
      </c>
      <c r="H41" s="57" t="s">
        <v>378</v>
      </c>
      <c r="I41" s="57" t="s">
        <v>379</v>
      </c>
      <c r="J41" s="57" t="s">
        <v>425</v>
      </c>
      <c r="K41" s="67" t="s">
        <v>426</v>
      </c>
      <c r="L41" s="67" t="s">
        <v>422</v>
      </c>
      <c r="M41" s="67"/>
      <c r="N41" s="67" t="s">
        <v>383</v>
      </c>
      <c r="O41" s="67" t="s">
        <v>423</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60"/>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file",IF(TRIM(S41)="","INVALID – choose the evidence type (column S)",IF(BL41=0,"INVALID – evidence ID does not match its type (e.g. SF-2210, IMG_2231, seal 88213, link)",IF(OR(LEN(AX41)&lt;2,ISNUMBER(MATCH(AX41,L_Placeholder,0))),"INVALID – verifier missing",IF(AX41=AU41,"INVALID – verifier must be someone other than the PIC",IF(BH41=1,"INVALID – result not yet available (awaiting / TBC)",IF(BV41=1,"INVALID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IF(TRIM(S41)="",0,BZ41)</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TRIM(LOWER(W41))&lt;&gt;LOWER(Flights!$F$6),ISNA(MATCH(TRIM(BP41),{"00aaa00","00aaa0000","aaa00","aaa0000","00-aaa-00","00-aaa-0000","00/aaa/00"},0)),OR(SUMPRODUCT(--ISNUMBER(SEARCH({"a0","a-0","a_0","a/0","a.0","a#0"},BP41)))&gt;0,ISNUMBER(SEARCH("000000",BP41)))),1,0),0)</f>
        <v>0</v>
      </c>
      <c r="BR41" s="61"/>
      <c r="BS41" s="61"/>
      <c r="BT41" s="61"/>
      <c r="BU41" s="61"/>
      <c r="BV41" s="61" t="n">
        <f aca="false">0</f>
        <v>0</v>
      </c>
      <c r="BW41" s="61"/>
      <c r="BX41" s="61"/>
      <c r="BY41" s="62" t="n">
        <f aca="false">Q41-T12EarlyH/24</f>
        <v>46303.5763888889</v>
      </c>
      <c r="BZ41" s="61" t="n">
        <f aca="false">IFERROR(IF(AND(TRIM(LOWER(Z41))&lt;&gt;LOWER(Flights!$F$6),ISNA(MATCH(TRIM(BN41),{"00aaa00","00aaa0000","aaa00","aaa0000","00-aaa-00","00-aaa-0000","00/aaa/00"},0)),IF(S41="Link / file path",SUMPRODUCT(--ISNUMBER(SEARCH({"http","www.","\","/",".pdf",".jpg",".jpeg",".png",".heic",".xls",".doc",".msg",".eml"},Z41)))&gt;0,OR(SUMPRODUCT(--ISNUMBER(SEARCH({"a0","a-0","a_0","a/0","a.0","a#0"},BN41)))&gt;0,SUMPRODUCT(--ISNUMBER(SEARCH({"http","www.","\","/",".pdf",".jpg",".jpeg",".png",".heic",".xls",".doc",".msg",".eml"},Z41)))&gt;0,AND(ISNUMBER(MATCH(S41,{"Seal no.","Delivery note / receipt","Email","Photo"},0)),ISNUMBER(SEARCH("0000",BN41)))))),1,0),0)</f>
        <v>0</v>
      </c>
    </row>
    <row r="42" customFormat="false" ht="39.75" hidden="false" customHeight="true" outlineLevel="0" collapsed="false">
      <c r="A42" s="57" t="s">
        <v>487</v>
      </c>
      <c r="B42" s="57" t="s">
        <v>198</v>
      </c>
      <c r="C42" s="57" t="str">
        <f aca="false">Flights!$F$6</f>
        <v>MH0727</v>
      </c>
      <c r="D42" s="58" t="n">
        <f aca="false">Flights!$D$6</f>
        <v>46304</v>
      </c>
      <c r="E42" s="57" t="str">
        <f aca="false">Flights!$G$6&amp;"-"&amp;Flights!$H$6</f>
        <v>KUL-CGK</v>
      </c>
      <c r="F42" s="57" t="str">
        <f aca="false">Flights!$K$6</f>
        <v>BC</v>
      </c>
      <c r="G42" s="57" t="s">
        <v>420</v>
      </c>
      <c r="H42" s="57" t="s">
        <v>378</v>
      </c>
      <c r="I42" s="57" t="s">
        <v>428</v>
      </c>
      <c r="J42" s="57" t="s">
        <v>429</v>
      </c>
      <c r="K42" s="67"/>
      <c r="L42" s="67" t="s">
        <v>422</v>
      </c>
      <c r="M42" s="67"/>
      <c r="N42" s="67" t="s">
        <v>383</v>
      </c>
      <c r="O42" s="67" t="s">
        <v>423</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60"/>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file",IF(TRIM(S42)="","INVALID – choose the evidence type (column S)",IF(BL42=0,"INVALID – evidence ID does not match its type (e.g. SF-2210, IMG_2231, seal 88213, link)",IF(OR(LEN(AX42)&lt;2,ISNUMBER(MATCH(AX42,L_Placeholder,0))),"INVALID – verifier missing",IF(AX42=AU42,"INVALID – verifier must be someone other than the PIC",IF(BH42=1,"INVALID – result not yet available (awaiting / TBC)",IF(BV42=1,"INVALID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IF(TRIM(S42)="",0,BZ42)</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TRIM(LOWER(W42))&lt;&gt;LOWER(Flights!$F$6),ISNA(MATCH(TRIM(BP42),{"00aaa00","00aaa0000","aaa00","aaa0000","00-aaa-00","00-aaa-0000","00/aaa/00"},0)),OR(SUMPRODUCT(--ISNUMBER(SEARCH({"a0","a-0","a_0","a/0","a.0","a#0"},BP42)))&gt;0,ISNUMBER(SEARCH("000000",BP42)))),1,0),0)</f>
        <v>0</v>
      </c>
      <c r="BR42" s="61"/>
      <c r="BS42" s="61"/>
      <c r="BT42" s="61"/>
      <c r="BU42" s="61"/>
      <c r="BV42" s="61" t="n">
        <f aca="false">0</f>
        <v>0</v>
      </c>
      <c r="BW42" s="61"/>
      <c r="BX42" s="61"/>
      <c r="BY42" s="62" t="n">
        <f aca="false">Q42-T12EarlyH/24</f>
        <v>46303.5763888889</v>
      </c>
      <c r="BZ42" s="61" t="n">
        <f aca="false">IFERROR(IF(AND(TRIM(LOWER(Z42))&lt;&gt;LOWER(Flights!$F$6),ISNA(MATCH(TRIM(BN42),{"00aaa00","00aaa0000","aaa00","aaa0000","00-aaa-00","00-aaa-0000","00/aaa/00"},0)),IF(S42="Link / file path",SUMPRODUCT(--ISNUMBER(SEARCH({"http","www.","\","/",".pdf",".jpg",".jpeg",".png",".heic",".xls",".doc",".msg",".eml"},Z42)))&gt;0,OR(SUMPRODUCT(--ISNUMBER(SEARCH({"a0","a-0","a_0","a/0","a.0","a#0"},BN42)))&gt;0,SUMPRODUCT(--ISNUMBER(SEARCH({"http","www.","\","/",".pdf",".jpg",".jpeg",".png",".heic",".xls",".doc",".msg",".eml"},Z42)))&gt;0,AND(ISNUMBER(MATCH(S42,{"Seal no.","Delivery note / receipt","Email","Photo"},0)),ISNUMBER(SEARCH("0000",BN42)))))),1,0),0)</f>
        <v>0</v>
      </c>
    </row>
    <row r="43" customFormat="false" ht="39.75" hidden="false" customHeight="true" outlineLevel="0" collapsed="false">
      <c r="A43" s="57" t="s">
        <v>488</v>
      </c>
      <c r="B43" s="57" t="s">
        <v>198</v>
      </c>
      <c r="C43" s="57" t="str">
        <f aca="false">Flights!$F$6</f>
        <v>MH0727</v>
      </c>
      <c r="D43" s="58" t="n">
        <f aca="false">Flights!$D$6</f>
        <v>46304</v>
      </c>
      <c r="E43" s="57" t="str">
        <f aca="false">Flights!$G$6&amp;"-"&amp;Flights!$H$6</f>
        <v>KUL-CGK</v>
      </c>
      <c r="F43" s="57" t="str">
        <f aca="false">Flights!$K$6</f>
        <v>BC</v>
      </c>
      <c r="G43" s="57" t="s">
        <v>420</v>
      </c>
      <c r="H43" s="57" t="s">
        <v>378</v>
      </c>
      <c r="I43" s="57" t="s">
        <v>428</v>
      </c>
      <c r="J43" s="57" t="s">
        <v>431</v>
      </c>
      <c r="K43" s="67"/>
      <c r="L43" s="67" t="s">
        <v>422</v>
      </c>
      <c r="M43" s="67"/>
      <c r="N43" s="67" t="s">
        <v>383</v>
      </c>
      <c r="O43" s="67" t="s">
        <v>423</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60"/>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file",IF(TRIM(S43)="","INVALID – choose the evidence type (column S)",IF(BL43=0,"INVALID – evidence ID does not match its type (e.g. SF-2210, IMG_2231, seal 88213, link)",IF(OR(LEN(AX43)&lt;2,ISNUMBER(MATCH(AX43,L_Placeholder,0))),"INVALID – verifier missing",IF(AX43=AU43,"INVALID – verifier must be someone other than the PIC",IF(BH43=1,"INVALID – result not yet available (awaiting / TBC)",IF(BV43=1,"INVALID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IF(TRIM(S43)="",0,BZ43)</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TRIM(LOWER(W43))&lt;&gt;LOWER(Flights!$F$6),ISNA(MATCH(TRIM(BP43),{"00aaa00","00aaa0000","aaa00","aaa0000","00-aaa-00","00-aaa-0000","00/aaa/00"},0)),OR(SUMPRODUCT(--ISNUMBER(SEARCH({"a0","a-0","a_0","a/0","a.0","a#0"},BP43)))&gt;0,ISNUMBER(SEARCH("000000",BP43)))),1,0),0)</f>
        <v>0</v>
      </c>
      <c r="BR43" s="61"/>
      <c r="BS43" s="61"/>
      <c r="BT43" s="61"/>
      <c r="BU43" s="61"/>
      <c r="BV43" s="61" t="n">
        <f aca="false">0</f>
        <v>0</v>
      </c>
      <c r="BW43" s="61"/>
      <c r="BX43" s="61"/>
      <c r="BY43" s="62" t="n">
        <f aca="false">Q43-T12EarlyH/24</f>
        <v>46303.5763888889</v>
      </c>
      <c r="BZ43" s="61" t="n">
        <f aca="false">IFERROR(IF(AND(TRIM(LOWER(Z43))&lt;&gt;LOWER(Flights!$F$6),ISNA(MATCH(TRIM(BN43),{"00aaa00","00aaa0000","aaa00","aaa0000","00-aaa-00","00-aaa-0000","00/aaa/00"},0)),IF(S43="Link / file path",SUMPRODUCT(--ISNUMBER(SEARCH({"http","www.","\","/",".pdf",".jpg",".jpeg",".png",".heic",".xls",".doc",".msg",".eml"},Z43)))&gt;0,OR(SUMPRODUCT(--ISNUMBER(SEARCH({"a0","a-0","a_0","a/0","a.0","a#0"},BN43)))&gt;0,SUMPRODUCT(--ISNUMBER(SEARCH({"http","www.","\","/",".pdf",".jpg",".jpeg",".png",".heic",".xls",".doc",".msg",".eml"},Z43)))&gt;0,AND(ISNUMBER(MATCH(S43,{"Seal no.","Delivery note / receipt","Email","Photo"},0)),ISNUMBER(SEARCH("0000",BN43)))))),1,0),0)</f>
        <v>0</v>
      </c>
    </row>
    <row r="44" customFormat="false" ht="39.75" hidden="false" customHeight="true" outlineLevel="0" collapsed="false">
      <c r="A44" s="57" t="s">
        <v>489</v>
      </c>
      <c r="B44" s="57" t="s">
        <v>198</v>
      </c>
      <c r="C44" s="57" t="str">
        <f aca="false">Flights!$F$6</f>
        <v>MH0727</v>
      </c>
      <c r="D44" s="58" t="n">
        <f aca="false">Flights!$D$6</f>
        <v>46304</v>
      </c>
      <c r="E44" s="57" t="str">
        <f aca="false">Flights!$G$6&amp;"-"&amp;Flights!$H$6</f>
        <v>KUL-CGK</v>
      </c>
      <c r="F44" s="57" t="str">
        <f aca="false">Flights!$K$6</f>
        <v>BC</v>
      </c>
      <c r="G44" s="57" t="s">
        <v>420</v>
      </c>
      <c r="H44" s="57" t="s">
        <v>378</v>
      </c>
      <c r="I44" s="57" t="s">
        <v>428</v>
      </c>
      <c r="J44" s="57" t="s">
        <v>433</v>
      </c>
      <c r="K44" s="67"/>
      <c r="L44" s="67" t="s">
        <v>422</v>
      </c>
      <c r="M44" s="67"/>
      <c r="N44" s="67" t="s">
        <v>383</v>
      </c>
      <c r="O44" s="67" t="s">
        <v>423</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60"/>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file",IF(TRIM(S44)="","INVALID – choose the evidence type (column S)",IF(BL44=0,"INVALID – evidence ID does not match its type (e.g. SF-2210, IMG_2231, seal 88213, link)",IF(OR(LEN(AX44)&lt;2,ISNUMBER(MATCH(AX44,L_Placeholder,0))),"INVALID – verifier missing",IF(AX44=AU44,"INVALID – verifier must be someone other than the PIC",IF(BH44=1,"INVALID – result not yet available (awaiting / TBC)",IF(BV44=1,"INVALID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IF(TRIM(S44)="",0,BZ44)</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TRIM(LOWER(W44))&lt;&gt;LOWER(Flights!$F$6),ISNA(MATCH(TRIM(BP44),{"00aaa00","00aaa0000","aaa00","aaa0000","00-aaa-00","00-aaa-0000","00/aaa/00"},0)),OR(SUMPRODUCT(--ISNUMBER(SEARCH({"a0","a-0","a_0","a/0","a.0","a#0"},BP44)))&gt;0,ISNUMBER(SEARCH("000000",BP44)))),1,0),0)</f>
        <v>0</v>
      </c>
      <c r="BR44" s="61"/>
      <c r="BS44" s="61"/>
      <c r="BT44" s="61"/>
      <c r="BU44" s="61"/>
      <c r="BV44" s="61" t="n">
        <f aca="false">0</f>
        <v>0</v>
      </c>
      <c r="BW44" s="61"/>
      <c r="BX44" s="61"/>
      <c r="BY44" s="62" t="n">
        <f aca="false">Q44-T12EarlyH/24</f>
        <v>46303.5763888889</v>
      </c>
      <c r="BZ44" s="61" t="n">
        <f aca="false">IFERROR(IF(AND(TRIM(LOWER(Z44))&lt;&gt;LOWER(Flights!$F$6),ISNA(MATCH(TRIM(BN44),{"00aaa00","00aaa0000","aaa00","aaa0000","00-aaa-00","00-aaa-0000","00/aaa/00"},0)),IF(S44="Link / file path",SUMPRODUCT(--ISNUMBER(SEARCH({"http","www.","\","/",".pdf",".jpg",".jpeg",".png",".heic",".xls",".doc",".msg",".eml"},Z44)))&gt;0,OR(SUMPRODUCT(--ISNUMBER(SEARCH({"a0","a-0","a_0","a/0","a.0","a#0"},BN44)))&gt;0,SUMPRODUCT(--ISNUMBER(SEARCH({"http","www.","\","/",".pdf",".jpg",".jpeg",".png",".heic",".xls",".doc",".msg",".eml"},Z44)))&gt;0,AND(ISNUMBER(MATCH(S44,{"Seal no.","Delivery note / receipt","Email","Photo"},0)),ISNUMBER(SEARCH("0000",BN44)))))),1,0),0)</f>
        <v>0</v>
      </c>
    </row>
    <row r="45" customFormat="false" ht="78.75" hidden="false" customHeight="true" outlineLevel="0" collapsed="false">
      <c r="A45" s="57" t="s">
        <v>490</v>
      </c>
      <c r="B45" s="57" t="s">
        <v>198</v>
      </c>
      <c r="C45" s="57" t="str">
        <f aca="false">Flights!$F$6</f>
        <v>MH0727</v>
      </c>
      <c r="D45" s="58" t="n">
        <f aca="false">Flights!$D$6</f>
        <v>46304</v>
      </c>
      <c r="E45" s="57" t="str">
        <f aca="false">Flights!$G$6&amp;"-"&amp;Flights!$H$6</f>
        <v>KUL-CGK</v>
      </c>
      <c r="F45" s="57" t="str">
        <f aca="false">Flights!$K$6</f>
        <v>BC</v>
      </c>
      <c r="G45" s="57" t="s">
        <v>420</v>
      </c>
      <c r="H45" s="57" t="s">
        <v>378</v>
      </c>
      <c r="I45" s="57" t="s">
        <v>428</v>
      </c>
      <c r="J45" s="57" t="s">
        <v>435</v>
      </c>
      <c r="K45" s="67" t="s">
        <v>491</v>
      </c>
      <c r="L45" s="67" t="s">
        <v>422</v>
      </c>
      <c r="M45" s="67"/>
      <c r="N45" s="67" t="s">
        <v>383</v>
      </c>
      <c r="O45" s="67" t="s">
        <v>423</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60"/>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file",IF(TRIM(S45)="","INVALID – choose the evidence type (column S)",IF(BL45=0,"INVALID – evidence ID does not match its type (e.g. SF-2210, IMG_2231, seal 88213, link)",IF(OR(LEN(AX45)&lt;2,ISNUMBER(MATCH(AX45,L_Placeholder,0))),"INVALID – verifier missing",IF(AX45=AU45,"INVALID – verifier must be someone other than the PIC",IF(BH45=1,"INVALID – result not yet available (awaiting / TBC)",IF(BV45=1,"INVALID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IF(TRIM(S45)="",0,BZ45)</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TRIM(LOWER(W45))&lt;&gt;LOWER(Flights!$F$6),ISNA(MATCH(TRIM(BP45),{"00aaa00","00aaa0000","aaa00","aaa0000","00-aaa-00","00-aaa-0000","00/aaa/00"},0)),OR(SUMPRODUCT(--ISNUMBER(SEARCH({"a0","a-0","a_0","a/0","a.0","a#0"},BP45)))&gt;0,ISNUMBER(SEARCH("000000",BP45)))),1,0),0)</f>
        <v>0</v>
      </c>
      <c r="BR45" s="61"/>
      <c r="BS45" s="61"/>
      <c r="BT45" s="61"/>
      <c r="BU45" s="61"/>
      <c r="BV45" s="61" t="n">
        <f aca="false">0</f>
        <v>0</v>
      </c>
      <c r="BW45" s="61"/>
      <c r="BX45" s="61"/>
      <c r="BY45" s="62" t="n">
        <f aca="false">Q45-T12EarlyH/24</f>
        <v>46303.5763888889</v>
      </c>
      <c r="BZ45" s="61" t="n">
        <f aca="false">IFERROR(IF(AND(TRIM(LOWER(Z45))&lt;&gt;LOWER(Flights!$F$6),ISNA(MATCH(TRIM(BN45),{"00aaa00","00aaa0000","aaa00","aaa0000","00-aaa-00","00-aaa-0000","00/aaa/00"},0)),IF(S45="Link / file path",SUMPRODUCT(--ISNUMBER(SEARCH({"http","www.","\","/",".pdf",".jpg",".jpeg",".png",".heic",".xls",".doc",".msg",".eml"},Z45)))&gt;0,OR(SUMPRODUCT(--ISNUMBER(SEARCH({"a0","a-0","a_0","a/0","a.0","a#0"},BN45)))&gt;0,SUMPRODUCT(--ISNUMBER(SEARCH({"http","www.","\","/",".pdf",".jpg",".jpeg",".png",".heic",".xls",".doc",".msg",".eml"},Z45)))&gt;0,AND(ISNUMBER(MATCH(S45,{"Seal no.","Delivery note / receipt","Email","Photo"},0)),ISNUMBER(SEARCH("0000",BN45)))))),1,0),0)</f>
        <v>0</v>
      </c>
    </row>
    <row r="46" customFormat="false" ht="39.75" hidden="false" customHeight="true" outlineLevel="0" collapsed="false">
      <c r="A46" s="57" t="s">
        <v>492</v>
      </c>
      <c r="B46" s="57" t="s">
        <v>198</v>
      </c>
      <c r="C46" s="57" t="str">
        <f aca="false">Flights!$F$6</f>
        <v>MH0727</v>
      </c>
      <c r="D46" s="58" t="n">
        <f aca="false">Flights!$D$6</f>
        <v>46304</v>
      </c>
      <c r="E46" s="57" t="str">
        <f aca="false">Flights!$G$6&amp;"-"&amp;Flights!$H$6</f>
        <v>KUL-CGK</v>
      </c>
      <c r="F46" s="57" t="str">
        <f aca="false">Flights!$K$6</f>
        <v>BC</v>
      </c>
      <c r="G46" s="57" t="s">
        <v>420</v>
      </c>
      <c r="H46" s="57" t="s">
        <v>378</v>
      </c>
      <c r="I46" s="57" t="s">
        <v>428</v>
      </c>
      <c r="J46" s="57" t="s">
        <v>438</v>
      </c>
      <c r="K46" s="67"/>
      <c r="L46" s="67" t="s">
        <v>422</v>
      </c>
      <c r="M46" s="67"/>
      <c r="N46" s="67" t="s">
        <v>383</v>
      </c>
      <c r="O46" s="67" t="s">
        <v>423</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60"/>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file",IF(TRIM(S46)="","INVALID – choose the evidence type (column S)",IF(BL46=0,"INVALID – evidence ID does not match its type (e.g. SF-2210, IMG_2231, seal 88213, link)",IF(OR(LEN(AX46)&lt;2,ISNUMBER(MATCH(AX46,L_Placeholder,0))),"INVALID – verifier missing",IF(AX46=AU46,"INVALID – verifier must be someone other than the PIC",IF(BH46=1,"INVALID – result not yet available (awaiting / TBC)",IF(BV46=1,"INVALID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IF(TRIM(S46)="",0,BZ46)</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TRIM(LOWER(W46))&lt;&gt;LOWER(Flights!$F$6),ISNA(MATCH(TRIM(BP46),{"00aaa00","00aaa0000","aaa00","aaa0000","00-aaa-00","00-aaa-0000","00/aaa/00"},0)),OR(SUMPRODUCT(--ISNUMBER(SEARCH({"a0","a-0","a_0","a/0","a.0","a#0"},BP46)))&gt;0,ISNUMBER(SEARCH("000000",BP46)))),1,0),0)</f>
        <v>0</v>
      </c>
      <c r="BR46" s="61"/>
      <c r="BS46" s="61"/>
      <c r="BT46" s="61"/>
      <c r="BU46" s="61"/>
      <c r="BV46" s="61" t="n">
        <f aca="false">0</f>
        <v>0</v>
      </c>
      <c r="BW46" s="61"/>
      <c r="BX46" s="61"/>
      <c r="BY46" s="62" t="n">
        <f aca="false">Q46-T12EarlyH/24</f>
        <v>46303.5763888889</v>
      </c>
      <c r="BZ46" s="61" t="n">
        <f aca="false">IFERROR(IF(AND(TRIM(LOWER(Z46))&lt;&gt;LOWER(Flights!$F$6),ISNA(MATCH(TRIM(BN46),{"00aaa00","00aaa0000","aaa00","aaa0000","00-aaa-00","00-aaa-0000","00/aaa/00"},0)),IF(S46="Link / file path",SUMPRODUCT(--ISNUMBER(SEARCH({"http","www.","\","/",".pdf",".jpg",".jpeg",".png",".heic",".xls",".doc",".msg",".eml"},Z46)))&gt;0,OR(SUMPRODUCT(--ISNUMBER(SEARCH({"a0","a-0","a_0","a/0","a.0","a#0"},BN46)))&gt;0,SUMPRODUCT(--ISNUMBER(SEARCH({"http","www.","\","/",".pdf",".jpg",".jpeg",".png",".heic",".xls",".doc",".msg",".eml"},Z46)))&gt;0,AND(ISNUMBER(MATCH(S46,{"Seal no.","Delivery note / receipt","Email","Photo"},0)),ISNUMBER(SEARCH("0000",BN46)))))),1,0),0)</f>
        <v>0</v>
      </c>
    </row>
    <row r="47" customFormat="false" ht="66" hidden="false" customHeight="true" outlineLevel="0" collapsed="false">
      <c r="A47" s="57" t="s">
        <v>493</v>
      </c>
      <c r="B47" s="57" t="s">
        <v>198</v>
      </c>
      <c r="C47" s="57" t="str">
        <f aca="false">Flights!$F$6</f>
        <v>MH0727</v>
      </c>
      <c r="D47" s="58" t="n">
        <f aca="false">Flights!$D$6</f>
        <v>46304</v>
      </c>
      <c r="E47" s="57" t="str">
        <f aca="false">Flights!$G$6&amp;"-"&amp;Flights!$H$6</f>
        <v>KUL-CGK</v>
      </c>
      <c r="F47" s="57" t="str">
        <f aca="false">Flights!$K$6</f>
        <v>BC</v>
      </c>
      <c r="G47" s="57" t="s">
        <v>420</v>
      </c>
      <c r="H47" s="57" t="s">
        <v>378</v>
      </c>
      <c r="I47" s="57" t="s">
        <v>440</v>
      </c>
      <c r="J47" s="57" t="s">
        <v>494</v>
      </c>
      <c r="K47" s="67" t="s">
        <v>495</v>
      </c>
      <c r="L47" s="67" t="s">
        <v>496</v>
      </c>
      <c r="M47" s="67" t="s">
        <v>451</v>
      </c>
      <c r="N47" s="67" t="s">
        <v>383</v>
      </c>
      <c r="O47" s="67" t="s">
        <v>497</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60"/>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file",IF(TRIM(S47)="","INVALID – choose the evidence type (column S)",IF(BL47=0,"INVALID – evidence ID does not match its type (e.g. SF-2210, IMG_2231, seal 88213, link)",IF(OR(LEN(AX47)&lt;2,ISNUMBER(MATCH(AX47,L_Placeholder,0))),"INVALID – verifier missing",IF(AX47=AU47,"INVALID – verifier must be someone other than the PIC",IF(BH47=1,"INVALID – result not yet available (awaiting / TBC)",IF(BV47=1,"INVALID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IF(TRIM(S47)="",0,BZ47)</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TRIM(LOWER(W47))&lt;&gt;LOWER(Flights!$F$6),ISNA(MATCH(TRIM(BP47),{"00aaa00","00aaa0000","aaa00","aaa0000","00-aaa-00","00-aaa-0000","00/aaa/00"},0)),OR(SUMPRODUCT(--ISNUMBER(SEARCH({"a0","a-0","a_0","a/0","a.0","a#0"},BP47)))&gt;0,ISNUMBER(SEARCH("000000",BP47)))),1,0),0)</f>
        <v>0</v>
      </c>
      <c r="BR47" s="61"/>
      <c r="BS47" s="61"/>
      <c r="BT47" s="61"/>
      <c r="BU47" s="61"/>
      <c r="BV47" s="61" t="n">
        <f aca="false">0</f>
        <v>0</v>
      </c>
      <c r="BW47" s="61"/>
      <c r="BX47" s="61"/>
      <c r="BY47" s="62" t="n">
        <f aca="false">Q47-T12EarlyH/24</f>
        <v>46303.5763888889</v>
      </c>
      <c r="BZ47" s="61" t="n">
        <f aca="false">IFERROR(IF(AND(TRIM(LOWER(Z47))&lt;&gt;LOWER(Flights!$F$6),ISNA(MATCH(TRIM(BN47),{"00aaa00","00aaa0000","aaa00","aaa0000","00-aaa-00","00-aaa-0000","00/aaa/00"},0)),IF(S47="Link / file path",SUMPRODUCT(--ISNUMBER(SEARCH({"http","www.","\","/",".pdf",".jpg",".jpeg",".png",".heic",".xls",".doc",".msg",".eml"},Z47)))&gt;0,OR(SUMPRODUCT(--ISNUMBER(SEARCH({"a0","a-0","a_0","a/0","a.0","a#0"},BN47)))&gt;0,SUMPRODUCT(--ISNUMBER(SEARCH({"http","www.","\","/",".pdf",".jpg",".jpeg",".png",".heic",".xls",".doc",".msg",".eml"},Z47)))&gt;0,AND(ISNUMBER(MATCH(S47,{"Seal no.","Delivery note / receipt","Email","Photo"},0)),ISNUMBER(SEARCH("0000",BN47)))))),1,0),0)</f>
        <v>0</v>
      </c>
    </row>
    <row r="48" customFormat="false" ht="41.25" hidden="false" customHeight="true" outlineLevel="0" collapsed="false">
      <c r="A48" s="57" t="s">
        <v>498</v>
      </c>
      <c r="B48" s="57" t="s">
        <v>198</v>
      </c>
      <c r="C48" s="57" t="str">
        <f aca="false">Flights!$F$6</f>
        <v>MH0727</v>
      </c>
      <c r="D48" s="58" t="n">
        <f aca="false">Flights!$D$6</f>
        <v>46304</v>
      </c>
      <c r="E48" s="57" t="str">
        <f aca="false">Flights!$G$6&amp;"-"&amp;Flights!$H$6</f>
        <v>KUL-CGK</v>
      </c>
      <c r="F48" s="57" t="str">
        <f aca="false">Flights!$K$6</f>
        <v>BC</v>
      </c>
      <c r="G48" s="57" t="s">
        <v>420</v>
      </c>
      <c r="H48" s="57" t="s">
        <v>378</v>
      </c>
      <c r="I48" s="57" t="s">
        <v>499</v>
      </c>
      <c r="J48" s="57" t="s">
        <v>500</v>
      </c>
      <c r="K48" s="67" t="s">
        <v>501</v>
      </c>
      <c r="L48" s="67" t="s">
        <v>502</v>
      </c>
      <c r="M48" s="67" t="s">
        <v>451</v>
      </c>
      <c r="N48" s="67" t="s">
        <v>383</v>
      </c>
      <c r="O48" s="67" t="s">
        <v>503</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60"/>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file",IF(TRIM(S48)="","INVALID – choose the evidence type (column S)",IF(BL48=0,"INVALID – evidence ID does not match its type (e.g. SF-2210, IMG_2231, seal 88213, link)",IF(OR(LEN(AX48)&lt;2,ISNUMBER(MATCH(AX48,L_Placeholder,0))),"INVALID – verifier missing",IF(AX48=AU48,"INVALID – verifier must be someone other than the PIC",IF(BH48=1,"INVALID – result not yet available (awaiting / TBC)",IF(BV48=1,"INVALID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IF(TRIM(S48)="",0,BZ48)</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TRIM(LOWER(W48))&lt;&gt;LOWER(Flights!$F$6),ISNA(MATCH(TRIM(BP48),{"00aaa00","00aaa0000","aaa00","aaa0000","00-aaa-00","00-aaa-0000","00/aaa/00"},0)),OR(SUMPRODUCT(--ISNUMBER(SEARCH({"a0","a-0","a_0","a/0","a.0","a#0"},BP48)))&gt;0,ISNUMBER(SEARCH("000000",BP48)))),1,0),0)</f>
        <v>0</v>
      </c>
      <c r="BR48" s="61"/>
      <c r="BS48" s="61"/>
      <c r="BT48" s="61"/>
      <c r="BU48" s="61"/>
      <c r="BV48" s="61" t="n">
        <f aca="false">0</f>
        <v>0</v>
      </c>
      <c r="BW48" s="61"/>
      <c r="BX48" s="61"/>
      <c r="BY48" s="62" t="n">
        <f aca="false">Q48-T12EarlyH/24</f>
        <v>46303.5763888889</v>
      </c>
      <c r="BZ48" s="61" t="n">
        <f aca="false">IFERROR(IF(AND(TRIM(LOWER(Z48))&lt;&gt;LOWER(Flights!$F$6),ISNA(MATCH(TRIM(BN48),{"00aaa00","00aaa0000","aaa00","aaa0000","00-aaa-00","00-aaa-0000","00/aaa/00"},0)),IF(S48="Link / file path",SUMPRODUCT(--ISNUMBER(SEARCH({"http","www.","\","/",".pdf",".jpg",".jpeg",".png",".heic",".xls",".doc",".msg",".eml"},Z48)))&gt;0,OR(SUMPRODUCT(--ISNUMBER(SEARCH({"a0","a-0","a_0","a/0","a.0","a#0"},BN48)))&gt;0,SUMPRODUCT(--ISNUMBER(SEARCH({"http","www.","\","/",".pdf",".jpg",".jpeg",".png",".heic",".xls",".doc",".msg",".eml"},Z48)))&gt;0,AND(ISNUMBER(MATCH(S48,{"Seal no.","Delivery note / receipt","Email","Photo"},0)),ISNUMBER(SEARCH("0000",BN48)))))),1,0),0)</f>
        <v>0</v>
      </c>
    </row>
    <row r="49" customFormat="false" ht="41.25" hidden="false" customHeight="true" outlineLevel="0" collapsed="false">
      <c r="A49" s="57" t="s">
        <v>504</v>
      </c>
      <c r="B49" s="57" t="s">
        <v>198</v>
      </c>
      <c r="C49" s="57" t="str">
        <f aca="false">Flights!$F$6</f>
        <v>MH0727</v>
      </c>
      <c r="D49" s="58" t="n">
        <f aca="false">Flights!$D$6</f>
        <v>46304</v>
      </c>
      <c r="E49" s="57" t="str">
        <f aca="false">Flights!$G$6&amp;"-"&amp;Flights!$H$6</f>
        <v>KUL-CGK</v>
      </c>
      <c r="F49" s="57" t="str">
        <f aca="false">Flights!$K$6</f>
        <v>BC</v>
      </c>
      <c r="G49" s="57" t="s">
        <v>420</v>
      </c>
      <c r="H49" s="57" t="s">
        <v>378</v>
      </c>
      <c r="I49" s="57" t="s">
        <v>499</v>
      </c>
      <c r="J49" s="57" t="s">
        <v>505</v>
      </c>
      <c r="K49" s="67" t="s">
        <v>501</v>
      </c>
      <c r="L49" s="67" t="s">
        <v>506</v>
      </c>
      <c r="M49" s="67" t="s">
        <v>451</v>
      </c>
      <c r="N49" s="67" t="s">
        <v>383</v>
      </c>
      <c r="O49" s="67" t="s">
        <v>503</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60"/>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file",IF(TRIM(S49)="","INVALID – choose the evidence type (column S)",IF(BL49=0,"INVALID – evidence ID does not match its type (e.g. SF-2210, IMG_2231, seal 88213, link)",IF(OR(LEN(AX49)&lt;2,ISNUMBER(MATCH(AX49,L_Placeholder,0))),"INVALID – verifier missing",IF(AX49=AU49,"INVALID – verifier must be someone other than the PIC",IF(BH49=1,"INVALID – result not yet available (awaiting / TBC)",IF(BV49=1,"INVALID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IF(TRIM(S49)="",0,BZ49)</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TRIM(LOWER(W49))&lt;&gt;LOWER(Flights!$F$6),ISNA(MATCH(TRIM(BP49),{"00aaa00","00aaa0000","aaa00","aaa0000","00-aaa-00","00-aaa-0000","00/aaa/00"},0)),OR(SUMPRODUCT(--ISNUMBER(SEARCH({"a0","a-0","a_0","a/0","a.0","a#0"},BP49)))&gt;0,ISNUMBER(SEARCH("000000",BP49)))),1,0),0)</f>
        <v>0</v>
      </c>
      <c r="BR49" s="61"/>
      <c r="BS49" s="61"/>
      <c r="BT49" s="61"/>
      <c r="BU49" s="61"/>
      <c r="BV49" s="61" t="n">
        <f aca="false">0</f>
        <v>0</v>
      </c>
      <c r="BW49" s="61"/>
      <c r="BX49" s="61"/>
      <c r="BY49" s="62" t="n">
        <f aca="false">Q49-T12EarlyH/24</f>
        <v>46303.5763888889</v>
      </c>
      <c r="BZ49" s="61" t="n">
        <f aca="false">IFERROR(IF(AND(TRIM(LOWER(Z49))&lt;&gt;LOWER(Flights!$F$6),ISNA(MATCH(TRIM(BN49),{"00aaa00","00aaa0000","aaa00","aaa0000","00-aaa-00","00-aaa-0000","00/aaa/00"},0)),IF(S49="Link / file path",SUMPRODUCT(--ISNUMBER(SEARCH({"http","www.","\","/",".pdf",".jpg",".jpeg",".png",".heic",".xls",".doc",".msg",".eml"},Z49)))&gt;0,OR(SUMPRODUCT(--ISNUMBER(SEARCH({"a0","a-0","a_0","a/0","a.0","a#0"},BN49)))&gt;0,SUMPRODUCT(--ISNUMBER(SEARCH({"http","www.","\","/",".pdf",".jpg",".jpeg",".png",".heic",".xls",".doc",".msg",".eml"},Z49)))&gt;0,AND(ISNUMBER(MATCH(S49,{"Seal no.","Delivery note / receipt","Email","Photo"},0)),ISNUMBER(SEARCH("0000",BN49)))))),1,0),0)</f>
        <v>0</v>
      </c>
    </row>
    <row r="50" customFormat="false" ht="41.25" hidden="false" customHeight="true" outlineLevel="0" collapsed="false">
      <c r="A50" s="57" t="s">
        <v>507</v>
      </c>
      <c r="B50" s="57" t="s">
        <v>198</v>
      </c>
      <c r="C50" s="57" t="str">
        <f aca="false">Flights!$F$6</f>
        <v>MH0727</v>
      </c>
      <c r="D50" s="58" t="n">
        <f aca="false">Flights!$D$6</f>
        <v>46304</v>
      </c>
      <c r="E50" s="57" t="str">
        <f aca="false">Flights!$G$6&amp;"-"&amp;Flights!$H$6</f>
        <v>KUL-CGK</v>
      </c>
      <c r="F50" s="57" t="str">
        <f aca="false">Flights!$K$6</f>
        <v>BC</v>
      </c>
      <c r="G50" s="57" t="s">
        <v>420</v>
      </c>
      <c r="H50" s="57" t="s">
        <v>378</v>
      </c>
      <c r="I50" s="57" t="s">
        <v>499</v>
      </c>
      <c r="J50" s="57" t="s">
        <v>508</v>
      </c>
      <c r="K50" s="67" t="s">
        <v>501</v>
      </c>
      <c r="L50" s="67" t="s">
        <v>509</v>
      </c>
      <c r="M50" s="67" t="s">
        <v>451</v>
      </c>
      <c r="N50" s="67" t="s">
        <v>383</v>
      </c>
      <c r="O50" s="67" t="s">
        <v>503</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60"/>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file",IF(TRIM(S50)="","INVALID – choose the evidence type (column S)",IF(BL50=0,"INVALID – evidence ID does not match its type (e.g. SF-2210, IMG_2231, seal 88213, link)",IF(OR(LEN(AX50)&lt;2,ISNUMBER(MATCH(AX50,L_Placeholder,0))),"INVALID – verifier missing",IF(AX50=AU50,"INVALID – verifier must be someone other than the PIC",IF(BH50=1,"INVALID – result not yet available (awaiting / TBC)",IF(BV50=1,"INVALID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IF(TRIM(S50)="",0,BZ50)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TRIM(LOWER(W50))&lt;&gt;LOWER(Flights!$F$6),ISNA(MATCH(TRIM(BP50),{"00aaa00","00aaa0000","aaa00","aaa0000","00-aaa-00","00-aaa-0000","00/aaa/00"},0)),OR(SUMPRODUCT(--ISNUMBER(SEARCH({"a0","a-0","a_0","a/0","a.0","a#0"},BP50)))&gt;0,ISNUMBER(SEARCH("000000",BP50)))),1,0),0)</f>
        <v>0</v>
      </c>
      <c r="BR50" s="61"/>
      <c r="BS50" s="61"/>
      <c r="BT50" s="61"/>
      <c r="BU50" s="61"/>
      <c r="BV50" s="61" t="n">
        <f aca="false">0</f>
        <v>0</v>
      </c>
      <c r="BW50" s="61"/>
      <c r="BX50" s="61"/>
      <c r="BY50" s="62" t="n">
        <f aca="false">Q50-T12EarlyH/24</f>
        <v>46303.5763888889</v>
      </c>
      <c r="BZ50" s="61" t="n">
        <f aca="false">IFERROR(IF(AND(TRIM(LOWER(Z50))&lt;&gt;LOWER(Flights!$F$6),ISNA(MATCH(TRIM(BN50),{"00aaa00","00aaa0000","aaa00","aaa0000","00-aaa-00","00-aaa-0000","00/aaa/00"},0)),IF(S50="Link / file path",SUMPRODUCT(--ISNUMBER(SEARCH({"http","www.","\","/",".pdf",".jpg",".jpeg",".png",".heic",".xls",".doc",".msg",".eml"},Z50)))&gt;0,OR(SUMPRODUCT(--ISNUMBER(SEARCH({"a0","a-0","a_0","a/0","a.0","a#0"},BN50)))&gt;0,SUMPRODUCT(--ISNUMBER(SEARCH({"http","www.","\","/",".pdf",".jpg",".jpeg",".png",".heic",".xls",".doc",".msg",".eml"},Z50)))&gt;0,AND(ISNUMBER(MATCH(S50,{"Seal no.","Delivery note / receipt","Email","Photo"},0)),ISNUMBER(SEARCH("0000",BN50)))))),1,0),0)</f>
        <v>0</v>
      </c>
    </row>
    <row r="51" customFormat="false" ht="116.25" hidden="false" customHeight="true" outlineLevel="0" collapsed="false">
      <c r="A51" s="57" t="s">
        <v>510</v>
      </c>
      <c r="B51" s="57" t="s">
        <v>198</v>
      </c>
      <c r="C51" s="57" t="str">
        <f aca="false">Flights!$F$6</f>
        <v>MH0727</v>
      </c>
      <c r="D51" s="58" t="n">
        <f aca="false">Flights!$D$6</f>
        <v>46304</v>
      </c>
      <c r="E51" s="57" t="str">
        <f aca="false">Flights!$G$6&amp;"-"&amp;Flights!$H$6</f>
        <v>KUL-CGK</v>
      </c>
      <c r="F51" s="57" t="str">
        <f aca="false">Flights!$K$6</f>
        <v>BC</v>
      </c>
      <c r="G51" s="57" t="s">
        <v>420</v>
      </c>
      <c r="H51" s="57" t="s">
        <v>378</v>
      </c>
      <c r="I51" s="57" t="s">
        <v>499</v>
      </c>
      <c r="J51" s="57" t="s">
        <v>511</v>
      </c>
      <c r="K51" s="67" t="s">
        <v>501</v>
      </c>
      <c r="L51" s="67" t="s">
        <v>512</v>
      </c>
      <c r="M51" s="67" t="s">
        <v>451</v>
      </c>
      <c r="N51" s="67" t="s">
        <v>444</v>
      </c>
      <c r="O51" s="67" t="s">
        <v>513</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60"/>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file",IF(TRIM(S51)="","INVALID – choose the evidence type (column S)",IF(BL51=0,"INVALID – evidence ID does not match its type (e.g. SF-2210, IMG_2231, seal 88213, link)",IF(OR(LEN(AX51)&lt;2,ISNUMBER(MATCH(AX51,L_Placeholder,0))),"INVALID – verifier missing",IF(AX51=AU51,"INVALID – verifier must be someone other than the PIC",IF(BH51=1,"INVALID – result not yet available (awaiting / TBC)",IF(BV51=1,"INVALID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IF(TRIM(S51)="",0,BZ51)</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TRIM(LOWER(W51))&lt;&gt;LOWER(Flights!$F$6),ISNA(MATCH(TRIM(BP51),{"00aaa00","00aaa0000","aaa00","aaa0000","00-aaa-00","00-aaa-0000","00/aaa/00"},0)),OR(SUMPRODUCT(--ISNUMBER(SEARCH({"a0","a-0","a_0","a/0","a.0","a#0"},BP51)))&gt;0,ISNUMBER(SEARCH("000000",BP51)))),1,0),0)</f>
        <v>0</v>
      </c>
      <c r="BR51" s="61"/>
      <c r="BS51" s="61"/>
      <c r="BT51" s="61"/>
      <c r="BU51" s="61"/>
      <c r="BV51" s="61" t="n">
        <f aca="false">0</f>
        <v>0</v>
      </c>
      <c r="BW51" s="61"/>
      <c r="BX51" s="61"/>
      <c r="BY51" s="62" t="n">
        <f aca="false">Q51-T12EarlyH/24</f>
        <v>46303.5763888889</v>
      </c>
      <c r="BZ51" s="61" t="n">
        <f aca="false">IFERROR(IF(AND(TRIM(LOWER(Z51))&lt;&gt;LOWER(Flights!$F$6),ISNA(MATCH(TRIM(BN51),{"00aaa00","00aaa0000","aaa00","aaa0000","00-aaa-00","00-aaa-0000","00/aaa/00"},0)),IF(S51="Link / file path",SUMPRODUCT(--ISNUMBER(SEARCH({"http","www.","\","/",".pdf",".jpg",".jpeg",".png",".heic",".xls",".doc",".msg",".eml"},Z51)))&gt;0,OR(SUMPRODUCT(--ISNUMBER(SEARCH({"a0","a-0","a_0","a/0","a.0","a#0"},BN51)))&gt;0,SUMPRODUCT(--ISNUMBER(SEARCH({"http","www.","\","/",".pdf",".jpg",".jpeg",".png",".heic",".xls",".doc",".msg",".eml"},Z51)))&gt;0,AND(ISNUMBER(MATCH(S51,{"Seal no.","Delivery note / receipt","Email","Photo"},0)),ISNUMBER(SEARCH("0000",BN51)))))),1,0),0)</f>
        <v>0</v>
      </c>
    </row>
    <row r="52" customFormat="false" ht="116.25" hidden="false" customHeight="true" outlineLevel="0" collapsed="false">
      <c r="A52" s="57" t="s">
        <v>514</v>
      </c>
      <c r="B52" s="57" t="s">
        <v>198</v>
      </c>
      <c r="C52" s="57" t="str">
        <f aca="false">Flights!$F$6</f>
        <v>MH0727</v>
      </c>
      <c r="D52" s="58" t="n">
        <f aca="false">Flights!$D$6</f>
        <v>46304</v>
      </c>
      <c r="E52" s="57" t="str">
        <f aca="false">Flights!$G$6&amp;"-"&amp;Flights!$H$6</f>
        <v>KUL-CGK</v>
      </c>
      <c r="F52" s="57" t="str">
        <f aca="false">Flights!$K$6</f>
        <v>BC</v>
      </c>
      <c r="G52" s="57" t="s">
        <v>420</v>
      </c>
      <c r="H52" s="57" t="s">
        <v>378</v>
      </c>
      <c r="I52" s="57" t="s">
        <v>499</v>
      </c>
      <c r="J52" s="57" t="s">
        <v>515</v>
      </c>
      <c r="K52" s="67" t="s">
        <v>501</v>
      </c>
      <c r="L52" s="67" t="s">
        <v>516</v>
      </c>
      <c r="M52" s="67" t="s">
        <v>451</v>
      </c>
      <c r="N52" s="67" t="s">
        <v>444</v>
      </c>
      <c r="O52" s="67" t="s">
        <v>513</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60"/>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file",IF(TRIM(S52)="","INVALID – choose the evidence type (column S)",IF(BL52=0,"INVALID – evidence ID does not match its type (e.g. SF-2210, IMG_2231, seal 88213, link)",IF(OR(LEN(AX52)&lt;2,ISNUMBER(MATCH(AX52,L_Placeholder,0))),"INVALID – verifier missing",IF(AX52=AU52,"INVALID – verifier must be someone other than the PIC",IF(BH52=1,"INVALID – result not yet available (awaiting / TBC)",IF(BV52=1,"INVALID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IF(TRIM(S52)="",0,BZ52)</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TRIM(LOWER(W52))&lt;&gt;LOWER(Flights!$F$6),ISNA(MATCH(TRIM(BP52),{"00aaa00","00aaa0000","aaa00","aaa0000","00-aaa-00","00-aaa-0000","00/aaa/00"},0)),OR(SUMPRODUCT(--ISNUMBER(SEARCH({"a0","a-0","a_0","a/0","a.0","a#0"},BP52)))&gt;0,ISNUMBER(SEARCH("000000",BP52)))),1,0),0)</f>
        <v>0</v>
      </c>
      <c r="BR52" s="61"/>
      <c r="BS52" s="61"/>
      <c r="BT52" s="61"/>
      <c r="BU52" s="61"/>
      <c r="BV52" s="61" t="n">
        <f aca="false">0</f>
        <v>0</v>
      </c>
      <c r="BW52" s="61"/>
      <c r="BX52" s="61"/>
      <c r="BY52" s="62" t="n">
        <f aca="false">Q52-T12EarlyH/24</f>
        <v>46303.5763888889</v>
      </c>
      <c r="BZ52" s="61" t="n">
        <f aca="false">IFERROR(IF(AND(TRIM(LOWER(Z52))&lt;&gt;LOWER(Flights!$F$6),ISNA(MATCH(TRIM(BN52),{"00aaa00","00aaa0000","aaa00","aaa0000","00-aaa-00","00-aaa-0000","00/aaa/00"},0)),IF(S52="Link / file path",SUMPRODUCT(--ISNUMBER(SEARCH({"http","www.","\","/",".pdf",".jpg",".jpeg",".png",".heic",".xls",".doc",".msg",".eml"},Z52)))&gt;0,OR(SUMPRODUCT(--ISNUMBER(SEARCH({"a0","a-0","a_0","a/0","a.0","a#0"},BN52)))&gt;0,SUMPRODUCT(--ISNUMBER(SEARCH({"http","www.","\","/",".pdf",".jpg",".jpeg",".png",".heic",".xls",".doc",".msg",".eml"},Z52)))&gt;0,AND(ISNUMBER(MATCH(S52,{"Seal no.","Delivery note / receipt","Email","Photo"},0)),ISNUMBER(SEARCH("0000",BN52)))))),1,0),0)</f>
        <v>0</v>
      </c>
    </row>
    <row r="53" customFormat="false" ht="54" hidden="false" customHeight="true" outlineLevel="0" collapsed="false">
      <c r="A53" s="57" t="s">
        <v>517</v>
      </c>
      <c r="B53" s="57" t="s">
        <v>198</v>
      </c>
      <c r="C53" s="57" t="str">
        <f aca="false">Flights!$F$6</f>
        <v>MH0727</v>
      </c>
      <c r="D53" s="58" t="n">
        <f aca="false">Flights!$D$6</f>
        <v>46304</v>
      </c>
      <c r="E53" s="57" t="str">
        <f aca="false">Flights!$G$6&amp;"-"&amp;Flights!$H$6</f>
        <v>KUL-CGK</v>
      </c>
      <c r="F53" s="57" t="str">
        <f aca="false">Flights!$K$6</f>
        <v>BC</v>
      </c>
      <c r="G53" s="57" t="s">
        <v>420</v>
      </c>
      <c r="H53" s="57" t="s">
        <v>378</v>
      </c>
      <c r="I53" s="57" t="s">
        <v>499</v>
      </c>
      <c r="J53" s="57" t="s">
        <v>518</v>
      </c>
      <c r="K53" s="67" t="s">
        <v>519</v>
      </c>
      <c r="L53" s="67" t="s">
        <v>520</v>
      </c>
      <c r="M53" s="67" t="s">
        <v>451</v>
      </c>
      <c r="N53" s="67" t="s">
        <v>383</v>
      </c>
      <c r="O53" s="67" t="s">
        <v>521</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60"/>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file",IF(TRIM(S53)="","INVALID – choose the evidence type (column S)",IF(BL53=0,"INVALID – evidence ID does not match its type (e.g. SF-2210, IMG_2231, seal 88213, link)",IF(OR(LEN(AX53)&lt;2,ISNUMBER(MATCH(AX53,L_Placeholder,0))),"INVALID – verifier missing",IF(AX53=AU53,"INVALID – verifier must be someone other than the PIC",IF(BH53=1,"INVALID – result not yet available (awaiting / TBC)",IF(BV53=1,"INVALID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IF(TRIM(S53)="",0,BZ53)</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TRIM(LOWER(W53))&lt;&gt;LOWER(Flights!$F$6),ISNA(MATCH(TRIM(BP53),{"00aaa00","00aaa0000","aaa00","aaa0000","00-aaa-00","00-aaa-0000","00/aaa/00"},0)),OR(SUMPRODUCT(--ISNUMBER(SEARCH({"a0","a-0","a_0","a/0","a.0","a#0"},BP53)))&gt;0,ISNUMBER(SEARCH("000000",BP53)))),1,0),0)</f>
        <v>0</v>
      </c>
      <c r="BR53" s="61"/>
      <c r="BS53" s="61"/>
      <c r="BT53" s="61"/>
      <c r="BU53" s="61"/>
      <c r="BV53" s="61" t="n">
        <f aca="false">0</f>
        <v>0</v>
      </c>
      <c r="BW53" s="61"/>
      <c r="BX53" s="61"/>
      <c r="BY53" s="62" t="n">
        <f aca="false">Q53-T12EarlyH/24</f>
        <v>46303.5763888889</v>
      </c>
      <c r="BZ53" s="61" t="n">
        <f aca="false">IFERROR(IF(AND(TRIM(LOWER(Z53))&lt;&gt;LOWER(Flights!$F$6),ISNA(MATCH(TRIM(BN53),{"00aaa00","00aaa0000","aaa00","aaa0000","00-aaa-00","00-aaa-0000","00/aaa/00"},0)),IF(S53="Link / file path",SUMPRODUCT(--ISNUMBER(SEARCH({"http","www.","\","/",".pdf",".jpg",".jpeg",".png",".heic",".xls",".doc",".msg",".eml"},Z53)))&gt;0,OR(SUMPRODUCT(--ISNUMBER(SEARCH({"a0","a-0","a_0","a/0","a.0","a#0"},BN53)))&gt;0,SUMPRODUCT(--ISNUMBER(SEARCH({"http","www.","\","/",".pdf",".jpg",".jpeg",".png",".heic",".xls",".doc",".msg",".eml"},Z53)))&gt;0,AND(ISNUMBER(MATCH(S53,{"Seal no.","Delivery note / receipt","Email","Photo"},0)),ISNUMBER(SEARCH("0000",BN53)))))),1,0),0)</f>
        <v>0</v>
      </c>
    </row>
    <row r="54" customFormat="false" ht="41.25" hidden="false" customHeight="true" outlineLevel="0" collapsed="false">
      <c r="A54" s="57" t="s">
        <v>522</v>
      </c>
      <c r="B54" s="57" t="s">
        <v>198</v>
      </c>
      <c r="C54" s="57" t="str">
        <f aca="false">Flights!$F$6</f>
        <v>MH0727</v>
      </c>
      <c r="D54" s="58" t="n">
        <f aca="false">Flights!$D$6</f>
        <v>46304</v>
      </c>
      <c r="E54" s="57" t="str">
        <f aca="false">Flights!$G$6&amp;"-"&amp;Flights!$H$6</f>
        <v>KUL-CGK</v>
      </c>
      <c r="F54" s="57" t="str">
        <f aca="false">Flights!$K$6</f>
        <v>BC</v>
      </c>
      <c r="G54" s="57" t="s">
        <v>420</v>
      </c>
      <c r="H54" s="57" t="s">
        <v>378</v>
      </c>
      <c r="I54" s="57" t="s">
        <v>499</v>
      </c>
      <c r="J54" s="57" t="s">
        <v>523</v>
      </c>
      <c r="K54" s="67" t="s">
        <v>501</v>
      </c>
      <c r="L54" s="67" t="s">
        <v>524</v>
      </c>
      <c r="M54" s="67" t="s">
        <v>451</v>
      </c>
      <c r="N54" s="67" t="s">
        <v>383</v>
      </c>
      <c r="O54" s="67" t="s">
        <v>503</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60"/>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file",IF(TRIM(S54)="","INVALID – choose the evidence type (column S)",IF(BL54=0,"INVALID – evidence ID does not match its type (e.g. SF-2210, IMG_2231, seal 88213, link)",IF(OR(LEN(AX54)&lt;2,ISNUMBER(MATCH(AX54,L_Placeholder,0))),"INVALID – verifier missing",IF(AX54=AU54,"INVALID – verifier must be someone other than the PIC",IF(BH54=1,"INVALID – result not yet available (awaiting / TBC)",IF(BV54=1,"INVALID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IF(TRIM(S54)="",0,BZ54)</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TRIM(LOWER(W54))&lt;&gt;LOWER(Flights!$F$6),ISNA(MATCH(TRIM(BP54),{"00aaa00","00aaa0000","aaa00","aaa0000","00-aaa-00","00-aaa-0000","00/aaa/00"},0)),OR(SUMPRODUCT(--ISNUMBER(SEARCH({"a0","a-0","a_0","a/0","a.0","a#0"},BP54)))&gt;0,ISNUMBER(SEARCH("000000",BP54)))),1,0),0)</f>
        <v>0</v>
      </c>
      <c r="BR54" s="61"/>
      <c r="BS54" s="61"/>
      <c r="BT54" s="61"/>
      <c r="BU54" s="61"/>
      <c r="BV54" s="61" t="n">
        <f aca="false">0</f>
        <v>0</v>
      </c>
      <c r="BW54" s="61"/>
      <c r="BX54" s="61"/>
      <c r="BY54" s="62" t="n">
        <f aca="false">Q54-T12EarlyH/24</f>
        <v>46303.5763888889</v>
      </c>
      <c r="BZ54" s="61" t="n">
        <f aca="false">IFERROR(IF(AND(TRIM(LOWER(Z54))&lt;&gt;LOWER(Flights!$F$6),ISNA(MATCH(TRIM(BN54),{"00aaa00","00aaa0000","aaa00","aaa0000","00-aaa-00","00-aaa-0000","00/aaa/00"},0)),IF(S54="Link / file path",SUMPRODUCT(--ISNUMBER(SEARCH({"http","www.","\","/",".pdf",".jpg",".jpeg",".png",".heic",".xls",".doc",".msg",".eml"},Z54)))&gt;0,OR(SUMPRODUCT(--ISNUMBER(SEARCH({"a0","a-0","a_0","a/0","a.0","a#0"},BN54)))&gt;0,SUMPRODUCT(--ISNUMBER(SEARCH({"http","www.","\","/",".pdf",".jpg",".jpeg",".png",".heic",".xls",".doc",".msg",".eml"},Z54)))&gt;0,AND(ISNUMBER(MATCH(S54,{"Seal no.","Delivery note / receipt","Email","Photo"},0)),ISNUMBER(SEARCH("0000",BN54)))))),1,0),0)</f>
        <v>0</v>
      </c>
    </row>
    <row r="55" customFormat="false" ht="41.25" hidden="false" customHeight="true" outlineLevel="0" collapsed="false">
      <c r="A55" s="57" t="s">
        <v>525</v>
      </c>
      <c r="B55" s="57" t="s">
        <v>198</v>
      </c>
      <c r="C55" s="57" t="str">
        <f aca="false">Flights!$F$6</f>
        <v>MH0727</v>
      </c>
      <c r="D55" s="58" t="n">
        <f aca="false">Flights!$D$6</f>
        <v>46304</v>
      </c>
      <c r="E55" s="57" t="str">
        <f aca="false">Flights!$G$6&amp;"-"&amp;Flights!$H$6</f>
        <v>KUL-CGK</v>
      </c>
      <c r="F55" s="57" t="str">
        <f aca="false">Flights!$K$6</f>
        <v>BC</v>
      </c>
      <c r="G55" s="57" t="s">
        <v>420</v>
      </c>
      <c r="H55" s="57" t="s">
        <v>378</v>
      </c>
      <c r="I55" s="57" t="s">
        <v>447</v>
      </c>
      <c r="J55" s="57" t="s">
        <v>526</v>
      </c>
      <c r="K55" s="67" t="s">
        <v>449</v>
      </c>
      <c r="L55" s="67" t="s">
        <v>527</v>
      </c>
      <c r="M55" s="67" t="s">
        <v>451</v>
      </c>
      <c r="N55" s="67" t="s">
        <v>383</v>
      </c>
      <c r="O55" s="67" t="s">
        <v>503</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60"/>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file",IF(TRIM(S55)="","INVALID – choose the evidence type (column S)",IF(BL55=0,"INVALID – evidence ID does not match its type (e.g. SF-2210, IMG_2231, seal 88213, link)",IF(OR(LEN(AX55)&lt;2,ISNUMBER(MATCH(AX55,L_Placeholder,0))),"INVALID – verifier missing",IF(AX55=AU55,"INVALID – verifier must be someone other than the PIC",IF(BH55=1,"INVALID – result not yet available (awaiting / TBC)",IF(BV55=1,"INVALID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IF(TRIM(S55)="",0,BZ55)</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TRIM(LOWER(W55))&lt;&gt;LOWER(Flights!$F$6),ISNA(MATCH(TRIM(BP55),{"00aaa00","00aaa0000","aaa00","aaa0000","00-aaa-00","00-aaa-0000","00/aaa/00"},0)),OR(SUMPRODUCT(--ISNUMBER(SEARCH({"a0","a-0","a_0","a/0","a.0","a#0"},BP55)))&gt;0,ISNUMBER(SEARCH("000000",BP55)))),1,0),0)</f>
        <v>0</v>
      </c>
      <c r="BR55" s="61"/>
      <c r="BS55" s="61"/>
      <c r="BT55" s="61"/>
      <c r="BU55" s="61"/>
      <c r="BV55" s="61" t="n">
        <f aca="false">0</f>
        <v>0</v>
      </c>
      <c r="BW55" s="61"/>
      <c r="BX55" s="61"/>
      <c r="BY55" s="62" t="n">
        <f aca="false">Q55-T12EarlyH/24</f>
        <v>46303.5763888889</v>
      </c>
      <c r="BZ55" s="61" t="n">
        <f aca="false">IFERROR(IF(AND(TRIM(LOWER(Z55))&lt;&gt;LOWER(Flights!$F$6),ISNA(MATCH(TRIM(BN55),{"00aaa00","00aaa0000","aaa00","aaa0000","00-aaa-00","00-aaa-0000","00/aaa/00"},0)),IF(S55="Link / file path",SUMPRODUCT(--ISNUMBER(SEARCH({"http","www.","\","/",".pdf",".jpg",".jpeg",".png",".heic",".xls",".doc",".msg",".eml"},Z55)))&gt;0,OR(SUMPRODUCT(--ISNUMBER(SEARCH({"a0","a-0","a_0","a/0","a.0","a#0"},BN55)))&gt;0,SUMPRODUCT(--ISNUMBER(SEARCH({"http","www.","\","/",".pdf",".jpg",".jpeg",".png",".heic",".xls",".doc",".msg",".eml"},Z55)))&gt;0,AND(ISNUMBER(MATCH(S55,{"Seal no.","Delivery note / receipt","Email","Photo"},0)),ISNUMBER(SEARCH("0000",BN55)))))),1,0),0)</f>
        <v>0</v>
      </c>
    </row>
    <row r="56" customFormat="false" ht="41.25" hidden="false" customHeight="true" outlineLevel="0" collapsed="false">
      <c r="A56" s="57" t="s">
        <v>528</v>
      </c>
      <c r="B56" s="57" t="s">
        <v>198</v>
      </c>
      <c r="C56" s="57" t="str">
        <f aca="false">Flights!$F$6</f>
        <v>MH0727</v>
      </c>
      <c r="D56" s="58" t="n">
        <f aca="false">Flights!$D$6</f>
        <v>46304</v>
      </c>
      <c r="E56" s="57" t="str">
        <f aca="false">Flights!$G$6&amp;"-"&amp;Flights!$H$6</f>
        <v>KUL-CGK</v>
      </c>
      <c r="F56" s="57" t="str">
        <f aca="false">Flights!$K$6</f>
        <v>BC</v>
      </c>
      <c r="G56" s="57" t="s">
        <v>420</v>
      </c>
      <c r="H56" s="57" t="s">
        <v>378</v>
      </c>
      <c r="I56" s="57" t="s">
        <v>447</v>
      </c>
      <c r="J56" s="57" t="s">
        <v>529</v>
      </c>
      <c r="K56" s="67" t="s">
        <v>449</v>
      </c>
      <c r="L56" s="67" t="s">
        <v>530</v>
      </c>
      <c r="M56" s="67" t="s">
        <v>451</v>
      </c>
      <c r="N56" s="67" t="s">
        <v>383</v>
      </c>
      <c r="O56" s="67" t="s">
        <v>503</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60"/>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file",IF(TRIM(S56)="","INVALID – choose the evidence type (column S)",IF(BL56=0,"INVALID – evidence ID does not match its type (e.g. SF-2210, IMG_2231, seal 88213, link)",IF(OR(LEN(AX56)&lt;2,ISNUMBER(MATCH(AX56,L_Placeholder,0))),"INVALID – verifier missing",IF(AX56=AU56,"INVALID – verifier must be someone other than the PIC",IF(BH56=1,"INVALID – result not yet available (awaiting / TBC)",IF(BV56=1,"INVALID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IF(TRIM(S56)="",0,BZ56)</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TRIM(LOWER(W56))&lt;&gt;LOWER(Flights!$F$6),ISNA(MATCH(TRIM(BP56),{"00aaa00","00aaa0000","aaa00","aaa0000","00-aaa-00","00-aaa-0000","00/aaa/00"},0)),OR(SUMPRODUCT(--ISNUMBER(SEARCH({"a0","a-0","a_0","a/0","a.0","a#0"},BP56)))&gt;0,ISNUMBER(SEARCH("000000",BP56)))),1,0),0)</f>
        <v>0</v>
      </c>
      <c r="BR56" s="61"/>
      <c r="BS56" s="61"/>
      <c r="BT56" s="61"/>
      <c r="BU56" s="61"/>
      <c r="BV56" s="61" t="n">
        <f aca="false">0</f>
        <v>0</v>
      </c>
      <c r="BW56" s="61"/>
      <c r="BX56" s="61"/>
      <c r="BY56" s="62" t="n">
        <f aca="false">Q56-T12EarlyH/24</f>
        <v>46303.5763888889</v>
      </c>
      <c r="BZ56" s="61" t="n">
        <f aca="false">IFERROR(IF(AND(TRIM(LOWER(Z56))&lt;&gt;LOWER(Flights!$F$6),ISNA(MATCH(TRIM(BN56),{"00aaa00","00aaa0000","aaa00","aaa0000","00-aaa-00","00-aaa-0000","00/aaa/00"},0)),IF(S56="Link / file path",SUMPRODUCT(--ISNUMBER(SEARCH({"http","www.","\","/",".pdf",".jpg",".jpeg",".png",".heic",".xls",".doc",".msg",".eml"},Z56)))&gt;0,OR(SUMPRODUCT(--ISNUMBER(SEARCH({"a0","a-0","a_0","a/0","a.0","a#0"},BN56)))&gt;0,SUMPRODUCT(--ISNUMBER(SEARCH({"http","www.","\","/",".pdf",".jpg",".jpeg",".png",".heic",".xls",".doc",".msg",".eml"},Z56)))&gt;0,AND(ISNUMBER(MATCH(S56,{"Seal no.","Delivery note / receipt","Email","Photo"},0)),ISNUMBER(SEARCH("0000",BN56)))))),1,0),0)</f>
        <v>0</v>
      </c>
    </row>
    <row r="57" customFormat="false" ht="39.75" hidden="false" customHeight="true" outlineLevel="0" collapsed="false">
      <c r="A57" s="57" t="s">
        <v>531</v>
      </c>
      <c r="B57" s="57" t="s">
        <v>198</v>
      </c>
      <c r="C57" s="57" t="str">
        <f aca="false">Flights!$F$6</f>
        <v>MH0727</v>
      </c>
      <c r="D57" s="58" t="n">
        <f aca="false">Flights!$D$6</f>
        <v>46304</v>
      </c>
      <c r="E57" s="57" t="str">
        <f aca="false">Flights!$G$6&amp;"-"&amp;Flights!$H$6</f>
        <v>KUL-CGK</v>
      </c>
      <c r="F57" s="57" t="str">
        <f aca="false">Flights!$K$6</f>
        <v>BC</v>
      </c>
      <c r="G57" s="57" t="s">
        <v>459</v>
      </c>
      <c r="H57" s="57" t="s">
        <v>460</v>
      </c>
      <c r="I57" s="57" t="s">
        <v>379</v>
      </c>
      <c r="J57" s="57" t="s">
        <v>461</v>
      </c>
      <c r="K57" s="67" t="s">
        <v>426</v>
      </c>
      <c r="L57" s="67" t="s">
        <v>462</v>
      </c>
      <c r="M57" s="67"/>
      <c r="N57" s="67" t="s">
        <v>383</v>
      </c>
      <c r="O57" s="67" t="s">
        <v>463</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60"/>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file",IF(TRIM(S57)="","INVALID – choose the evidence type (column S)",IF(BL57=0,"INVALID – evidence ID does not match its type (e.g. SF-2210, IMG_2231, seal 88213, link)",IF(OR(LEN(AX57)&lt;2,ISNUMBER(MATCH(AX57,L_Placeholder,0))),"INVALID – verifier missing",IF(AX57=AU57,"INVALID – verifier must be someone other than the PIC",IF(BH57=1,"INVALID – result not yet available (awaiting / TBC)",IF(BV57=1,"INVALID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IF(TRIM(S57)="",0,BZ57)</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TRIM(LOWER(W57))&lt;&gt;LOWER(Flights!$F$6),ISNA(MATCH(TRIM(BP57),{"00aaa00","00aaa0000","aaa00","aaa0000","00-aaa-00","00-aaa-0000","00/aaa/00"},0)),OR(SUMPRODUCT(--ISNUMBER(SEARCH({"a0","a-0","a_0","a/0","a.0","a#0"},BP57)))&gt;0,ISNUMBER(SEARCH("000000",BP57)))),1,0),0)</f>
        <v>0</v>
      </c>
      <c r="BR57" s="61"/>
      <c r="BS57" s="61"/>
      <c r="BT57" s="61"/>
      <c r="BU57" s="61"/>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c r="BX57" s="61"/>
      <c r="BY57" s="62" t="n">
        <f aca="false">IF(ISNUMBER(Flights!$AZ$6),MAX(Q57-UpliftWindowH/24,Flights!$AZ$6),Q57-UpliftWindowH/24)</f>
        <v>46304.3263888889</v>
      </c>
      <c r="BZ57" s="61" t="n">
        <f aca="false">IFERROR(IF(AND(TRIM(LOWER(Z57))&lt;&gt;LOWER(Flights!$F$6),ISNA(MATCH(TRIM(BN57),{"00aaa00","00aaa0000","aaa00","aaa0000","00-aaa-00","00-aaa-0000","00/aaa/00"},0)),IF(S57="Link / file path",SUMPRODUCT(--ISNUMBER(SEARCH({"http","www.","\","/",".pdf",".jpg",".jpeg",".png",".heic",".xls",".doc",".msg",".eml"},Z57)))&gt;0,OR(SUMPRODUCT(--ISNUMBER(SEARCH({"a0","a-0","a_0","a/0","a.0","a#0"},BN57)))&gt;0,SUMPRODUCT(--ISNUMBER(SEARCH({"http","www.","\","/",".pdf",".jpg",".jpeg",".png",".heic",".xls",".doc",".msg",".eml"},Z57)))&gt;0,AND(ISNUMBER(MATCH(S57,{"Seal no.","Delivery note / receipt","Email","Photo"},0)),ISNUMBER(SEARCH("0000",BN57)))))),1,0),0)</f>
        <v>0</v>
      </c>
    </row>
    <row r="58" customFormat="false" ht="39.75" hidden="false" customHeight="true" outlineLevel="0" collapsed="false">
      <c r="A58" s="57" t="s">
        <v>532</v>
      </c>
      <c r="B58" s="57" t="s">
        <v>198</v>
      </c>
      <c r="C58" s="57" t="str">
        <f aca="false">Flights!$F$6</f>
        <v>MH0727</v>
      </c>
      <c r="D58" s="58" t="n">
        <f aca="false">Flights!$D$6</f>
        <v>46304</v>
      </c>
      <c r="E58" s="57" t="str">
        <f aca="false">Flights!$G$6&amp;"-"&amp;Flights!$H$6</f>
        <v>KUL-CGK</v>
      </c>
      <c r="F58" s="57" t="str">
        <f aca="false">Flights!$K$6</f>
        <v>BC</v>
      </c>
      <c r="G58" s="57" t="s">
        <v>459</v>
      </c>
      <c r="H58" s="57" t="s">
        <v>460</v>
      </c>
      <c r="I58" s="57" t="s">
        <v>428</v>
      </c>
      <c r="J58" s="57" t="s">
        <v>465</v>
      </c>
      <c r="K58" s="67" t="s">
        <v>426</v>
      </c>
      <c r="L58" s="67" t="s">
        <v>462</v>
      </c>
      <c r="M58" s="67"/>
      <c r="N58" s="67" t="s">
        <v>383</v>
      </c>
      <c r="O58" s="67" t="s">
        <v>463</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60"/>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file",IF(TRIM(S58)="","INVALID – choose the evidence type (column S)",IF(BL58=0,"INVALID – evidence ID does not match its type (e.g. SF-2210, IMG_2231, seal 88213, link)",IF(OR(LEN(AX58)&lt;2,ISNUMBER(MATCH(AX58,L_Placeholder,0))),"INVALID – verifier missing",IF(AX58=AU58,"INVALID – verifier must be someone other than the PIC",IF(BH58=1,"INVALID – result not yet available (awaiting / TBC)",IF(BV58=1,"INVALID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IF(TRIM(S58)="",0,BZ58)</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TRIM(LOWER(W58))&lt;&gt;LOWER(Flights!$F$6),ISNA(MATCH(TRIM(BP58),{"00aaa00","00aaa0000","aaa00","aaa0000","00-aaa-00","00-aaa-0000","00/aaa/00"},0)),OR(SUMPRODUCT(--ISNUMBER(SEARCH({"a0","a-0","a_0","a/0","a.0","a#0"},BP58)))&gt;0,ISNUMBER(SEARCH("000000",BP58)))),1,0),0)</f>
        <v>0</v>
      </c>
      <c r="BR58" s="61"/>
      <c r="BS58" s="61"/>
      <c r="BT58" s="61"/>
      <c r="BU58" s="61"/>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c r="BX58" s="61"/>
      <c r="BY58" s="62" t="n">
        <f aca="false">IF(ISNUMBER(Flights!$AZ$6),MAX(Q58-UpliftWindowH/24,Flights!$AZ$6),Q58-UpliftWindowH/24)</f>
        <v>46304.3263888889</v>
      </c>
      <c r="BZ58" s="61" t="n">
        <f aca="false">IFERROR(IF(AND(TRIM(LOWER(Z58))&lt;&gt;LOWER(Flights!$F$6),ISNA(MATCH(TRIM(BN58),{"00aaa00","00aaa0000","aaa00","aaa0000","00-aaa-00","00-aaa-0000","00/aaa/00"},0)),IF(S58="Link / file path",SUMPRODUCT(--ISNUMBER(SEARCH({"http","www.","\","/",".pdf",".jpg",".jpeg",".png",".heic",".xls",".doc",".msg",".eml"},Z58)))&gt;0,OR(SUMPRODUCT(--ISNUMBER(SEARCH({"a0","a-0","a_0","a/0","a.0","a#0"},BN58)))&gt;0,SUMPRODUCT(--ISNUMBER(SEARCH({"http","www.","\","/",".pdf",".jpg",".jpeg",".png",".heic",".xls",".doc",".msg",".eml"},Z58)))&gt;0,AND(ISNUMBER(MATCH(S58,{"Seal no.","Delivery note / receipt","Email","Photo"},0)),ISNUMBER(SEARCH("0000",BN58)))))),1,0),0)</f>
        <v>0</v>
      </c>
    </row>
    <row r="59" customFormat="false" ht="41.25" hidden="false" customHeight="true" outlineLevel="0" collapsed="false">
      <c r="A59" s="57" t="s">
        <v>533</v>
      </c>
      <c r="B59" s="57" t="s">
        <v>198</v>
      </c>
      <c r="C59" s="57" t="str">
        <f aca="false">Flights!$F$6</f>
        <v>MH0727</v>
      </c>
      <c r="D59" s="58" t="n">
        <f aca="false">Flights!$D$6</f>
        <v>46304</v>
      </c>
      <c r="E59" s="57" t="str">
        <f aca="false">Flights!$G$6&amp;"-"&amp;Flights!$H$6</f>
        <v>KUL-CGK</v>
      </c>
      <c r="F59" s="57" t="str">
        <f aca="false">Flights!$K$6</f>
        <v>BC</v>
      </c>
      <c r="G59" s="57" t="s">
        <v>459</v>
      </c>
      <c r="H59" s="57" t="s">
        <v>460</v>
      </c>
      <c r="I59" s="57" t="s">
        <v>440</v>
      </c>
      <c r="J59" s="57" t="s">
        <v>534</v>
      </c>
      <c r="K59" s="67" t="s">
        <v>495</v>
      </c>
      <c r="L59" s="67" t="s">
        <v>496</v>
      </c>
      <c r="M59" s="67" t="s">
        <v>451</v>
      </c>
      <c r="N59" s="67" t="s">
        <v>383</v>
      </c>
      <c r="O59" s="67" t="s">
        <v>535</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60"/>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file",IF(TRIM(S59)="","INVALID – choose the evidence type (column S)",IF(BL59=0,"INVALID – evidence ID does not match its type (e.g. SF-2210, IMG_2231, seal 88213, link)",IF(OR(LEN(AX59)&lt;2,ISNUMBER(MATCH(AX59,L_Placeholder,0))),"INVALID – verifier missing",IF(AX59=AU59,"INVALID – verifier must be someone other than the PIC",IF(BH59=1,"INVALID – result not yet available (awaiting / TBC)",IF(BV59=1,"INVALID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IF(TRIM(S59)="",0,BZ59)</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TRIM(LOWER(W59))&lt;&gt;LOWER(Flights!$F$6),ISNA(MATCH(TRIM(BP59),{"00aaa00","00aaa0000","aaa00","aaa0000","00-aaa-00","00-aaa-0000","00/aaa/00"},0)),OR(SUMPRODUCT(--ISNUMBER(SEARCH({"a0","a-0","a_0","a/0","a.0","a#0"},BP59)))&gt;0,ISNUMBER(SEARCH("000000",BP59)))),1,0),0)</f>
        <v>0</v>
      </c>
      <c r="BR59" s="61"/>
      <c r="BS59" s="61"/>
      <c r="BT59" s="61"/>
      <c r="BU59" s="61"/>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c r="BX59" s="61"/>
      <c r="BY59" s="62" t="n">
        <f aca="false">IF(ISNUMBER(Flights!$AZ$6),MAX(Q59-UpliftWindowH/24,Flights!$AZ$6),Q59-UpliftWindowH/24)</f>
        <v>46304.3263888889</v>
      </c>
      <c r="BZ59" s="61" t="n">
        <f aca="false">IFERROR(IF(AND(TRIM(LOWER(Z59))&lt;&gt;LOWER(Flights!$F$6),ISNA(MATCH(TRIM(BN59),{"00aaa00","00aaa0000","aaa00","aaa0000","00-aaa-00","00-aaa-0000","00/aaa/00"},0)),IF(S59="Link / file path",SUMPRODUCT(--ISNUMBER(SEARCH({"http","www.","\","/",".pdf",".jpg",".jpeg",".png",".heic",".xls",".doc",".msg",".eml"},Z59)))&gt;0,OR(SUMPRODUCT(--ISNUMBER(SEARCH({"a0","a-0","a_0","a/0","a.0","a#0"},BN59)))&gt;0,SUMPRODUCT(--ISNUMBER(SEARCH({"http","www.","\","/",".pdf",".jpg",".jpeg",".png",".heic",".xls",".doc",".msg",".eml"},Z59)))&gt;0,AND(ISNUMBER(MATCH(S59,{"Seal no.","Delivery note / receipt","Email","Photo"},0)),ISNUMBER(SEARCH("0000",BN59)))))),1,0),0)</f>
        <v>0</v>
      </c>
    </row>
    <row r="60" customFormat="false" ht="39.75" hidden="false" customHeight="true" outlineLevel="0" collapsed="false">
      <c r="A60" s="57" t="s">
        <v>536</v>
      </c>
      <c r="B60" s="57" t="s">
        <v>198</v>
      </c>
      <c r="C60" s="57" t="str">
        <f aca="false">Flights!$F$6</f>
        <v>MH0727</v>
      </c>
      <c r="D60" s="58" t="n">
        <f aca="false">Flights!$D$6</f>
        <v>46304</v>
      </c>
      <c r="E60" s="57" t="str">
        <f aca="false">Flights!$G$6&amp;"-"&amp;Flights!$H$6</f>
        <v>KUL-CGK</v>
      </c>
      <c r="F60" s="57" t="str">
        <f aca="false">Flights!$K$6</f>
        <v>BC</v>
      </c>
      <c r="G60" s="57" t="s">
        <v>459</v>
      </c>
      <c r="H60" s="57" t="s">
        <v>460</v>
      </c>
      <c r="I60" s="57" t="s">
        <v>499</v>
      </c>
      <c r="J60" s="57" t="s">
        <v>537</v>
      </c>
      <c r="K60" s="67" t="s">
        <v>501</v>
      </c>
      <c r="L60" s="67" t="s">
        <v>502</v>
      </c>
      <c r="M60" s="67" t="s">
        <v>451</v>
      </c>
      <c r="N60" s="67" t="s">
        <v>383</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60"/>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file",IF(TRIM(S60)="","INVALID – choose the evidence type (column S)",IF(BL60=0,"INVALID – evidence ID does not match its type (e.g. SF-2210, IMG_2231, seal 88213, link)",IF(OR(LEN(AX60)&lt;2,ISNUMBER(MATCH(AX60,L_Placeholder,0))),"INVALID – verifier missing",IF(AX60=AU60,"INVALID – verifier must be someone other than the PIC",IF(BH60=1,"INVALID – result not yet available (awaiting / TBC)",IF(BV60=1,"INVALID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IF(TRIM(S60)="",0,BZ60)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TRIM(LOWER(W60))&lt;&gt;LOWER(Flights!$F$6),ISNA(MATCH(TRIM(BP60),{"00aaa00","00aaa0000","aaa00","aaa0000","00-aaa-00","00-aaa-0000","00/aaa/00"},0)),OR(SUMPRODUCT(--ISNUMBER(SEARCH({"a0","a-0","a_0","a/0","a.0","a#0"},BP60)))&gt;0,ISNUMBER(SEARCH("000000",BP60)))),1,0),0)</f>
        <v>0</v>
      </c>
      <c r="BR60" s="61"/>
      <c r="BS60" s="61"/>
      <c r="BT60" s="61"/>
      <c r="BU60" s="61"/>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c r="BX60" s="61"/>
      <c r="BY60" s="62" t="n">
        <f aca="false">IF(ISNUMBER(Flights!$AZ$6),MAX(Q60-UpliftWindowH/24,Flights!$AZ$6),Q60-UpliftWindowH/24)</f>
        <v>46304.3263888889</v>
      </c>
      <c r="BZ60" s="61" t="n">
        <f aca="false">IFERROR(IF(AND(TRIM(LOWER(Z60))&lt;&gt;LOWER(Flights!$F$6),ISNA(MATCH(TRIM(BN60),{"00aaa00","00aaa0000","aaa00","aaa0000","00-aaa-00","00-aaa-0000","00/aaa/00"},0)),IF(S60="Link / file path",SUMPRODUCT(--ISNUMBER(SEARCH({"http","www.","\","/",".pdf",".jpg",".jpeg",".png",".heic",".xls",".doc",".msg",".eml"},Z60)))&gt;0,OR(SUMPRODUCT(--ISNUMBER(SEARCH({"a0","a-0","a_0","a/0","a.0","a#0"},BN60)))&gt;0,SUMPRODUCT(--ISNUMBER(SEARCH({"http","www.","\","/",".pdf",".jpg",".jpeg",".png",".heic",".xls",".doc",".msg",".eml"},Z60)))&gt;0,AND(ISNUMBER(MATCH(S60,{"Seal no.","Delivery note / receipt","Email","Photo"},0)),ISNUMBER(SEARCH("0000",BN60)))))),1,0),0)</f>
        <v>0</v>
      </c>
    </row>
    <row r="61" customFormat="false" ht="39.75" hidden="false" customHeight="true" outlineLevel="0" collapsed="false">
      <c r="A61" s="57" t="s">
        <v>538</v>
      </c>
      <c r="B61" s="57" t="s">
        <v>198</v>
      </c>
      <c r="C61" s="57" t="str">
        <f aca="false">Flights!$F$6</f>
        <v>MH0727</v>
      </c>
      <c r="D61" s="58" t="n">
        <f aca="false">Flights!$D$6</f>
        <v>46304</v>
      </c>
      <c r="E61" s="57" t="str">
        <f aca="false">Flights!$G$6&amp;"-"&amp;Flights!$H$6</f>
        <v>KUL-CGK</v>
      </c>
      <c r="F61" s="57" t="str">
        <f aca="false">Flights!$K$6</f>
        <v>BC</v>
      </c>
      <c r="G61" s="57" t="s">
        <v>459</v>
      </c>
      <c r="H61" s="57" t="s">
        <v>460</v>
      </c>
      <c r="I61" s="57" t="s">
        <v>499</v>
      </c>
      <c r="J61" s="57" t="s">
        <v>539</v>
      </c>
      <c r="K61" s="67" t="s">
        <v>501</v>
      </c>
      <c r="L61" s="67" t="s">
        <v>506</v>
      </c>
      <c r="M61" s="67" t="s">
        <v>451</v>
      </c>
      <c r="N61" s="67" t="s">
        <v>383</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60"/>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file",IF(TRIM(S61)="","INVALID – choose the evidence type (column S)",IF(BL61=0,"INVALID – evidence ID does not match its type (e.g. SF-2210, IMG_2231, seal 88213, link)",IF(OR(LEN(AX61)&lt;2,ISNUMBER(MATCH(AX61,L_Placeholder,0))),"INVALID – verifier missing",IF(AX61=AU61,"INVALID – verifier must be someone other than the PIC",IF(BH61=1,"INVALID – result not yet available (awaiting / TBC)",IF(BV61=1,"INVALID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IF(TRIM(S61)="",0,BZ61)</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TRIM(LOWER(W61))&lt;&gt;LOWER(Flights!$F$6),ISNA(MATCH(TRIM(BP61),{"00aaa00","00aaa0000","aaa00","aaa0000","00-aaa-00","00-aaa-0000","00/aaa/00"},0)),OR(SUMPRODUCT(--ISNUMBER(SEARCH({"a0","a-0","a_0","a/0","a.0","a#0"},BP61)))&gt;0,ISNUMBER(SEARCH("000000",BP61)))),1,0),0)</f>
        <v>0</v>
      </c>
      <c r="BR61" s="61"/>
      <c r="BS61" s="61"/>
      <c r="BT61" s="61"/>
      <c r="BU61" s="61"/>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c r="BX61" s="61"/>
      <c r="BY61" s="62" t="n">
        <f aca="false">IF(ISNUMBER(Flights!$AZ$6),MAX(Q61-UpliftWindowH/24,Flights!$AZ$6),Q61-UpliftWindowH/24)</f>
        <v>46304.3263888889</v>
      </c>
      <c r="BZ61" s="61" t="n">
        <f aca="false">IFERROR(IF(AND(TRIM(LOWER(Z61))&lt;&gt;LOWER(Flights!$F$6),ISNA(MATCH(TRIM(BN61),{"00aaa00","00aaa0000","aaa00","aaa0000","00-aaa-00","00-aaa-0000","00/aaa/00"},0)),IF(S61="Link / file path",SUMPRODUCT(--ISNUMBER(SEARCH({"http","www.","\","/",".pdf",".jpg",".jpeg",".png",".heic",".xls",".doc",".msg",".eml"},Z61)))&gt;0,OR(SUMPRODUCT(--ISNUMBER(SEARCH({"a0","a-0","a_0","a/0","a.0","a#0"},BN61)))&gt;0,SUMPRODUCT(--ISNUMBER(SEARCH({"http","www.","\","/",".pdf",".jpg",".jpeg",".png",".heic",".xls",".doc",".msg",".eml"},Z61)))&gt;0,AND(ISNUMBER(MATCH(S61,{"Seal no.","Delivery note / receipt","Email","Photo"},0)),ISNUMBER(SEARCH("0000",BN61)))))),1,0),0)</f>
        <v>0</v>
      </c>
    </row>
    <row r="62" customFormat="false" ht="39.75" hidden="false" customHeight="true" outlineLevel="0" collapsed="false">
      <c r="A62" s="57" t="s">
        <v>540</v>
      </c>
      <c r="B62" s="57" t="s">
        <v>198</v>
      </c>
      <c r="C62" s="57" t="str">
        <f aca="false">Flights!$F$6</f>
        <v>MH0727</v>
      </c>
      <c r="D62" s="58" t="n">
        <f aca="false">Flights!$D$6</f>
        <v>46304</v>
      </c>
      <c r="E62" s="57" t="str">
        <f aca="false">Flights!$G$6&amp;"-"&amp;Flights!$H$6</f>
        <v>KUL-CGK</v>
      </c>
      <c r="F62" s="57" t="str">
        <f aca="false">Flights!$K$6</f>
        <v>BC</v>
      </c>
      <c r="G62" s="57" t="s">
        <v>459</v>
      </c>
      <c r="H62" s="57" t="s">
        <v>460</v>
      </c>
      <c r="I62" s="57" t="s">
        <v>499</v>
      </c>
      <c r="J62" s="57" t="s">
        <v>541</v>
      </c>
      <c r="K62" s="67" t="s">
        <v>501</v>
      </c>
      <c r="L62" s="67" t="s">
        <v>509</v>
      </c>
      <c r="M62" s="67" t="s">
        <v>451</v>
      </c>
      <c r="N62" s="67" t="s">
        <v>383</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60"/>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file",IF(TRIM(S62)="","INVALID – choose the evidence type (column S)",IF(BL62=0,"INVALID – evidence ID does not match its type (e.g. SF-2210, IMG_2231, seal 88213, link)",IF(OR(LEN(AX62)&lt;2,ISNUMBER(MATCH(AX62,L_Placeholder,0))),"INVALID – verifier missing",IF(AX62=AU62,"INVALID – verifier must be someone other than the PIC",IF(BH62=1,"INVALID – result not yet available (awaiting / TBC)",IF(BV62=1,"INVALID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IF(TRIM(S62)="",0,BZ62)</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TRIM(LOWER(W62))&lt;&gt;LOWER(Flights!$F$6),ISNA(MATCH(TRIM(BP62),{"00aaa00","00aaa0000","aaa00","aaa0000","00-aaa-00","00-aaa-0000","00/aaa/00"},0)),OR(SUMPRODUCT(--ISNUMBER(SEARCH({"a0","a-0","a_0","a/0","a.0","a#0"},BP62)))&gt;0,ISNUMBER(SEARCH("000000",BP62)))),1,0),0)</f>
        <v>0</v>
      </c>
      <c r="BR62" s="61"/>
      <c r="BS62" s="61"/>
      <c r="BT62" s="61"/>
      <c r="BU62" s="61"/>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c r="BX62" s="61"/>
      <c r="BY62" s="62" t="n">
        <f aca="false">IF(ISNUMBER(Flights!$AZ$6),MAX(Q62-UpliftWindowH/24,Flights!$AZ$6),Q62-UpliftWindowH/24)</f>
        <v>46304.3263888889</v>
      </c>
      <c r="BZ62" s="61" t="n">
        <f aca="false">IFERROR(IF(AND(TRIM(LOWER(Z62))&lt;&gt;LOWER(Flights!$F$6),ISNA(MATCH(TRIM(BN62),{"00aaa00","00aaa0000","aaa00","aaa0000","00-aaa-00","00-aaa-0000","00/aaa/00"},0)),IF(S62="Link / file path",SUMPRODUCT(--ISNUMBER(SEARCH({"http","www.","\","/",".pdf",".jpg",".jpeg",".png",".heic",".xls",".doc",".msg",".eml"},Z62)))&gt;0,OR(SUMPRODUCT(--ISNUMBER(SEARCH({"a0","a-0","a_0","a/0","a.0","a#0"},BN62)))&gt;0,SUMPRODUCT(--ISNUMBER(SEARCH({"http","www.","\","/",".pdf",".jpg",".jpeg",".png",".heic",".xls",".doc",".msg",".eml"},Z62)))&gt;0,AND(ISNUMBER(MATCH(S62,{"Seal no.","Delivery note / receipt","Email","Photo"},0)),ISNUMBER(SEARCH("0000",BN62)))))),1,0),0)</f>
        <v>0</v>
      </c>
    </row>
    <row r="63" customFormat="false" ht="78.75" hidden="false" customHeight="true" outlineLevel="0" collapsed="false">
      <c r="A63" s="57" t="s">
        <v>542</v>
      </c>
      <c r="B63" s="57" t="s">
        <v>198</v>
      </c>
      <c r="C63" s="57" t="str">
        <f aca="false">Flights!$F$6</f>
        <v>MH0727</v>
      </c>
      <c r="D63" s="58" t="n">
        <f aca="false">Flights!$D$6</f>
        <v>46304</v>
      </c>
      <c r="E63" s="57" t="str">
        <f aca="false">Flights!$G$6&amp;"-"&amp;Flights!$H$6</f>
        <v>KUL-CGK</v>
      </c>
      <c r="F63" s="57" t="str">
        <f aca="false">Flights!$K$6</f>
        <v>BC</v>
      </c>
      <c r="G63" s="57" t="s">
        <v>459</v>
      </c>
      <c r="H63" s="57" t="s">
        <v>460</v>
      </c>
      <c r="I63" s="57" t="s">
        <v>499</v>
      </c>
      <c r="J63" s="57" t="s">
        <v>543</v>
      </c>
      <c r="K63" s="67" t="s">
        <v>501</v>
      </c>
      <c r="L63" s="67" t="s">
        <v>512</v>
      </c>
      <c r="M63" s="67" t="s">
        <v>451</v>
      </c>
      <c r="N63" s="67" t="s">
        <v>444</v>
      </c>
      <c r="O63" s="67" t="s">
        <v>544</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60"/>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file",IF(TRIM(S63)="","INVALID – choose the evidence type (column S)",IF(BL63=0,"INVALID – evidence ID does not match its type (e.g. SF-2210, IMG_2231, seal 88213, link)",IF(OR(LEN(AX63)&lt;2,ISNUMBER(MATCH(AX63,L_Placeholder,0))),"INVALID – verifier missing",IF(AX63=AU63,"INVALID – verifier must be someone other than the PIC",IF(BH63=1,"INVALID – result not yet available (awaiting / TBC)",IF(BV63=1,"INVALID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IF(TRIM(S63)="",0,BZ63)</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TRIM(LOWER(W63))&lt;&gt;LOWER(Flights!$F$6),ISNA(MATCH(TRIM(BP63),{"00aaa00","00aaa0000","aaa00","aaa0000","00-aaa-00","00-aaa-0000","00/aaa/00"},0)),OR(SUMPRODUCT(--ISNUMBER(SEARCH({"a0","a-0","a_0","a/0","a.0","a#0"},BP63)))&gt;0,ISNUMBER(SEARCH("000000",BP63)))),1,0),0)</f>
        <v>0</v>
      </c>
      <c r="BR63" s="61"/>
      <c r="BS63" s="61"/>
      <c r="BT63" s="61"/>
      <c r="BU63" s="61"/>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c r="BX63" s="61"/>
      <c r="BY63" s="62" t="n">
        <f aca="false">IF(ISNUMBER(Flights!$AZ$6),MAX(Q63-UpliftWindowH/24,Flights!$AZ$6),Q63-UpliftWindowH/24)</f>
        <v>46304.3263888889</v>
      </c>
      <c r="BZ63" s="61" t="n">
        <f aca="false">IFERROR(IF(AND(TRIM(LOWER(Z63))&lt;&gt;LOWER(Flights!$F$6),ISNA(MATCH(TRIM(BN63),{"00aaa00","00aaa0000","aaa00","aaa0000","00-aaa-00","00-aaa-0000","00/aaa/00"},0)),IF(S63="Link / file path",SUMPRODUCT(--ISNUMBER(SEARCH({"http","www.","\","/",".pdf",".jpg",".jpeg",".png",".heic",".xls",".doc",".msg",".eml"},Z63)))&gt;0,OR(SUMPRODUCT(--ISNUMBER(SEARCH({"a0","a-0","a_0","a/0","a.0","a#0"},BN63)))&gt;0,SUMPRODUCT(--ISNUMBER(SEARCH({"http","www.","\","/",".pdf",".jpg",".jpeg",".png",".heic",".xls",".doc",".msg",".eml"},Z63)))&gt;0,AND(ISNUMBER(MATCH(S63,{"Seal no.","Delivery note / receipt","Email","Photo"},0)),ISNUMBER(SEARCH("0000",BN63)))))),1,0),0)</f>
        <v>0</v>
      </c>
    </row>
    <row r="64" customFormat="false" ht="78.75" hidden="false" customHeight="true" outlineLevel="0" collapsed="false">
      <c r="A64" s="57" t="s">
        <v>545</v>
      </c>
      <c r="B64" s="57" t="s">
        <v>198</v>
      </c>
      <c r="C64" s="57" t="str">
        <f aca="false">Flights!$F$6</f>
        <v>MH0727</v>
      </c>
      <c r="D64" s="58" t="n">
        <f aca="false">Flights!$D$6</f>
        <v>46304</v>
      </c>
      <c r="E64" s="57" t="str">
        <f aca="false">Flights!$G$6&amp;"-"&amp;Flights!$H$6</f>
        <v>KUL-CGK</v>
      </c>
      <c r="F64" s="57" t="str">
        <f aca="false">Flights!$K$6</f>
        <v>BC</v>
      </c>
      <c r="G64" s="57" t="s">
        <v>459</v>
      </c>
      <c r="H64" s="57" t="s">
        <v>460</v>
      </c>
      <c r="I64" s="57" t="s">
        <v>499</v>
      </c>
      <c r="J64" s="57" t="s">
        <v>546</v>
      </c>
      <c r="K64" s="67" t="s">
        <v>501</v>
      </c>
      <c r="L64" s="67" t="s">
        <v>516</v>
      </c>
      <c r="M64" s="67" t="s">
        <v>451</v>
      </c>
      <c r="N64" s="67" t="s">
        <v>444</v>
      </c>
      <c r="O64" s="67" t="s">
        <v>544</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60"/>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file",IF(TRIM(S64)="","INVALID – choose the evidence type (column S)",IF(BL64=0,"INVALID – evidence ID does not match its type (e.g. SF-2210, IMG_2231, seal 88213, link)",IF(OR(LEN(AX64)&lt;2,ISNUMBER(MATCH(AX64,L_Placeholder,0))),"INVALID – verifier missing",IF(AX64=AU64,"INVALID – verifier must be someone other than the PIC",IF(BH64=1,"INVALID – result not yet available (awaiting / TBC)",IF(BV64=1,"INVALID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IF(TRIM(S64)="",0,BZ64)</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TRIM(LOWER(W64))&lt;&gt;LOWER(Flights!$F$6),ISNA(MATCH(TRIM(BP64),{"00aaa00","00aaa0000","aaa00","aaa0000","00-aaa-00","00-aaa-0000","00/aaa/00"},0)),OR(SUMPRODUCT(--ISNUMBER(SEARCH({"a0","a-0","a_0","a/0","a.0","a#0"},BP64)))&gt;0,ISNUMBER(SEARCH("000000",BP64)))),1,0),0)</f>
        <v>0</v>
      </c>
      <c r="BR64" s="61"/>
      <c r="BS64" s="61"/>
      <c r="BT64" s="61"/>
      <c r="BU64" s="61"/>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c r="BX64" s="61"/>
      <c r="BY64" s="62" t="n">
        <f aca="false">IF(ISNUMBER(Flights!$AZ$6),MAX(Q64-UpliftWindowH/24,Flights!$AZ$6),Q64-UpliftWindowH/24)</f>
        <v>46304.3263888889</v>
      </c>
      <c r="BZ64" s="61" t="n">
        <f aca="false">IFERROR(IF(AND(TRIM(LOWER(Z64))&lt;&gt;LOWER(Flights!$F$6),ISNA(MATCH(TRIM(BN64),{"00aaa00","00aaa0000","aaa00","aaa0000","00-aaa-00","00-aaa-0000","00/aaa/00"},0)),IF(S64="Link / file path",SUMPRODUCT(--ISNUMBER(SEARCH({"http","www.","\","/",".pdf",".jpg",".jpeg",".png",".heic",".xls",".doc",".msg",".eml"},Z64)))&gt;0,OR(SUMPRODUCT(--ISNUMBER(SEARCH({"a0","a-0","a_0","a/0","a.0","a#0"},BN64)))&gt;0,SUMPRODUCT(--ISNUMBER(SEARCH({"http","www.","\","/",".pdf",".jpg",".jpeg",".png",".heic",".xls",".doc",".msg",".eml"},Z64)))&gt;0,AND(ISNUMBER(MATCH(S64,{"Seal no.","Delivery note / receipt","Email","Photo"},0)),ISNUMBER(SEARCH("0000",BN64)))))),1,0),0)</f>
        <v>0</v>
      </c>
    </row>
    <row r="65" customFormat="false" ht="39.75" hidden="false" customHeight="true" outlineLevel="0" collapsed="false">
      <c r="A65" s="57" t="s">
        <v>547</v>
      </c>
      <c r="B65" s="57" t="s">
        <v>198</v>
      </c>
      <c r="C65" s="57" t="str">
        <f aca="false">Flights!$F$6</f>
        <v>MH0727</v>
      </c>
      <c r="D65" s="58" t="n">
        <f aca="false">Flights!$D$6</f>
        <v>46304</v>
      </c>
      <c r="E65" s="57" t="str">
        <f aca="false">Flights!$G$6&amp;"-"&amp;Flights!$H$6</f>
        <v>KUL-CGK</v>
      </c>
      <c r="F65" s="57" t="str">
        <f aca="false">Flights!$K$6</f>
        <v>BC</v>
      </c>
      <c r="G65" s="57" t="s">
        <v>459</v>
      </c>
      <c r="H65" s="57" t="s">
        <v>460</v>
      </c>
      <c r="I65" s="57" t="s">
        <v>499</v>
      </c>
      <c r="J65" s="57" t="s">
        <v>548</v>
      </c>
      <c r="K65" s="67" t="s">
        <v>519</v>
      </c>
      <c r="L65" s="67" t="s">
        <v>520</v>
      </c>
      <c r="M65" s="67" t="s">
        <v>451</v>
      </c>
      <c r="N65" s="67" t="s">
        <v>383</v>
      </c>
      <c r="O65" s="67" t="s">
        <v>549</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60"/>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file",IF(TRIM(S65)="","INVALID – choose the evidence type (column S)",IF(BL65=0,"INVALID – evidence ID does not match its type (e.g. SF-2210, IMG_2231, seal 88213, link)",IF(OR(LEN(AX65)&lt;2,ISNUMBER(MATCH(AX65,L_Placeholder,0))),"INVALID – verifier missing",IF(AX65=AU65,"INVALID – verifier must be someone other than the PIC",IF(BH65=1,"INVALID – result not yet available (awaiting / TBC)",IF(BV65=1,"INVALID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IF(TRIM(S65)="",0,BZ65)</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TRIM(LOWER(W65))&lt;&gt;LOWER(Flights!$F$6),ISNA(MATCH(TRIM(BP65),{"00aaa00","00aaa0000","aaa00","aaa0000","00-aaa-00","00-aaa-0000","00/aaa/00"},0)),OR(SUMPRODUCT(--ISNUMBER(SEARCH({"a0","a-0","a_0","a/0","a.0","a#0"},BP65)))&gt;0,ISNUMBER(SEARCH("000000",BP65)))),1,0),0)</f>
        <v>0</v>
      </c>
      <c r="BR65" s="61"/>
      <c r="BS65" s="61"/>
      <c r="BT65" s="61"/>
      <c r="BU65" s="61"/>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c r="BX65" s="61"/>
      <c r="BY65" s="62" t="n">
        <f aca="false">IF(ISNUMBER(Flights!$AZ$6),MAX(Q65-UpliftWindowH/24,Flights!$AZ$6),Q65-UpliftWindowH/24)</f>
        <v>46304.3263888889</v>
      </c>
      <c r="BZ65" s="61" t="n">
        <f aca="false">IFERROR(IF(AND(TRIM(LOWER(Z65))&lt;&gt;LOWER(Flights!$F$6),ISNA(MATCH(TRIM(BN65),{"00aaa00","00aaa0000","aaa00","aaa0000","00-aaa-00","00-aaa-0000","00/aaa/00"},0)),IF(S65="Link / file path",SUMPRODUCT(--ISNUMBER(SEARCH({"http","www.","\","/",".pdf",".jpg",".jpeg",".png",".heic",".xls",".doc",".msg",".eml"},Z65)))&gt;0,OR(SUMPRODUCT(--ISNUMBER(SEARCH({"a0","a-0","a_0","a/0","a.0","a#0"},BN65)))&gt;0,SUMPRODUCT(--ISNUMBER(SEARCH({"http","www.","\","/",".pdf",".jpg",".jpeg",".png",".heic",".xls",".doc",".msg",".eml"},Z65)))&gt;0,AND(ISNUMBER(MATCH(S65,{"Seal no.","Delivery note / receipt","Email","Photo"},0)),ISNUMBER(SEARCH("0000",BN65)))))),1,0),0)</f>
        <v>0</v>
      </c>
    </row>
    <row r="66" customFormat="false" ht="39.75" hidden="false" customHeight="true" outlineLevel="0" collapsed="false">
      <c r="A66" s="57" t="s">
        <v>550</v>
      </c>
      <c r="B66" s="57" t="s">
        <v>198</v>
      </c>
      <c r="C66" s="57" t="str">
        <f aca="false">Flights!$F$6</f>
        <v>MH0727</v>
      </c>
      <c r="D66" s="58" t="n">
        <f aca="false">Flights!$D$6</f>
        <v>46304</v>
      </c>
      <c r="E66" s="57" t="str">
        <f aca="false">Flights!$G$6&amp;"-"&amp;Flights!$H$6</f>
        <v>KUL-CGK</v>
      </c>
      <c r="F66" s="57" t="str">
        <f aca="false">Flights!$K$6</f>
        <v>BC</v>
      </c>
      <c r="G66" s="57" t="s">
        <v>459</v>
      </c>
      <c r="H66" s="57" t="s">
        <v>460</v>
      </c>
      <c r="I66" s="57" t="s">
        <v>499</v>
      </c>
      <c r="J66" s="57" t="s">
        <v>551</v>
      </c>
      <c r="K66" s="67" t="s">
        <v>501</v>
      </c>
      <c r="L66" s="67" t="s">
        <v>524</v>
      </c>
      <c r="M66" s="67" t="s">
        <v>451</v>
      </c>
      <c r="N66" s="67" t="s">
        <v>383</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60"/>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file",IF(TRIM(S66)="","INVALID – choose the evidence type (column S)",IF(BL66=0,"INVALID – evidence ID does not match its type (e.g. SF-2210, IMG_2231, seal 88213, link)",IF(OR(LEN(AX66)&lt;2,ISNUMBER(MATCH(AX66,L_Placeholder,0))),"INVALID – verifier missing",IF(AX66=AU66,"INVALID – verifier must be someone other than the PIC",IF(BH66=1,"INVALID – result not yet available (awaiting / TBC)",IF(BV66=1,"INVALID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IF(TRIM(S66)="",0,BZ66)</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TRIM(LOWER(W66))&lt;&gt;LOWER(Flights!$F$6),ISNA(MATCH(TRIM(BP66),{"00aaa00","00aaa0000","aaa00","aaa0000","00-aaa-00","00-aaa-0000","00/aaa/00"},0)),OR(SUMPRODUCT(--ISNUMBER(SEARCH({"a0","a-0","a_0","a/0","a.0","a#0"},BP66)))&gt;0,ISNUMBER(SEARCH("000000",BP66)))),1,0),0)</f>
        <v>0</v>
      </c>
      <c r="BR66" s="61"/>
      <c r="BS66" s="61"/>
      <c r="BT66" s="61"/>
      <c r="BU66" s="61"/>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c r="BX66" s="61"/>
      <c r="BY66" s="62" t="n">
        <f aca="false">IF(ISNUMBER(Flights!$AZ$6),MAX(Q66-UpliftWindowH/24,Flights!$AZ$6),Q66-UpliftWindowH/24)</f>
        <v>46304.3263888889</v>
      </c>
      <c r="BZ66" s="61" t="n">
        <f aca="false">IFERROR(IF(AND(TRIM(LOWER(Z66))&lt;&gt;LOWER(Flights!$F$6),ISNA(MATCH(TRIM(BN66),{"00aaa00","00aaa0000","aaa00","aaa0000","00-aaa-00","00-aaa-0000","00/aaa/00"},0)),IF(S66="Link / file path",SUMPRODUCT(--ISNUMBER(SEARCH({"http","www.","\","/",".pdf",".jpg",".jpeg",".png",".heic",".xls",".doc",".msg",".eml"},Z66)))&gt;0,OR(SUMPRODUCT(--ISNUMBER(SEARCH({"a0","a-0","a_0","a/0","a.0","a#0"},BN66)))&gt;0,SUMPRODUCT(--ISNUMBER(SEARCH({"http","www.","\","/",".pdf",".jpg",".jpeg",".png",".heic",".xls",".doc",".msg",".eml"},Z66)))&gt;0,AND(ISNUMBER(MATCH(S66,{"Seal no.","Delivery note / receipt","Email","Photo"},0)),ISNUMBER(SEARCH("0000",BN66)))))),1,0),0)</f>
        <v>0</v>
      </c>
    </row>
    <row r="67" customFormat="false" ht="39.75" hidden="false" customHeight="true" outlineLevel="0" collapsed="false">
      <c r="A67" s="57" t="s">
        <v>552</v>
      </c>
      <c r="B67" s="57" t="s">
        <v>198</v>
      </c>
      <c r="C67" s="57" t="str">
        <f aca="false">Flights!$F$6</f>
        <v>MH0727</v>
      </c>
      <c r="D67" s="58" t="n">
        <f aca="false">Flights!$D$6</f>
        <v>46304</v>
      </c>
      <c r="E67" s="57" t="str">
        <f aca="false">Flights!$G$6&amp;"-"&amp;Flights!$H$6</f>
        <v>KUL-CGK</v>
      </c>
      <c r="F67" s="57" t="str">
        <f aca="false">Flights!$K$6</f>
        <v>BC</v>
      </c>
      <c r="G67" s="57" t="s">
        <v>459</v>
      </c>
      <c r="H67" s="57" t="s">
        <v>460</v>
      </c>
      <c r="I67" s="57" t="s">
        <v>447</v>
      </c>
      <c r="J67" s="57" t="s">
        <v>553</v>
      </c>
      <c r="K67" s="67" t="s">
        <v>449</v>
      </c>
      <c r="L67" s="67" t="s">
        <v>527</v>
      </c>
      <c r="M67" s="67" t="s">
        <v>451</v>
      </c>
      <c r="N67" s="67" t="s">
        <v>383</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60"/>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file",IF(TRIM(S67)="","INVALID – choose the evidence type (column S)",IF(BL67=0,"INVALID – evidence ID does not match its type (e.g. SF-2210, IMG_2231, seal 88213, link)",IF(OR(LEN(AX67)&lt;2,ISNUMBER(MATCH(AX67,L_Placeholder,0))),"INVALID – verifier missing",IF(AX67=AU67,"INVALID – verifier must be someone other than the PIC",IF(BH67=1,"INVALID – result not yet available (awaiting / TBC)",IF(BV67=1,"INVALID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IF(TRIM(S67)="",0,BZ67)</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TRIM(LOWER(W67))&lt;&gt;LOWER(Flights!$F$6),ISNA(MATCH(TRIM(BP67),{"00aaa00","00aaa0000","aaa00","aaa0000","00-aaa-00","00-aaa-0000","00/aaa/00"},0)),OR(SUMPRODUCT(--ISNUMBER(SEARCH({"a0","a-0","a_0","a/0","a.0","a#0"},BP67)))&gt;0,ISNUMBER(SEARCH("000000",BP67)))),1,0),0)</f>
        <v>0</v>
      </c>
      <c r="BR67" s="61"/>
      <c r="BS67" s="61"/>
      <c r="BT67" s="61"/>
      <c r="BU67" s="61"/>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c r="BX67" s="61"/>
      <c r="BY67" s="62" t="n">
        <f aca="false">IF(ISNUMBER(Flights!$AZ$6),MAX(Q67-UpliftWindowH/24,Flights!$AZ$6),Q67-UpliftWindowH/24)</f>
        <v>46304.3263888889</v>
      </c>
      <c r="BZ67" s="61" t="n">
        <f aca="false">IFERROR(IF(AND(TRIM(LOWER(Z67))&lt;&gt;LOWER(Flights!$F$6),ISNA(MATCH(TRIM(BN67),{"00aaa00","00aaa0000","aaa00","aaa0000","00-aaa-00","00-aaa-0000","00/aaa/00"},0)),IF(S67="Link / file path",SUMPRODUCT(--ISNUMBER(SEARCH({"http","www.","\","/",".pdf",".jpg",".jpeg",".png",".heic",".xls",".doc",".msg",".eml"},Z67)))&gt;0,OR(SUMPRODUCT(--ISNUMBER(SEARCH({"a0","a-0","a_0","a/0","a.0","a#0"},BN67)))&gt;0,SUMPRODUCT(--ISNUMBER(SEARCH({"http","www.","\","/",".pdf",".jpg",".jpeg",".png",".heic",".xls",".doc",".msg",".eml"},Z67)))&gt;0,AND(ISNUMBER(MATCH(S67,{"Seal no.","Delivery note / receipt","Email","Photo"},0)),ISNUMBER(SEARCH("0000",BN67)))))),1,0),0)</f>
        <v>0</v>
      </c>
    </row>
    <row r="68" customFormat="false" ht="39.75" hidden="false" customHeight="true" outlineLevel="0" collapsed="false">
      <c r="A68" s="57" t="s">
        <v>554</v>
      </c>
      <c r="B68" s="57" t="s">
        <v>198</v>
      </c>
      <c r="C68" s="57" t="str">
        <f aca="false">Flights!$F$6</f>
        <v>MH0727</v>
      </c>
      <c r="D68" s="58" t="n">
        <f aca="false">Flights!$D$6</f>
        <v>46304</v>
      </c>
      <c r="E68" s="57" t="str">
        <f aca="false">Flights!$G$6&amp;"-"&amp;Flights!$H$6</f>
        <v>KUL-CGK</v>
      </c>
      <c r="F68" s="57" t="str">
        <f aca="false">Flights!$K$6</f>
        <v>BC</v>
      </c>
      <c r="G68" s="57" t="s">
        <v>459</v>
      </c>
      <c r="H68" s="57" t="s">
        <v>460</v>
      </c>
      <c r="I68" s="57" t="s">
        <v>447</v>
      </c>
      <c r="J68" s="57" t="s">
        <v>555</v>
      </c>
      <c r="K68" s="67" t="s">
        <v>449</v>
      </c>
      <c r="L68" s="67" t="s">
        <v>530</v>
      </c>
      <c r="M68" s="67" t="s">
        <v>451</v>
      </c>
      <c r="N68" s="67" t="s">
        <v>383</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60"/>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file",IF(TRIM(S68)="","INVALID – choose the evidence type (column S)",IF(BL68=0,"INVALID – evidence ID does not match its type (e.g. SF-2210, IMG_2231, seal 88213, link)",IF(OR(LEN(AX68)&lt;2,ISNUMBER(MATCH(AX68,L_Placeholder,0))),"INVALID – verifier missing",IF(AX68=AU68,"INVALID – verifier must be someone other than the PIC",IF(BH68=1,"INVALID – result not yet available (awaiting / TBC)",IF(BV68=1,"INVALID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IF(TRIM(S68)="",0,BZ68)</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TRIM(LOWER(W68))&lt;&gt;LOWER(Flights!$F$6),ISNA(MATCH(TRIM(BP68),{"00aaa00","00aaa0000","aaa00","aaa0000","00-aaa-00","00-aaa-0000","00/aaa/00"},0)),OR(SUMPRODUCT(--ISNUMBER(SEARCH({"a0","a-0","a_0","a/0","a.0","a#0"},BP68)))&gt;0,ISNUMBER(SEARCH("000000",BP68)))),1,0),0)</f>
        <v>0</v>
      </c>
      <c r="BR68" s="61"/>
      <c r="BS68" s="61"/>
      <c r="BT68" s="61"/>
      <c r="BU68" s="61"/>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c r="BX68" s="61"/>
      <c r="BY68" s="62" t="n">
        <f aca="false">IF(ISNUMBER(Flights!$AZ$6),MAX(Q68-UpliftWindowH/24,Flights!$AZ$6),Q68-UpliftWindowH/24)</f>
        <v>46304.3263888889</v>
      </c>
      <c r="BZ68" s="61" t="n">
        <f aca="false">IFERROR(IF(AND(TRIM(LOWER(Z68))&lt;&gt;LOWER(Flights!$F$6),ISNA(MATCH(TRIM(BN68),{"00aaa00","00aaa0000","aaa00","aaa0000","00-aaa-00","00-aaa-0000","00/aaa/00"},0)),IF(S68="Link / file path",SUMPRODUCT(--ISNUMBER(SEARCH({"http","www.","\","/",".pdf",".jpg",".jpeg",".png",".heic",".xls",".doc",".msg",".eml"},Z68)))&gt;0,OR(SUMPRODUCT(--ISNUMBER(SEARCH({"a0","a-0","a_0","a/0","a.0","a#0"},BN68)))&gt;0,SUMPRODUCT(--ISNUMBER(SEARCH({"http","www.","\","/",".pdf",".jpg",".jpeg",".png",".heic",".xls",".doc",".msg",".eml"},Z68)))&gt;0,AND(ISNUMBER(MATCH(S68,{"Seal no.","Delivery note / receipt","Email","Photo"},0)),ISNUMBER(SEARCH("0000",BN68)))))),1,0),0)</f>
        <v>0</v>
      </c>
    </row>
    <row r="69" customFormat="false" ht="39.75" hidden="false" customHeight="true" outlineLevel="0" collapsed="false">
      <c r="A69" s="57" t="s">
        <v>556</v>
      </c>
      <c r="B69" s="57" t="s">
        <v>212</v>
      </c>
      <c r="C69" s="57" t="str">
        <f aca="false">Flights!$F$7</f>
        <v>MH0720</v>
      </c>
      <c r="D69" s="58" t="n">
        <f aca="false">Flights!$D$7</f>
        <v>46305</v>
      </c>
      <c r="E69" s="57" t="str">
        <f aca="false">Flights!$G$7&amp;"-"&amp;Flights!$H$7</f>
        <v>CGK-KUL</v>
      </c>
      <c r="F69" s="57" t="str">
        <f aca="false">Flights!$K$7</f>
        <v>EY</v>
      </c>
      <c r="G69" s="57" t="s">
        <v>81</v>
      </c>
      <c r="H69" s="57" t="s">
        <v>378</v>
      </c>
      <c r="I69" s="57" t="s">
        <v>379</v>
      </c>
      <c r="J69" s="57" t="s">
        <v>380</v>
      </c>
      <c r="K69" s="67" t="s">
        <v>381</v>
      </c>
      <c r="L69" s="67" t="s">
        <v>382</v>
      </c>
      <c r="M69" s="67"/>
      <c r="N69" s="67" t="s">
        <v>383</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60"/>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file",IF(TRIM(S69)="","INVALID – choose the evidence type (column S)",IF(BL69=0,"INVALID – evidence ID does not match its type (e.g. SF-2210, IMG_2231, seal 88213, link)",IF(OR(LEN(AX69)&lt;2,ISNUMBER(MATCH(AX69,L_Placeholder,0))),"INVALID – verifier missing",IF(AX69=AU69,"INVALID – verifier must be someone other than the PIC",IF(BH69=1,"INVALID – result not yet available (awaiting / TBC)",IF(BV69=1,"INVALID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future",IF(AND(ISNUMBER(BY69),AG69&lt;BY69),IF(H69="Physical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IF(TRIM(S69)="",0,BZ69)</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TRIM(LOWER(W69))&lt;&gt;LOWER(Flights!$F$7),ISNA(MATCH(TRIM(BP69),{"00aaa00","00aaa0000","aaa00","aaa0000","00-aaa-00","00-aaa-0000","00/aaa/00"},0)),OR(SUMPRODUCT(--ISNUMBER(SEARCH({"a0","a-0","a_0","a/0","a.0","a#0"},BP69)))&gt;0,ISNUMBER(SEARCH("000000",BP69)))),1,0),0)</f>
        <v>0</v>
      </c>
      <c r="BR69" s="61"/>
      <c r="BS69" s="61"/>
      <c r="BT69" s="61"/>
      <c r="BU69" s="61"/>
      <c r="BV69" s="61" t="n">
        <f aca="false">0</f>
        <v>0</v>
      </c>
      <c r="BW69" s="61"/>
      <c r="BX69" s="61"/>
      <c r="BY69" s="62" t="n">
        <f aca="false">Q69-T7EarlyD*24/24</f>
        <v>46284.3784722222</v>
      </c>
      <c r="BZ69" s="61" t="n">
        <f aca="false">IFERROR(IF(AND(TRIM(LOWER(Z69))&lt;&gt;LOWER(Flights!$F$7),ISNA(MATCH(TRIM(BN69),{"00aaa00","00aaa0000","aaa00","aaa0000","00-aaa-00","00-aaa-0000","00/aaa/00"},0)),IF(S69="Link / file path",SUMPRODUCT(--ISNUMBER(SEARCH({"http","www.","\","/",".pdf",".jpg",".jpeg",".png",".heic",".xls",".doc",".msg",".eml"},Z69)))&gt;0,OR(SUMPRODUCT(--ISNUMBER(SEARCH({"a0","a-0","a_0","a/0","a.0","a#0"},BN69)))&gt;0,SUMPRODUCT(--ISNUMBER(SEARCH({"http","www.","\","/",".pdf",".jpg",".jpeg",".png",".heic",".xls",".doc",".msg",".eml"},Z69)))&gt;0,AND(ISNUMBER(MATCH(S69,{"Seal no.","Delivery note / receipt","Email","Photo"},0)),ISNUMBER(SEARCH("0000",BN69)))))),1,0),0)</f>
        <v>0</v>
      </c>
    </row>
    <row r="70" customFormat="false" ht="39.75" hidden="false" customHeight="true" outlineLevel="0" collapsed="false">
      <c r="A70" s="57" t="s">
        <v>557</v>
      </c>
      <c r="B70" s="57" t="s">
        <v>212</v>
      </c>
      <c r="C70" s="57" t="str">
        <f aca="false">Flights!$F$7</f>
        <v>MH0720</v>
      </c>
      <c r="D70" s="58" t="n">
        <f aca="false">Flights!$D$7</f>
        <v>46305</v>
      </c>
      <c r="E70" s="57" t="str">
        <f aca="false">Flights!$G$7&amp;"-"&amp;Flights!$H$7</f>
        <v>CGK-KUL</v>
      </c>
      <c r="F70" s="57" t="str">
        <f aca="false">Flights!$K$7</f>
        <v>EY</v>
      </c>
      <c r="G70" s="57" t="s">
        <v>81</v>
      </c>
      <c r="H70" s="57" t="s">
        <v>378</v>
      </c>
      <c r="I70" s="57" t="s">
        <v>385</v>
      </c>
      <c r="J70" s="57" t="s">
        <v>386</v>
      </c>
      <c r="K70" s="67" t="s">
        <v>387</v>
      </c>
      <c r="L70" s="67" t="s">
        <v>382</v>
      </c>
      <c r="M70" s="67"/>
      <c r="N70" s="67" t="s">
        <v>383</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60"/>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file",IF(TRIM(S70)="","INVALID – choose the evidence type (column S)",IF(BL70=0,"INVALID – evidence ID does not match its type (e.g. SF-2210, IMG_2231, seal 88213, link)",IF(OR(LEN(AX70)&lt;2,ISNUMBER(MATCH(AX70,L_Placeholder,0))),"INVALID – verifier missing",IF(AX70=AU70,"INVALID – verifier must be someone other than the PIC",IF(BH70=1,"INVALID – result not yet available (awaiting / TBC)",IF(BV70=1,"INVALID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future",IF(AND(ISNUMBER(BY70),AG70&lt;BY70),IF(H70="Physical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IF(TRIM(S70)="",0,BZ70)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TRIM(LOWER(W70))&lt;&gt;LOWER(Flights!$F$7),ISNA(MATCH(TRIM(BP70),{"00aaa00","00aaa0000","aaa00","aaa0000","00-aaa-00","00-aaa-0000","00/aaa/00"},0)),OR(SUMPRODUCT(--ISNUMBER(SEARCH({"a0","a-0","a_0","a/0","a.0","a#0"},BP70)))&gt;0,ISNUMBER(SEARCH("000000",BP70)))),1,0),0)</f>
        <v>0</v>
      </c>
      <c r="BR70" s="61"/>
      <c r="BS70" s="61"/>
      <c r="BT70" s="61"/>
      <c r="BU70" s="61"/>
      <c r="BV70" s="61" t="n">
        <f aca="false">0</f>
        <v>0</v>
      </c>
      <c r="BW70" s="61"/>
      <c r="BX70" s="61"/>
      <c r="BY70" s="62" t="n">
        <f aca="false">Q70-T7EarlyD*24/24</f>
        <v>46284.3784722222</v>
      </c>
      <c r="BZ70" s="61" t="n">
        <f aca="false">IFERROR(IF(AND(TRIM(LOWER(Z70))&lt;&gt;LOWER(Flights!$F$7),ISNA(MATCH(TRIM(BN70),{"00aaa00","00aaa0000","aaa00","aaa0000","00-aaa-00","00-aaa-0000","00/aaa/00"},0)),IF(S70="Link / file path",SUMPRODUCT(--ISNUMBER(SEARCH({"http","www.","\","/",".pdf",".jpg",".jpeg",".png",".heic",".xls",".doc",".msg",".eml"},Z70)))&gt;0,OR(SUMPRODUCT(--ISNUMBER(SEARCH({"a0","a-0","a_0","a/0","a.0","a#0"},BN70)))&gt;0,SUMPRODUCT(--ISNUMBER(SEARCH({"http","www.","\","/",".pdf",".jpg",".jpeg",".png",".heic",".xls",".doc",".msg",".eml"},Z70)))&gt;0,AND(ISNUMBER(MATCH(S70,{"Seal no.","Delivery note / receipt","Email","Photo"},0)),ISNUMBER(SEARCH("0000",BN70)))))),1,0),0)</f>
        <v>0</v>
      </c>
    </row>
    <row r="71" customFormat="false" ht="41.25" hidden="false" customHeight="true" outlineLevel="0" collapsed="false">
      <c r="A71" s="57" t="s">
        <v>558</v>
      </c>
      <c r="B71" s="57" t="s">
        <v>212</v>
      </c>
      <c r="C71" s="57" t="str">
        <f aca="false">Flights!$F$7</f>
        <v>MH0720</v>
      </c>
      <c r="D71" s="58" t="n">
        <f aca="false">Flights!$D$7</f>
        <v>46305</v>
      </c>
      <c r="E71" s="57" t="str">
        <f aca="false">Flights!$G$7&amp;"-"&amp;Flights!$H$7</f>
        <v>CGK-KUL</v>
      </c>
      <c r="F71" s="57" t="str">
        <f aca="false">Flights!$K$7</f>
        <v>EY</v>
      </c>
      <c r="G71" s="57" t="s">
        <v>81</v>
      </c>
      <c r="H71" s="57" t="s">
        <v>378</v>
      </c>
      <c r="I71" s="57" t="s">
        <v>389</v>
      </c>
      <c r="J71" s="57" t="s">
        <v>390</v>
      </c>
      <c r="K71" s="67" t="s">
        <v>391</v>
      </c>
      <c r="L71" s="67" t="s">
        <v>382</v>
      </c>
      <c r="M71" s="67"/>
      <c r="N71" s="67" t="str">
        <f aca="false">IF(TRIM(Flights!$L$7)="A339","Required","N/A – rule")</f>
        <v>N/A – rule</v>
      </c>
      <c r="O71" s="67" t="s">
        <v>392</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60"/>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file",IF(TRIM(S71)="","INVALID – choose the evidence type (column S)",IF(BL71=0,"INVALID – evidence ID does not match its type (e.g. SF-2210, IMG_2231, seal 88213, link)",IF(OR(LEN(AX71)&lt;2,ISNUMBER(MATCH(AX71,L_Placeholder,0))),"INVALID – verifier missing",IF(AX71=AU71,"INVALID – verifier must be someone other than the PIC",IF(BH71=1,"INVALID – result not yet available (awaiting / TBC)",IF(BV71=1,"INVALID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future",IF(AND(ISNUMBER(BY71),AG71&lt;BY71),IF(H71="Physical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IF(TRIM(S71)="",0,BZ71)</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TRIM(LOWER(W71))&lt;&gt;LOWER(Flights!$F$7),ISNA(MATCH(TRIM(BP71),{"00aaa00","00aaa0000","aaa00","aaa0000","00-aaa-00","00-aaa-0000","00/aaa/00"},0)),OR(SUMPRODUCT(--ISNUMBER(SEARCH({"a0","a-0","a_0","a/0","a.0","a#0"},BP71)))&gt;0,ISNUMBER(SEARCH("000000",BP71)))),1,0),0)</f>
        <v>0</v>
      </c>
      <c r="BR71" s="61"/>
      <c r="BS71" s="61"/>
      <c r="BT71" s="61"/>
      <c r="BU71" s="61"/>
      <c r="BV71" s="61" t="n">
        <f aca="false">0</f>
        <v>0</v>
      </c>
      <c r="BW71" s="61"/>
      <c r="BX71" s="61"/>
      <c r="BY71" s="62" t="n">
        <f aca="false">Q71-T7EarlyD*24/24</f>
        <v>46284.3784722222</v>
      </c>
      <c r="BZ71" s="61" t="n">
        <f aca="false">IFERROR(IF(AND(TRIM(LOWER(Z71))&lt;&gt;LOWER(Flights!$F$7),ISNA(MATCH(TRIM(BN71),{"00aaa00","00aaa0000","aaa00","aaa0000","00-aaa-00","00-aaa-0000","00/aaa/00"},0)),IF(S71="Link / file path",SUMPRODUCT(--ISNUMBER(SEARCH({"http","www.","\","/",".pdf",".jpg",".jpeg",".png",".heic",".xls",".doc",".msg",".eml"},Z71)))&gt;0,OR(SUMPRODUCT(--ISNUMBER(SEARCH({"a0","a-0","a_0","a/0","a.0","a#0"},BN71)))&gt;0,SUMPRODUCT(--ISNUMBER(SEARCH({"http","www.","\","/",".pdf",".jpg",".jpeg",".png",".heic",".xls",".doc",".msg",".eml"},Z71)))&gt;0,AND(ISNUMBER(MATCH(S71,{"Seal no.","Delivery note / receipt","Email","Photo"},0)),ISNUMBER(SEARCH("0000",BN71)))))),1,0),0)</f>
        <v>0</v>
      </c>
    </row>
    <row r="72" customFormat="false" ht="39.75" hidden="false" customHeight="true" outlineLevel="0" collapsed="false">
      <c r="A72" s="57" t="s">
        <v>559</v>
      </c>
      <c r="B72" s="57" t="s">
        <v>212</v>
      </c>
      <c r="C72" s="57" t="str">
        <f aca="false">Flights!$F$7</f>
        <v>MH0720</v>
      </c>
      <c r="D72" s="58" t="n">
        <f aca="false">Flights!$D$7</f>
        <v>46305</v>
      </c>
      <c r="E72" s="57" t="str">
        <f aca="false">Flights!$G$7&amp;"-"&amp;Flights!$H$7</f>
        <v>CGK-KUL</v>
      </c>
      <c r="F72" s="57" t="str">
        <f aca="false">Flights!$K$7</f>
        <v>EY</v>
      </c>
      <c r="G72" s="57" t="s">
        <v>81</v>
      </c>
      <c r="H72" s="57" t="s">
        <v>378</v>
      </c>
      <c r="I72" s="57" t="s">
        <v>394</v>
      </c>
      <c r="J72" s="57" t="s">
        <v>395</v>
      </c>
      <c r="K72" s="67" t="s">
        <v>396</v>
      </c>
      <c r="L72" s="67" t="s">
        <v>382</v>
      </c>
      <c r="M72" s="67"/>
      <c r="N72" s="67" t="s">
        <v>383</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60"/>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file",IF(TRIM(S72)="","INVALID – choose the evidence type (column S)",IF(BL72=0,"INVALID – evidence ID does not match its type (e.g. SF-2210, IMG_2231, seal 88213, link)",IF(OR(LEN(AX72)&lt;2,ISNUMBER(MATCH(AX72,L_Placeholder,0))),"INVALID – verifier missing",IF(AX72=AU72,"INVALID – verifier must be someone other than the PIC",IF(BH72=1,"INVALID – result not yet available (awaiting / TBC)",IF(BV72=1,"INVALID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future",IF(AND(ISNUMBER(BY72),AG72&lt;BY72),IF(H72="Physical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IF(TRIM(S72)="",0,BZ72)</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TRIM(LOWER(W72))&lt;&gt;LOWER(Flights!$F$7),ISNA(MATCH(TRIM(BP72),{"00aaa00","00aaa0000","aaa00","aaa0000","00-aaa-00","00-aaa-0000","00/aaa/00"},0)),OR(SUMPRODUCT(--ISNUMBER(SEARCH({"a0","a-0","a_0","a/0","a.0","a#0"},BP72)))&gt;0,ISNUMBER(SEARCH("000000",BP72)))),1,0),0)</f>
        <v>0</v>
      </c>
      <c r="BR72" s="61"/>
      <c r="BS72" s="61"/>
      <c r="BT72" s="61"/>
      <c r="BU72" s="61"/>
      <c r="BV72" s="61" t="n">
        <f aca="false">0</f>
        <v>0</v>
      </c>
      <c r="BW72" s="61"/>
      <c r="BX72" s="61"/>
      <c r="BY72" s="62" t="n">
        <f aca="false">Q72-T7EarlyD*24/24</f>
        <v>46284.3784722222</v>
      </c>
      <c r="BZ72" s="61" t="n">
        <f aca="false">IFERROR(IF(AND(TRIM(LOWER(Z72))&lt;&gt;LOWER(Flights!$F$7),ISNA(MATCH(TRIM(BN72),{"00aaa00","00aaa0000","aaa00","aaa0000","00-aaa-00","00-aaa-0000","00/aaa/00"},0)),IF(S72="Link / file path",SUMPRODUCT(--ISNUMBER(SEARCH({"http","www.","\","/",".pdf",".jpg",".jpeg",".png",".heic",".xls",".doc",".msg",".eml"},Z72)))&gt;0,OR(SUMPRODUCT(--ISNUMBER(SEARCH({"a0","a-0","a_0","a/0","a.0","a#0"},BN72)))&gt;0,SUMPRODUCT(--ISNUMBER(SEARCH({"http","www.","\","/",".pdf",".jpg",".jpeg",".png",".heic",".xls",".doc",".msg",".eml"},Z72)))&gt;0,AND(ISNUMBER(MATCH(S72,{"Seal no.","Delivery note / receipt","Email","Photo"},0)),ISNUMBER(SEARCH("0000",BN72)))))),1,0),0)</f>
        <v>0</v>
      </c>
    </row>
    <row r="73" customFormat="false" ht="39.75" hidden="false" customHeight="true" outlineLevel="0" collapsed="false">
      <c r="A73" s="57" t="s">
        <v>560</v>
      </c>
      <c r="B73" s="57" t="s">
        <v>212</v>
      </c>
      <c r="C73" s="57" t="str">
        <f aca="false">Flights!$F$7</f>
        <v>MH0720</v>
      </c>
      <c r="D73" s="58" t="n">
        <f aca="false">Flights!$D$7</f>
        <v>46305</v>
      </c>
      <c r="E73" s="57" t="str">
        <f aca="false">Flights!$G$7&amp;"-"&amp;Flights!$H$7</f>
        <v>CGK-KUL</v>
      </c>
      <c r="F73" s="57" t="str">
        <f aca="false">Flights!$K$7</f>
        <v>EY</v>
      </c>
      <c r="G73" s="57" t="s">
        <v>81</v>
      </c>
      <c r="H73" s="57" t="s">
        <v>378</v>
      </c>
      <c r="I73" s="57" t="s">
        <v>398</v>
      </c>
      <c r="J73" s="57" t="s">
        <v>399</v>
      </c>
      <c r="K73" s="67" t="s">
        <v>400</v>
      </c>
      <c r="L73" s="67" t="s">
        <v>382</v>
      </c>
      <c r="M73" s="67"/>
      <c r="N73" s="67" t="s">
        <v>383</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60"/>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file",IF(TRIM(S73)="","INVALID – choose the evidence type (column S)",IF(BL73=0,"INVALID – evidence ID does not match its type (e.g. SF-2210, IMG_2231, seal 88213, link)",IF(OR(LEN(AX73)&lt;2,ISNUMBER(MATCH(AX73,L_Placeholder,0))),"INVALID – verifier missing",IF(AX73=AU73,"INVALID – verifier must be someone other than the PIC",IF(BH73=1,"INVALID – result not yet available (awaiting / TBC)",IF(BV73=1,"INVALID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future",IF(AND(ISNUMBER(BY73),AG73&lt;BY73),IF(H73="Physical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IF(TRIM(S73)="",0,BZ73)</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TRIM(LOWER(W73))&lt;&gt;LOWER(Flights!$F$7),ISNA(MATCH(TRIM(BP73),{"00aaa00","00aaa0000","aaa00","aaa0000","00-aaa-00","00-aaa-0000","00/aaa/00"},0)),OR(SUMPRODUCT(--ISNUMBER(SEARCH({"a0","a-0","a_0","a/0","a.0","a#0"},BP73)))&gt;0,ISNUMBER(SEARCH("000000",BP73)))),1,0),0)</f>
        <v>0</v>
      </c>
      <c r="BR73" s="61"/>
      <c r="BS73" s="61"/>
      <c r="BT73" s="61"/>
      <c r="BU73" s="61"/>
      <c r="BV73" s="61" t="n">
        <f aca="false">0</f>
        <v>0</v>
      </c>
      <c r="BW73" s="61"/>
      <c r="BX73" s="61"/>
      <c r="BY73" s="62" t="n">
        <f aca="false">Q73-T7EarlyD*24/24</f>
        <v>46284.3784722222</v>
      </c>
      <c r="BZ73" s="61" t="n">
        <f aca="false">IFERROR(IF(AND(TRIM(LOWER(Z73))&lt;&gt;LOWER(Flights!$F$7),ISNA(MATCH(TRIM(BN73),{"00aaa00","00aaa0000","aaa00","aaa0000","00-aaa-00","00-aaa-0000","00/aaa/00"},0)),IF(S73="Link / file path",SUMPRODUCT(--ISNUMBER(SEARCH({"http","www.","\","/",".pdf",".jpg",".jpeg",".png",".heic",".xls",".doc",".msg",".eml"},Z73)))&gt;0,OR(SUMPRODUCT(--ISNUMBER(SEARCH({"a0","a-0","a_0","a/0","a.0","a#0"},BN73)))&gt;0,SUMPRODUCT(--ISNUMBER(SEARCH({"http","www.","\","/",".pdf",".jpg",".jpeg",".png",".heic",".xls",".doc",".msg",".eml"},Z73)))&gt;0,AND(ISNUMBER(MATCH(S73,{"Seal no.","Delivery note / receipt","Email","Photo"},0)),ISNUMBER(SEARCH("0000",BN73)))))),1,0),0)</f>
        <v>0</v>
      </c>
    </row>
    <row r="74" customFormat="false" ht="39.75" hidden="false" customHeight="true" outlineLevel="0" collapsed="false">
      <c r="A74" s="57" t="s">
        <v>561</v>
      </c>
      <c r="B74" s="57" t="s">
        <v>212</v>
      </c>
      <c r="C74" s="57" t="str">
        <f aca="false">Flights!$F$7</f>
        <v>MH0720</v>
      </c>
      <c r="D74" s="58" t="n">
        <f aca="false">Flights!$D$7</f>
        <v>46305</v>
      </c>
      <c r="E74" s="57" t="str">
        <f aca="false">Flights!$G$7&amp;"-"&amp;Flights!$H$7</f>
        <v>CGK-KUL</v>
      </c>
      <c r="F74" s="57" t="str">
        <f aca="false">Flights!$K$7</f>
        <v>EY</v>
      </c>
      <c r="G74" s="57" t="s">
        <v>81</v>
      </c>
      <c r="H74" s="57" t="s">
        <v>378</v>
      </c>
      <c r="I74" s="57" t="s">
        <v>398</v>
      </c>
      <c r="J74" s="57" t="s">
        <v>402</v>
      </c>
      <c r="K74" s="67" t="s">
        <v>403</v>
      </c>
      <c r="L74" s="67" t="s">
        <v>382</v>
      </c>
      <c r="M74" s="67"/>
      <c r="N74" s="67" t="s">
        <v>383</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60"/>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file",IF(TRIM(S74)="","INVALID – choose the evidence type (column S)",IF(BL74=0,"INVALID – evidence ID does not match its type (e.g. SF-2210, IMG_2231, seal 88213, link)",IF(OR(LEN(AX74)&lt;2,ISNUMBER(MATCH(AX74,L_Placeholder,0))),"INVALID – verifier missing",IF(AX74=AU74,"INVALID – verifier must be someone other than the PIC",IF(BH74=1,"INVALID – result not yet available (awaiting / TBC)",IF(BV74=1,"INVALID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future",IF(AND(ISNUMBER(BY74),AG74&lt;BY74),IF(H74="Physical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IF(TRIM(S74)="",0,BZ74)</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TRIM(LOWER(W74))&lt;&gt;LOWER(Flights!$F$7),ISNA(MATCH(TRIM(BP74),{"00aaa00","00aaa0000","aaa00","aaa0000","00-aaa-00","00-aaa-0000","00/aaa/00"},0)),OR(SUMPRODUCT(--ISNUMBER(SEARCH({"a0","a-0","a_0","a/0","a.0","a#0"},BP74)))&gt;0,ISNUMBER(SEARCH("000000",BP74)))),1,0),0)</f>
        <v>0</v>
      </c>
      <c r="BR74" s="61"/>
      <c r="BS74" s="61"/>
      <c r="BT74" s="61"/>
      <c r="BU74" s="61"/>
      <c r="BV74" s="61" t="n">
        <f aca="false">0</f>
        <v>0</v>
      </c>
      <c r="BW74" s="61"/>
      <c r="BX74" s="61"/>
      <c r="BY74" s="62" t="n">
        <f aca="false">Q74-T7EarlyD*24/24</f>
        <v>46284.3784722222</v>
      </c>
      <c r="BZ74" s="61" t="n">
        <f aca="false">IFERROR(IF(AND(TRIM(LOWER(Z74))&lt;&gt;LOWER(Flights!$F$7),ISNA(MATCH(TRIM(BN74),{"00aaa00","00aaa0000","aaa00","aaa0000","00-aaa-00","00-aaa-0000","00/aaa/00"},0)),IF(S74="Link / file path",SUMPRODUCT(--ISNUMBER(SEARCH({"http","www.","\","/",".pdf",".jpg",".jpeg",".png",".heic",".xls",".doc",".msg",".eml"},Z74)))&gt;0,OR(SUMPRODUCT(--ISNUMBER(SEARCH({"a0","a-0","a_0","a/0","a.0","a#0"},BN74)))&gt;0,SUMPRODUCT(--ISNUMBER(SEARCH({"http","www.","\","/",".pdf",".jpg",".jpeg",".png",".heic",".xls",".doc",".msg",".eml"},Z74)))&gt;0,AND(ISNUMBER(MATCH(S74,{"Seal no.","Delivery note / receipt","Email","Photo"},0)),ISNUMBER(SEARCH("0000",BN74)))))),1,0),0)</f>
        <v>0</v>
      </c>
    </row>
    <row r="75" customFormat="false" ht="39.75" hidden="false" customHeight="true" outlineLevel="0" collapsed="false">
      <c r="A75" s="57" t="s">
        <v>562</v>
      </c>
      <c r="B75" s="57" t="s">
        <v>212</v>
      </c>
      <c r="C75" s="57" t="str">
        <f aca="false">Flights!$F$7</f>
        <v>MH0720</v>
      </c>
      <c r="D75" s="58" t="n">
        <f aca="false">Flights!$D$7</f>
        <v>46305</v>
      </c>
      <c r="E75" s="57" t="str">
        <f aca="false">Flights!$G$7&amp;"-"&amp;Flights!$H$7</f>
        <v>CGK-KUL</v>
      </c>
      <c r="F75" s="57" t="str">
        <f aca="false">Flights!$K$7</f>
        <v>EY</v>
      </c>
      <c r="G75" s="57" t="s">
        <v>81</v>
      </c>
      <c r="H75" s="57" t="s">
        <v>378</v>
      </c>
      <c r="I75" s="57" t="s">
        <v>405</v>
      </c>
      <c r="J75" s="57" t="s">
        <v>406</v>
      </c>
      <c r="K75" s="67" t="s">
        <v>407</v>
      </c>
      <c r="L75" s="67" t="s">
        <v>382</v>
      </c>
      <c r="M75" s="67"/>
      <c r="N75" s="67" t="s">
        <v>383</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60"/>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file",IF(TRIM(S75)="","INVALID – choose the evidence type (column S)",IF(BL75=0,"INVALID – evidence ID does not match its type (e.g. SF-2210, IMG_2231, seal 88213, link)",IF(OR(LEN(AX75)&lt;2,ISNUMBER(MATCH(AX75,L_Placeholder,0))),"INVALID – verifier missing",IF(AX75=AU75,"INVALID – verifier must be someone other than the PIC",IF(BH75=1,"INVALID – result not yet available (awaiting / TBC)",IF(BV75=1,"INVALID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future",IF(AND(ISNUMBER(BY75),AG75&lt;BY75),IF(H75="Physical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IF(TRIM(S75)="",0,BZ75)</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TRIM(LOWER(W75))&lt;&gt;LOWER(Flights!$F$7),ISNA(MATCH(TRIM(BP75),{"00aaa00","00aaa0000","aaa00","aaa0000","00-aaa-00","00-aaa-0000","00/aaa/00"},0)),OR(SUMPRODUCT(--ISNUMBER(SEARCH({"a0","a-0","a_0","a/0","a.0","a#0"},BP75)))&gt;0,ISNUMBER(SEARCH("000000",BP75)))),1,0),0)</f>
        <v>0</v>
      </c>
      <c r="BR75" s="61"/>
      <c r="BS75" s="61"/>
      <c r="BT75" s="61"/>
      <c r="BU75" s="61"/>
      <c r="BV75" s="61" t="n">
        <f aca="false">0</f>
        <v>0</v>
      </c>
      <c r="BW75" s="61"/>
      <c r="BX75" s="61"/>
      <c r="BY75" s="62" t="n">
        <f aca="false">Q75-T7EarlyD*24/24</f>
        <v>46284.3784722222</v>
      </c>
      <c r="BZ75" s="61" t="n">
        <f aca="false">IFERROR(IF(AND(TRIM(LOWER(Z75))&lt;&gt;LOWER(Flights!$F$7),ISNA(MATCH(TRIM(BN75),{"00aaa00","00aaa0000","aaa00","aaa0000","00-aaa-00","00-aaa-0000","00/aaa/00"},0)),IF(S75="Link / file path",SUMPRODUCT(--ISNUMBER(SEARCH({"http","www.","\","/",".pdf",".jpg",".jpeg",".png",".heic",".xls",".doc",".msg",".eml"},Z75)))&gt;0,OR(SUMPRODUCT(--ISNUMBER(SEARCH({"a0","a-0","a_0","a/0","a.0","a#0"},BN75)))&gt;0,SUMPRODUCT(--ISNUMBER(SEARCH({"http","www.","\","/",".pdf",".jpg",".jpeg",".png",".heic",".xls",".doc",".msg",".eml"},Z75)))&gt;0,AND(ISNUMBER(MATCH(S75,{"Seal no.","Delivery note / receipt","Email","Photo"},0)),ISNUMBER(SEARCH("0000",BN75)))))),1,0),0)</f>
        <v>0</v>
      </c>
    </row>
    <row r="76" customFormat="false" ht="39.75" hidden="false" customHeight="true" outlineLevel="0" collapsed="false">
      <c r="A76" s="57" t="s">
        <v>563</v>
      </c>
      <c r="B76" s="57" t="s">
        <v>212</v>
      </c>
      <c r="C76" s="57" t="str">
        <f aca="false">Flights!$F$7</f>
        <v>MH0720</v>
      </c>
      <c r="D76" s="58" t="n">
        <f aca="false">Flights!$D$7</f>
        <v>46305</v>
      </c>
      <c r="E76" s="57" t="str">
        <f aca="false">Flights!$G$7&amp;"-"&amp;Flights!$H$7</f>
        <v>CGK-KUL</v>
      </c>
      <c r="F76" s="57" t="str">
        <f aca="false">Flights!$K$7</f>
        <v>EY</v>
      </c>
      <c r="G76" s="57" t="s">
        <v>81</v>
      </c>
      <c r="H76" s="57" t="s">
        <v>378</v>
      </c>
      <c r="I76" s="57" t="s">
        <v>405</v>
      </c>
      <c r="J76" s="57" t="s">
        <v>409</v>
      </c>
      <c r="K76" s="67" t="s">
        <v>407</v>
      </c>
      <c r="L76" s="67" t="s">
        <v>382</v>
      </c>
      <c r="M76" s="67"/>
      <c r="N76" s="67" t="s">
        <v>383</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60"/>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file",IF(TRIM(S76)="","INVALID – choose the evidence type (column S)",IF(BL76=0,"INVALID – evidence ID does not match its type (e.g. SF-2210, IMG_2231, seal 88213, link)",IF(OR(LEN(AX76)&lt;2,ISNUMBER(MATCH(AX76,L_Placeholder,0))),"INVALID – verifier missing",IF(AX76=AU76,"INVALID – verifier must be someone other than the PIC",IF(BH76=1,"INVALID – result not yet available (awaiting / TBC)",IF(BV76=1,"INVALID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future",IF(AND(ISNUMBER(BY76),AG76&lt;BY76),IF(H76="Physical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IF(TRIM(S76)="",0,BZ76)</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TRIM(LOWER(W76))&lt;&gt;LOWER(Flights!$F$7),ISNA(MATCH(TRIM(BP76),{"00aaa00","00aaa0000","aaa00","aaa0000","00-aaa-00","00-aaa-0000","00/aaa/00"},0)),OR(SUMPRODUCT(--ISNUMBER(SEARCH({"a0","a-0","a_0","a/0","a.0","a#0"},BP76)))&gt;0,ISNUMBER(SEARCH("000000",BP76)))),1,0),0)</f>
        <v>0</v>
      </c>
      <c r="BR76" s="61"/>
      <c r="BS76" s="61"/>
      <c r="BT76" s="61"/>
      <c r="BU76" s="61"/>
      <c r="BV76" s="61" t="n">
        <f aca="false">0</f>
        <v>0</v>
      </c>
      <c r="BW76" s="61"/>
      <c r="BX76" s="61"/>
      <c r="BY76" s="62" t="n">
        <f aca="false">Q76-T7EarlyD*24/24</f>
        <v>46284.3784722222</v>
      </c>
      <c r="BZ76" s="61" t="n">
        <f aca="false">IFERROR(IF(AND(TRIM(LOWER(Z76))&lt;&gt;LOWER(Flights!$F$7),ISNA(MATCH(TRIM(BN76),{"00aaa00","00aaa0000","aaa00","aaa0000","00-aaa-00","00-aaa-0000","00/aaa/00"},0)),IF(S76="Link / file path",SUMPRODUCT(--ISNUMBER(SEARCH({"http","www.","\","/",".pdf",".jpg",".jpeg",".png",".heic",".xls",".doc",".msg",".eml"},Z76)))&gt;0,OR(SUMPRODUCT(--ISNUMBER(SEARCH({"a0","a-0","a_0","a/0","a.0","a#0"},BN76)))&gt;0,SUMPRODUCT(--ISNUMBER(SEARCH({"http","www.","\","/",".pdf",".jpg",".jpeg",".png",".heic",".xls",".doc",".msg",".eml"},Z76)))&gt;0,AND(ISNUMBER(MATCH(S76,{"Seal no.","Delivery note / receipt","Email","Photo"},0)),ISNUMBER(SEARCH("0000",BN76)))))),1,0),0)</f>
        <v>0</v>
      </c>
    </row>
    <row r="77" customFormat="false" ht="39.75" hidden="false" customHeight="true" outlineLevel="0" collapsed="false">
      <c r="A77" s="57" t="s">
        <v>564</v>
      </c>
      <c r="B77" s="57" t="s">
        <v>212</v>
      </c>
      <c r="C77" s="57" t="str">
        <f aca="false">Flights!$F$7</f>
        <v>MH0720</v>
      </c>
      <c r="D77" s="58" t="n">
        <f aca="false">Flights!$D$7</f>
        <v>46305</v>
      </c>
      <c r="E77" s="57" t="str">
        <f aca="false">Flights!$G$7&amp;"-"&amp;Flights!$H$7</f>
        <v>CGK-KUL</v>
      </c>
      <c r="F77" s="57" t="str">
        <f aca="false">Flights!$K$7</f>
        <v>EY</v>
      </c>
      <c r="G77" s="57" t="s">
        <v>81</v>
      </c>
      <c r="H77" s="57" t="s">
        <v>378</v>
      </c>
      <c r="I77" s="57" t="s">
        <v>411</v>
      </c>
      <c r="J77" s="57" t="s">
        <v>412</v>
      </c>
      <c r="K77" s="67" t="s">
        <v>565</v>
      </c>
      <c r="L77" s="67" t="s">
        <v>483</v>
      </c>
      <c r="M77" s="67"/>
      <c r="N77" s="67" t="s">
        <v>383</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60"/>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file",IF(TRIM(S77)="","INVALID – choose the evidence type (column S)",IF(BL77=0,"INVALID – evidence ID does not match its type (e.g. SF-2210, IMG_2231, seal 88213, link)",IF(OR(LEN(AX77)&lt;2,ISNUMBER(MATCH(AX77,L_Placeholder,0))),"INVALID – verifier missing",IF(AX77=AU77,"INVALID – verifier must be someone other than the PIC",IF(BH77=1,"INVALID – result not yet available (awaiting / TBC)",IF(BV77=1,"INVALID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IF(TRIM(S77)="",0,BZ77)</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TRIM(LOWER(W77))&lt;&gt;LOWER(Flights!$F$7),ISNA(MATCH(TRIM(BP77),{"00aaa00","00aaa0000","aaa00","aaa0000","00-aaa-00","00-aaa-0000","00/aaa/00"},0)),OR(SUMPRODUCT(--ISNUMBER(SEARCH({"a0","a-0","a_0","a/0","a.0","a#0"},BP77)))&gt;0,ISNUMBER(SEARCH("000000",BP77)))),1,0),0)</f>
        <v>0</v>
      </c>
      <c r="BR77" s="61"/>
      <c r="BS77" s="61"/>
      <c r="BT77" s="61"/>
      <c r="BU77" s="61"/>
      <c r="BV77" s="61" t="n">
        <f aca="false">0</f>
        <v>0</v>
      </c>
      <c r="BW77" s="61"/>
      <c r="BX77" s="61"/>
      <c r="BY77" s="62" t="n">
        <f aca="false">Q77-T7EarlyD*24/24</f>
        <v>46284.3784722222</v>
      </c>
      <c r="BZ77" s="61" t="n">
        <f aca="false">IFERROR(IF(AND(TRIM(LOWER(Z77))&lt;&gt;LOWER(Flights!$F$7),ISNA(MATCH(TRIM(BN77),{"00aaa00","00aaa0000","aaa00","aaa0000","00-aaa-00","00-aaa-0000","00/aaa/00"},0)),IF(S77="Link / file path",SUMPRODUCT(--ISNUMBER(SEARCH({"http","www.","\","/",".pdf",".jpg",".jpeg",".png",".heic",".xls",".doc",".msg",".eml"},Z77)))&gt;0,OR(SUMPRODUCT(--ISNUMBER(SEARCH({"a0","a-0","a_0","a/0","a.0","a#0"},BN77)))&gt;0,SUMPRODUCT(--ISNUMBER(SEARCH({"http","www.","\","/",".pdf",".jpg",".jpeg",".png",".heic",".xls",".doc",".msg",".eml"},Z77)))&gt;0,AND(ISNUMBER(MATCH(S77,{"Seal no.","Delivery note / receipt","Email","Photo"},0)),ISNUMBER(SEARCH("0000",BN77)))))),1,0),0)</f>
        <v>0</v>
      </c>
    </row>
    <row r="78" customFormat="false" ht="39.75" hidden="false" customHeight="true" outlineLevel="0" collapsed="false">
      <c r="A78" s="57" t="s">
        <v>566</v>
      </c>
      <c r="B78" s="57" t="s">
        <v>212</v>
      </c>
      <c r="C78" s="57" t="str">
        <f aca="false">Flights!$F$7</f>
        <v>MH0720</v>
      </c>
      <c r="D78" s="58" t="n">
        <f aca="false">Flights!$D$7</f>
        <v>46305</v>
      </c>
      <c r="E78" s="57" t="str">
        <f aca="false">Flights!$G$7&amp;"-"&amp;Flights!$H$7</f>
        <v>CGK-KUL</v>
      </c>
      <c r="F78" s="57" t="str">
        <f aca="false">Flights!$K$7</f>
        <v>EY</v>
      </c>
      <c r="G78" s="57" t="s">
        <v>83</v>
      </c>
      <c r="H78" s="57" t="s">
        <v>378</v>
      </c>
      <c r="I78" s="57" t="s">
        <v>379</v>
      </c>
      <c r="J78" s="57" t="s">
        <v>416</v>
      </c>
      <c r="K78" s="67" t="s">
        <v>417</v>
      </c>
      <c r="L78" s="67" t="s">
        <v>418</v>
      </c>
      <c r="M78" s="67"/>
      <c r="N78" s="67" t="s">
        <v>383</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60"/>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file",IF(TRIM(S78)="","INVALID – choose the evidence type (column S)",IF(BL78=0,"INVALID – evidence ID does not match its type (e.g. SF-2210, IMG_2231, seal 88213, link)",IF(OR(LEN(AX78)&lt;2,ISNUMBER(MATCH(AX78,L_Placeholder,0))),"INVALID – verifier missing",IF(AX78=AU78,"INVALID – verifier must be someone other than the PIC",IF(BH78=1,"INVALID – result not yet available (awaiting / TBC)",IF(BV78=1,"INVALID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IF(TRIM(S78)="",0,BZ78)</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TRIM(LOWER(W78))&lt;&gt;LOWER(Flights!$F$7),ISNA(MATCH(TRIM(BP78),{"00aaa00","00aaa0000","aaa00","aaa0000","00-aaa-00","00-aaa-0000","00/aaa/00"},0)),OR(SUMPRODUCT(--ISNUMBER(SEARCH({"a0","a-0","a_0","a/0","a.0","a#0"},BP78)))&gt;0,ISNUMBER(SEARCH("000000",BP78)))),1,0),0)</f>
        <v>0</v>
      </c>
      <c r="BR78" s="61"/>
      <c r="BS78" s="61"/>
      <c r="BT78" s="61"/>
      <c r="BU78" s="61"/>
      <c r="BV78" s="61" t="n">
        <f aca="false">0</f>
        <v>0</v>
      </c>
      <c r="BW78" s="61"/>
      <c r="BX78" s="61"/>
      <c r="BY78" s="62" t="n">
        <f aca="false">Q78-T24EarlyH/24</f>
        <v>46303.3784722222</v>
      </c>
      <c r="BZ78" s="61" t="n">
        <f aca="false">IFERROR(IF(AND(TRIM(LOWER(Z78))&lt;&gt;LOWER(Flights!$F$7),ISNA(MATCH(TRIM(BN78),{"00aaa00","00aaa0000","aaa00","aaa0000","00-aaa-00","00-aaa-0000","00/aaa/00"},0)),IF(S78="Link / file path",SUMPRODUCT(--ISNUMBER(SEARCH({"http","www.","\","/",".pdf",".jpg",".jpeg",".png",".heic",".xls",".doc",".msg",".eml"},Z78)))&gt;0,OR(SUMPRODUCT(--ISNUMBER(SEARCH({"a0","a-0","a_0","a/0","a.0","a#0"},BN78)))&gt;0,SUMPRODUCT(--ISNUMBER(SEARCH({"http","www.","\","/",".pdf",".jpg",".jpeg",".png",".heic",".xls",".doc",".msg",".eml"},Z78)))&gt;0,AND(ISNUMBER(MATCH(S78,{"Seal no.","Delivery note / receipt","Email","Photo"},0)),ISNUMBER(SEARCH("0000",BN78)))))),1,0),0)</f>
        <v>0</v>
      </c>
    </row>
    <row r="79" customFormat="false" ht="39.75" hidden="false" customHeight="true" outlineLevel="0" collapsed="false">
      <c r="A79" s="57" t="s">
        <v>567</v>
      </c>
      <c r="B79" s="57" t="s">
        <v>212</v>
      </c>
      <c r="C79" s="57" t="str">
        <f aca="false">Flights!$F$7</f>
        <v>MH0720</v>
      </c>
      <c r="D79" s="58" t="n">
        <f aca="false">Flights!$D$7</f>
        <v>46305</v>
      </c>
      <c r="E79" s="57" t="str">
        <f aca="false">Flights!$G$7&amp;"-"&amp;Flights!$H$7</f>
        <v>CGK-KUL</v>
      </c>
      <c r="F79" s="57" t="str">
        <f aca="false">Flights!$K$7</f>
        <v>EY</v>
      </c>
      <c r="G79" s="57" t="s">
        <v>420</v>
      </c>
      <c r="H79" s="57" t="s">
        <v>378</v>
      </c>
      <c r="I79" s="57" t="s">
        <v>379</v>
      </c>
      <c r="J79" s="57" t="s">
        <v>421</v>
      </c>
      <c r="K79" s="67"/>
      <c r="L79" s="67" t="s">
        <v>422</v>
      </c>
      <c r="M79" s="67"/>
      <c r="N79" s="67" t="s">
        <v>383</v>
      </c>
      <c r="O79" s="67" t="s">
        <v>423</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60"/>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file",IF(TRIM(S79)="","INVALID – choose the evidence type (column S)",IF(BL79=0,"INVALID – evidence ID does not match its type (e.g. SF-2210, IMG_2231, seal 88213, link)",IF(OR(LEN(AX79)&lt;2,ISNUMBER(MATCH(AX79,L_Placeholder,0))),"INVALID – verifier missing",IF(AX79=AU79,"INVALID – verifier must be someone other than the PIC",IF(BH79=1,"INVALID – result not yet available (awaiting / TBC)",IF(BV79=1,"INVALID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IF(TRIM(S79)="",0,BZ79)</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TRIM(LOWER(W79))&lt;&gt;LOWER(Flights!$F$7),ISNA(MATCH(TRIM(BP79),{"00aaa00","00aaa0000","aaa00","aaa0000","00-aaa-00","00-aaa-0000","00/aaa/00"},0)),OR(SUMPRODUCT(--ISNUMBER(SEARCH({"a0","a-0","a_0","a/0","a.0","a#0"},BP79)))&gt;0,ISNUMBER(SEARCH("000000",BP79)))),1,0),0)</f>
        <v>0</v>
      </c>
      <c r="BR79" s="61"/>
      <c r="BS79" s="61"/>
      <c r="BT79" s="61"/>
      <c r="BU79" s="61"/>
      <c r="BV79" s="61" t="n">
        <f aca="false">0</f>
        <v>0</v>
      </c>
      <c r="BW79" s="61"/>
      <c r="BX79" s="61"/>
      <c r="BY79" s="62" t="n">
        <f aca="false">Q79-T12EarlyH/24</f>
        <v>46304.3784722222</v>
      </c>
      <c r="BZ79" s="61" t="n">
        <f aca="false">IFERROR(IF(AND(TRIM(LOWER(Z79))&lt;&gt;LOWER(Flights!$F$7),ISNA(MATCH(TRIM(BN79),{"00aaa00","00aaa0000","aaa00","aaa0000","00-aaa-00","00-aaa-0000","00/aaa/00"},0)),IF(S79="Link / file path",SUMPRODUCT(--ISNUMBER(SEARCH({"http","www.","\","/",".pdf",".jpg",".jpeg",".png",".heic",".xls",".doc",".msg",".eml"},Z79)))&gt;0,OR(SUMPRODUCT(--ISNUMBER(SEARCH({"a0","a-0","a_0","a/0","a.0","a#0"},BN79)))&gt;0,SUMPRODUCT(--ISNUMBER(SEARCH({"http","www.","\","/",".pdf",".jpg",".jpeg",".png",".heic",".xls",".doc",".msg",".eml"},Z79)))&gt;0,AND(ISNUMBER(MATCH(S79,{"Seal no.","Delivery note / receipt","Email","Photo"},0)),ISNUMBER(SEARCH("0000",BN79)))))),1,0),0)</f>
        <v>0</v>
      </c>
    </row>
    <row r="80" customFormat="false" ht="39.75" hidden="false" customHeight="true" outlineLevel="0" collapsed="false">
      <c r="A80" s="57" t="s">
        <v>568</v>
      </c>
      <c r="B80" s="57" t="s">
        <v>212</v>
      </c>
      <c r="C80" s="57" t="str">
        <f aca="false">Flights!$F$7</f>
        <v>MH0720</v>
      </c>
      <c r="D80" s="58" t="n">
        <f aca="false">Flights!$D$7</f>
        <v>46305</v>
      </c>
      <c r="E80" s="57" t="str">
        <f aca="false">Flights!$G$7&amp;"-"&amp;Flights!$H$7</f>
        <v>CGK-KUL</v>
      </c>
      <c r="F80" s="57" t="str">
        <f aca="false">Flights!$K$7</f>
        <v>EY</v>
      </c>
      <c r="G80" s="57" t="s">
        <v>420</v>
      </c>
      <c r="H80" s="57" t="s">
        <v>378</v>
      </c>
      <c r="I80" s="57" t="s">
        <v>379</v>
      </c>
      <c r="J80" s="57" t="s">
        <v>425</v>
      </c>
      <c r="K80" s="67" t="s">
        <v>426</v>
      </c>
      <c r="L80" s="67" t="s">
        <v>422</v>
      </c>
      <c r="M80" s="67"/>
      <c r="N80" s="67" t="s">
        <v>383</v>
      </c>
      <c r="O80" s="67" t="s">
        <v>423</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60"/>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file",IF(TRIM(S80)="","INVALID – choose the evidence type (column S)",IF(BL80=0,"INVALID – evidence ID does not match its type (e.g. SF-2210, IMG_2231, seal 88213, link)",IF(OR(LEN(AX80)&lt;2,ISNUMBER(MATCH(AX80,L_Placeholder,0))),"INVALID – verifier missing",IF(AX80=AU80,"INVALID – verifier must be someone other than the PIC",IF(BH80=1,"INVALID – result not yet available (awaiting / TBC)",IF(BV80=1,"INVALID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IF(TRIM(S80)="",0,BZ80)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TRIM(LOWER(W80))&lt;&gt;LOWER(Flights!$F$7),ISNA(MATCH(TRIM(BP80),{"00aaa00","00aaa0000","aaa00","aaa0000","00-aaa-00","00-aaa-0000","00/aaa/00"},0)),OR(SUMPRODUCT(--ISNUMBER(SEARCH({"a0","a-0","a_0","a/0","a.0","a#0"},BP80)))&gt;0,ISNUMBER(SEARCH("000000",BP80)))),1,0),0)</f>
        <v>0</v>
      </c>
      <c r="BR80" s="61"/>
      <c r="BS80" s="61"/>
      <c r="BT80" s="61"/>
      <c r="BU80" s="61"/>
      <c r="BV80" s="61" t="n">
        <f aca="false">0</f>
        <v>0</v>
      </c>
      <c r="BW80" s="61"/>
      <c r="BX80" s="61"/>
      <c r="BY80" s="62" t="n">
        <f aca="false">Q80-T12EarlyH/24</f>
        <v>46304.3784722222</v>
      </c>
      <c r="BZ80" s="61" t="n">
        <f aca="false">IFERROR(IF(AND(TRIM(LOWER(Z80))&lt;&gt;LOWER(Flights!$F$7),ISNA(MATCH(TRIM(BN80),{"00aaa00","00aaa0000","aaa00","aaa0000","00-aaa-00","00-aaa-0000","00/aaa/00"},0)),IF(S80="Link / file path",SUMPRODUCT(--ISNUMBER(SEARCH({"http","www.","\","/",".pdf",".jpg",".jpeg",".png",".heic",".xls",".doc",".msg",".eml"},Z80)))&gt;0,OR(SUMPRODUCT(--ISNUMBER(SEARCH({"a0","a-0","a_0","a/0","a.0","a#0"},BN80)))&gt;0,SUMPRODUCT(--ISNUMBER(SEARCH({"http","www.","\","/",".pdf",".jpg",".jpeg",".png",".heic",".xls",".doc",".msg",".eml"},Z80)))&gt;0,AND(ISNUMBER(MATCH(S80,{"Seal no.","Delivery note / receipt","Email","Photo"},0)),ISNUMBER(SEARCH("0000",BN80)))))),1,0),0)</f>
        <v>0</v>
      </c>
    </row>
    <row r="81" customFormat="false" ht="39.75" hidden="false" customHeight="true" outlineLevel="0" collapsed="false">
      <c r="A81" s="57" t="s">
        <v>569</v>
      </c>
      <c r="B81" s="57" t="s">
        <v>212</v>
      </c>
      <c r="C81" s="57" t="str">
        <f aca="false">Flights!$F$7</f>
        <v>MH0720</v>
      </c>
      <c r="D81" s="58" t="n">
        <f aca="false">Flights!$D$7</f>
        <v>46305</v>
      </c>
      <c r="E81" s="57" t="str">
        <f aca="false">Flights!$G$7&amp;"-"&amp;Flights!$H$7</f>
        <v>CGK-KUL</v>
      </c>
      <c r="F81" s="57" t="str">
        <f aca="false">Flights!$K$7</f>
        <v>EY</v>
      </c>
      <c r="G81" s="57" t="s">
        <v>420</v>
      </c>
      <c r="H81" s="57" t="s">
        <v>378</v>
      </c>
      <c r="I81" s="57" t="s">
        <v>428</v>
      </c>
      <c r="J81" s="57" t="s">
        <v>429</v>
      </c>
      <c r="K81" s="67"/>
      <c r="L81" s="67" t="s">
        <v>422</v>
      </c>
      <c r="M81" s="67"/>
      <c r="N81" s="67" t="s">
        <v>383</v>
      </c>
      <c r="O81" s="67" t="s">
        <v>423</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60"/>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file",IF(TRIM(S81)="","INVALID – choose the evidence type (column S)",IF(BL81=0,"INVALID – evidence ID does not match its type (e.g. SF-2210, IMG_2231, seal 88213, link)",IF(OR(LEN(AX81)&lt;2,ISNUMBER(MATCH(AX81,L_Placeholder,0))),"INVALID – verifier missing",IF(AX81=AU81,"INVALID – verifier must be someone other than the PIC",IF(BH81=1,"INVALID – result not yet available (awaiting / TBC)",IF(BV81=1,"INVALID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IF(TRIM(S81)="",0,BZ81)</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TRIM(LOWER(W81))&lt;&gt;LOWER(Flights!$F$7),ISNA(MATCH(TRIM(BP81),{"00aaa00","00aaa0000","aaa00","aaa0000","00-aaa-00","00-aaa-0000","00/aaa/00"},0)),OR(SUMPRODUCT(--ISNUMBER(SEARCH({"a0","a-0","a_0","a/0","a.0","a#0"},BP81)))&gt;0,ISNUMBER(SEARCH("000000",BP81)))),1,0),0)</f>
        <v>0</v>
      </c>
      <c r="BR81" s="61"/>
      <c r="BS81" s="61"/>
      <c r="BT81" s="61"/>
      <c r="BU81" s="61"/>
      <c r="BV81" s="61" t="n">
        <f aca="false">0</f>
        <v>0</v>
      </c>
      <c r="BW81" s="61"/>
      <c r="BX81" s="61"/>
      <c r="BY81" s="62" t="n">
        <f aca="false">Q81-T12EarlyH/24</f>
        <v>46304.3784722222</v>
      </c>
      <c r="BZ81" s="61" t="n">
        <f aca="false">IFERROR(IF(AND(TRIM(LOWER(Z81))&lt;&gt;LOWER(Flights!$F$7),ISNA(MATCH(TRIM(BN81),{"00aaa00","00aaa0000","aaa00","aaa0000","00-aaa-00","00-aaa-0000","00/aaa/00"},0)),IF(S81="Link / file path",SUMPRODUCT(--ISNUMBER(SEARCH({"http","www.","\","/",".pdf",".jpg",".jpeg",".png",".heic",".xls",".doc",".msg",".eml"},Z81)))&gt;0,OR(SUMPRODUCT(--ISNUMBER(SEARCH({"a0","a-0","a_0","a/0","a.0","a#0"},BN81)))&gt;0,SUMPRODUCT(--ISNUMBER(SEARCH({"http","www.","\","/",".pdf",".jpg",".jpeg",".png",".heic",".xls",".doc",".msg",".eml"},Z81)))&gt;0,AND(ISNUMBER(MATCH(S81,{"Seal no.","Delivery note / receipt","Email","Photo"},0)),ISNUMBER(SEARCH("0000",BN81)))))),1,0),0)</f>
        <v>0</v>
      </c>
    </row>
    <row r="82" customFormat="false" ht="39.75" hidden="false" customHeight="true" outlineLevel="0" collapsed="false">
      <c r="A82" s="57" t="s">
        <v>570</v>
      </c>
      <c r="B82" s="57" t="s">
        <v>212</v>
      </c>
      <c r="C82" s="57" t="str">
        <f aca="false">Flights!$F$7</f>
        <v>MH0720</v>
      </c>
      <c r="D82" s="58" t="n">
        <f aca="false">Flights!$D$7</f>
        <v>46305</v>
      </c>
      <c r="E82" s="57" t="str">
        <f aca="false">Flights!$G$7&amp;"-"&amp;Flights!$H$7</f>
        <v>CGK-KUL</v>
      </c>
      <c r="F82" s="57" t="str">
        <f aca="false">Flights!$K$7</f>
        <v>EY</v>
      </c>
      <c r="G82" s="57" t="s">
        <v>420</v>
      </c>
      <c r="H82" s="57" t="s">
        <v>378</v>
      </c>
      <c r="I82" s="57" t="s">
        <v>428</v>
      </c>
      <c r="J82" s="57" t="s">
        <v>431</v>
      </c>
      <c r="K82" s="67"/>
      <c r="L82" s="67" t="s">
        <v>422</v>
      </c>
      <c r="M82" s="67"/>
      <c r="N82" s="67" t="s">
        <v>383</v>
      </c>
      <c r="O82" s="67" t="s">
        <v>423</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60"/>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file",IF(TRIM(S82)="","INVALID – choose the evidence type (column S)",IF(BL82=0,"INVALID – evidence ID does not match its type (e.g. SF-2210, IMG_2231, seal 88213, link)",IF(OR(LEN(AX82)&lt;2,ISNUMBER(MATCH(AX82,L_Placeholder,0))),"INVALID – verifier missing",IF(AX82=AU82,"INVALID – verifier must be someone other than the PIC",IF(BH82=1,"INVALID – result not yet available (awaiting / TBC)",IF(BV82=1,"INVALID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IF(TRIM(S82)="",0,BZ82)</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TRIM(LOWER(W82))&lt;&gt;LOWER(Flights!$F$7),ISNA(MATCH(TRIM(BP82),{"00aaa00","00aaa0000","aaa00","aaa0000","00-aaa-00","00-aaa-0000","00/aaa/00"},0)),OR(SUMPRODUCT(--ISNUMBER(SEARCH({"a0","a-0","a_0","a/0","a.0","a#0"},BP82)))&gt;0,ISNUMBER(SEARCH("000000",BP82)))),1,0),0)</f>
        <v>0</v>
      </c>
      <c r="BR82" s="61"/>
      <c r="BS82" s="61"/>
      <c r="BT82" s="61"/>
      <c r="BU82" s="61"/>
      <c r="BV82" s="61" t="n">
        <f aca="false">0</f>
        <v>0</v>
      </c>
      <c r="BW82" s="61"/>
      <c r="BX82" s="61"/>
      <c r="BY82" s="62" t="n">
        <f aca="false">Q82-T12EarlyH/24</f>
        <v>46304.3784722222</v>
      </c>
      <c r="BZ82" s="61" t="n">
        <f aca="false">IFERROR(IF(AND(TRIM(LOWER(Z82))&lt;&gt;LOWER(Flights!$F$7),ISNA(MATCH(TRIM(BN82),{"00aaa00","00aaa0000","aaa00","aaa0000","00-aaa-00","00-aaa-0000","00/aaa/00"},0)),IF(S82="Link / file path",SUMPRODUCT(--ISNUMBER(SEARCH({"http","www.","\","/",".pdf",".jpg",".jpeg",".png",".heic",".xls",".doc",".msg",".eml"},Z82)))&gt;0,OR(SUMPRODUCT(--ISNUMBER(SEARCH({"a0","a-0","a_0","a/0","a.0","a#0"},BN82)))&gt;0,SUMPRODUCT(--ISNUMBER(SEARCH({"http","www.","\","/",".pdf",".jpg",".jpeg",".png",".heic",".xls",".doc",".msg",".eml"},Z82)))&gt;0,AND(ISNUMBER(MATCH(S82,{"Seal no.","Delivery note / receipt","Email","Photo"},0)),ISNUMBER(SEARCH("0000",BN82)))))),1,0),0)</f>
        <v>0</v>
      </c>
    </row>
    <row r="83" customFormat="false" ht="39.75" hidden="false" customHeight="true" outlineLevel="0" collapsed="false">
      <c r="A83" s="57" t="s">
        <v>571</v>
      </c>
      <c r="B83" s="57" t="s">
        <v>212</v>
      </c>
      <c r="C83" s="57" t="str">
        <f aca="false">Flights!$F$7</f>
        <v>MH0720</v>
      </c>
      <c r="D83" s="58" t="n">
        <f aca="false">Flights!$D$7</f>
        <v>46305</v>
      </c>
      <c r="E83" s="57" t="str">
        <f aca="false">Flights!$G$7&amp;"-"&amp;Flights!$H$7</f>
        <v>CGK-KUL</v>
      </c>
      <c r="F83" s="57" t="str">
        <f aca="false">Flights!$K$7</f>
        <v>EY</v>
      </c>
      <c r="G83" s="57" t="s">
        <v>420</v>
      </c>
      <c r="H83" s="57" t="s">
        <v>378</v>
      </c>
      <c r="I83" s="57" t="s">
        <v>428</v>
      </c>
      <c r="J83" s="57" t="s">
        <v>433</v>
      </c>
      <c r="K83" s="67"/>
      <c r="L83" s="67" t="s">
        <v>422</v>
      </c>
      <c r="M83" s="67"/>
      <c r="N83" s="67" t="s">
        <v>383</v>
      </c>
      <c r="O83" s="67" t="s">
        <v>423</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60"/>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file",IF(TRIM(S83)="","INVALID – choose the evidence type (column S)",IF(BL83=0,"INVALID – evidence ID does not match its type (e.g. SF-2210, IMG_2231, seal 88213, link)",IF(OR(LEN(AX83)&lt;2,ISNUMBER(MATCH(AX83,L_Placeholder,0))),"INVALID – verifier missing",IF(AX83=AU83,"INVALID – verifier must be someone other than the PIC",IF(BH83=1,"INVALID – result not yet available (awaiting / TBC)",IF(BV83=1,"INVALID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IF(TRIM(S83)="",0,BZ83)</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TRIM(LOWER(W83))&lt;&gt;LOWER(Flights!$F$7),ISNA(MATCH(TRIM(BP83),{"00aaa00","00aaa0000","aaa00","aaa0000","00-aaa-00","00-aaa-0000","00/aaa/00"},0)),OR(SUMPRODUCT(--ISNUMBER(SEARCH({"a0","a-0","a_0","a/0","a.0","a#0"},BP83)))&gt;0,ISNUMBER(SEARCH("000000",BP83)))),1,0),0)</f>
        <v>0</v>
      </c>
      <c r="BR83" s="61"/>
      <c r="BS83" s="61"/>
      <c r="BT83" s="61"/>
      <c r="BU83" s="61"/>
      <c r="BV83" s="61" t="n">
        <f aca="false">0</f>
        <v>0</v>
      </c>
      <c r="BW83" s="61"/>
      <c r="BX83" s="61"/>
      <c r="BY83" s="62" t="n">
        <f aca="false">Q83-T12EarlyH/24</f>
        <v>46304.3784722222</v>
      </c>
      <c r="BZ83" s="61" t="n">
        <f aca="false">IFERROR(IF(AND(TRIM(LOWER(Z83))&lt;&gt;LOWER(Flights!$F$7),ISNA(MATCH(TRIM(BN83),{"00aaa00","00aaa0000","aaa00","aaa0000","00-aaa-00","00-aaa-0000","00/aaa/00"},0)),IF(S83="Link / file path",SUMPRODUCT(--ISNUMBER(SEARCH({"http","www.","\","/",".pdf",".jpg",".jpeg",".png",".heic",".xls",".doc",".msg",".eml"},Z83)))&gt;0,OR(SUMPRODUCT(--ISNUMBER(SEARCH({"a0","a-0","a_0","a/0","a.0","a#0"},BN83)))&gt;0,SUMPRODUCT(--ISNUMBER(SEARCH({"http","www.","\","/",".pdf",".jpg",".jpeg",".png",".heic",".xls",".doc",".msg",".eml"},Z83)))&gt;0,AND(ISNUMBER(MATCH(S83,{"Seal no.","Delivery note / receipt","Email","Photo"},0)),ISNUMBER(SEARCH("0000",BN83)))))),1,0),0)</f>
        <v>0</v>
      </c>
    </row>
    <row r="84" customFormat="false" ht="78.75" hidden="false" customHeight="true" outlineLevel="0" collapsed="false">
      <c r="A84" s="57" t="s">
        <v>572</v>
      </c>
      <c r="B84" s="57" t="s">
        <v>212</v>
      </c>
      <c r="C84" s="57" t="str">
        <f aca="false">Flights!$F$7</f>
        <v>MH0720</v>
      </c>
      <c r="D84" s="58" t="n">
        <f aca="false">Flights!$D$7</f>
        <v>46305</v>
      </c>
      <c r="E84" s="57" t="str">
        <f aca="false">Flights!$G$7&amp;"-"&amp;Flights!$H$7</f>
        <v>CGK-KUL</v>
      </c>
      <c r="F84" s="57" t="str">
        <f aca="false">Flights!$K$7</f>
        <v>EY</v>
      </c>
      <c r="G84" s="57" t="s">
        <v>420</v>
      </c>
      <c r="H84" s="57" t="s">
        <v>378</v>
      </c>
      <c r="I84" s="57" t="s">
        <v>428</v>
      </c>
      <c r="J84" s="57" t="s">
        <v>435</v>
      </c>
      <c r="K84" s="67" t="s">
        <v>573</v>
      </c>
      <c r="L84" s="67" t="s">
        <v>422</v>
      </c>
      <c r="M84" s="67"/>
      <c r="N84" s="67" t="s">
        <v>383</v>
      </c>
      <c r="O84" s="67" t="s">
        <v>423</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60"/>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file",IF(TRIM(S84)="","INVALID – choose the evidence type (column S)",IF(BL84=0,"INVALID – evidence ID does not match its type (e.g. SF-2210, IMG_2231, seal 88213, link)",IF(OR(LEN(AX84)&lt;2,ISNUMBER(MATCH(AX84,L_Placeholder,0))),"INVALID – verifier missing",IF(AX84=AU84,"INVALID – verifier must be someone other than the PIC",IF(BH84=1,"INVALID – result not yet available (awaiting / TBC)",IF(BV84=1,"INVALID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IF(TRIM(S84)="",0,BZ84)</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TRIM(LOWER(W84))&lt;&gt;LOWER(Flights!$F$7),ISNA(MATCH(TRIM(BP84),{"00aaa00","00aaa0000","aaa00","aaa0000","00-aaa-00","00-aaa-0000","00/aaa/00"},0)),OR(SUMPRODUCT(--ISNUMBER(SEARCH({"a0","a-0","a_0","a/0","a.0","a#0"},BP84)))&gt;0,ISNUMBER(SEARCH("000000",BP84)))),1,0),0)</f>
        <v>0</v>
      </c>
      <c r="BR84" s="61"/>
      <c r="BS84" s="61"/>
      <c r="BT84" s="61"/>
      <c r="BU84" s="61"/>
      <c r="BV84" s="61" t="n">
        <f aca="false">0</f>
        <v>0</v>
      </c>
      <c r="BW84" s="61"/>
      <c r="BX84" s="61"/>
      <c r="BY84" s="62" t="n">
        <f aca="false">Q84-T12EarlyH/24</f>
        <v>46304.3784722222</v>
      </c>
      <c r="BZ84" s="61" t="n">
        <f aca="false">IFERROR(IF(AND(TRIM(LOWER(Z84))&lt;&gt;LOWER(Flights!$F$7),ISNA(MATCH(TRIM(BN84),{"00aaa00","00aaa0000","aaa00","aaa0000","00-aaa-00","00-aaa-0000","00/aaa/00"},0)),IF(S84="Link / file path",SUMPRODUCT(--ISNUMBER(SEARCH({"http","www.","\","/",".pdf",".jpg",".jpeg",".png",".heic",".xls",".doc",".msg",".eml"},Z84)))&gt;0,OR(SUMPRODUCT(--ISNUMBER(SEARCH({"a0","a-0","a_0","a/0","a.0","a#0"},BN84)))&gt;0,SUMPRODUCT(--ISNUMBER(SEARCH({"http","www.","\","/",".pdf",".jpg",".jpeg",".png",".heic",".xls",".doc",".msg",".eml"},Z84)))&gt;0,AND(ISNUMBER(MATCH(S84,{"Seal no.","Delivery note / receipt","Email","Photo"},0)),ISNUMBER(SEARCH("0000",BN84)))))),1,0),0)</f>
        <v>0</v>
      </c>
    </row>
    <row r="85" customFormat="false" ht="39.75" hidden="false" customHeight="true" outlineLevel="0" collapsed="false">
      <c r="A85" s="57" t="s">
        <v>574</v>
      </c>
      <c r="B85" s="57" t="s">
        <v>212</v>
      </c>
      <c r="C85" s="57" t="str">
        <f aca="false">Flights!$F$7</f>
        <v>MH0720</v>
      </c>
      <c r="D85" s="58" t="n">
        <f aca="false">Flights!$D$7</f>
        <v>46305</v>
      </c>
      <c r="E85" s="57" t="str">
        <f aca="false">Flights!$G$7&amp;"-"&amp;Flights!$H$7</f>
        <v>CGK-KUL</v>
      </c>
      <c r="F85" s="57" t="str">
        <f aca="false">Flights!$K$7</f>
        <v>EY</v>
      </c>
      <c r="G85" s="57" t="s">
        <v>420</v>
      </c>
      <c r="H85" s="57" t="s">
        <v>378</v>
      </c>
      <c r="I85" s="57" t="s">
        <v>428</v>
      </c>
      <c r="J85" s="57" t="s">
        <v>438</v>
      </c>
      <c r="K85" s="67"/>
      <c r="L85" s="67" t="s">
        <v>422</v>
      </c>
      <c r="M85" s="67"/>
      <c r="N85" s="67" t="s">
        <v>383</v>
      </c>
      <c r="O85" s="67" t="s">
        <v>423</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60"/>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file",IF(TRIM(S85)="","INVALID – choose the evidence type (column S)",IF(BL85=0,"INVALID – evidence ID does not match its type (e.g. SF-2210, IMG_2231, seal 88213, link)",IF(OR(LEN(AX85)&lt;2,ISNUMBER(MATCH(AX85,L_Placeholder,0))),"INVALID – verifier missing",IF(AX85=AU85,"INVALID – verifier must be someone other than the PIC",IF(BH85=1,"INVALID – result not yet available (awaiting / TBC)",IF(BV85=1,"INVALID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IF(TRIM(S85)="",0,BZ85)</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TRIM(LOWER(W85))&lt;&gt;LOWER(Flights!$F$7),ISNA(MATCH(TRIM(BP85),{"00aaa00","00aaa0000","aaa00","aaa0000","00-aaa-00","00-aaa-0000","00/aaa/00"},0)),OR(SUMPRODUCT(--ISNUMBER(SEARCH({"a0","a-0","a_0","a/0","a.0","a#0"},BP85)))&gt;0,ISNUMBER(SEARCH("000000",BP85)))),1,0),0)</f>
        <v>0</v>
      </c>
      <c r="BR85" s="61"/>
      <c r="BS85" s="61"/>
      <c r="BT85" s="61"/>
      <c r="BU85" s="61"/>
      <c r="BV85" s="61" t="n">
        <f aca="false">0</f>
        <v>0</v>
      </c>
      <c r="BW85" s="61"/>
      <c r="BX85" s="61"/>
      <c r="BY85" s="62" t="n">
        <f aca="false">Q85-T12EarlyH/24</f>
        <v>46304.3784722222</v>
      </c>
      <c r="BZ85" s="61" t="n">
        <f aca="false">IFERROR(IF(AND(TRIM(LOWER(Z85))&lt;&gt;LOWER(Flights!$F$7),ISNA(MATCH(TRIM(BN85),{"00aaa00","00aaa0000","aaa00","aaa0000","00-aaa-00","00-aaa-0000","00/aaa/00"},0)),IF(S85="Link / file path",SUMPRODUCT(--ISNUMBER(SEARCH({"http","www.","\","/",".pdf",".jpg",".jpeg",".png",".heic",".xls",".doc",".msg",".eml"},Z85)))&gt;0,OR(SUMPRODUCT(--ISNUMBER(SEARCH({"a0","a-0","a_0","a/0","a.0","a#0"},BN85)))&gt;0,SUMPRODUCT(--ISNUMBER(SEARCH({"http","www.","\","/",".pdf",".jpg",".jpeg",".png",".heic",".xls",".doc",".msg",".eml"},Z85)))&gt;0,AND(ISNUMBER(MATCH(S85,{"Seal no.","Delivery note / receipt","Email","Photo"},0)),ISNUMBER(SEARCH("0000",BN85)))))),1,0),0)</f>
        <v>0</v>
      </c>
    </row>
    <row r="86" customFormat="false" ht="41.25" hidden="false" customHeight="true" outlineLevel="0" collapsed="false">
      <c r="A86" s="57" t="s">
        <v>575</v>
      </c>
      <c r="B86" s="57" t="s">
        <v>212</v>
      </c>
      <c r="C86" s="57" t="str">
        <f aca="false">Flights!$F$7</f>
        <v>MH0720</v>
      </c>
      <c r="D86" s="58" t="n">
        <f aca="false">Flights!$D$7</f>
        <v>46305</v>
      </c>
      <c r="E86" s="57" t="str">
        <f aca="false">Flights!$G$7&amp;"-"&amp;Flights!$H$7</f>
        <v>CGK-KUL</v>
      </c>
      <c r="F86" s="57" t="str">
        <f aca="false">Flights!$K$7</f>
        <v>EY</v>
      </c>
      <c r="G86" s="57" t="s">
        <v>420</v>
      </c>
      <c r="H86" s="57" t="s">
        <v>378</v>
      </c>
      <c r="I86" s="57" t="s">
        <v>447</v>
      </c>
      <c r="J86" s="57" t="s">
        <v>448</v>
      </c>
      <c r="K86" s="67" t="s">
        <v>449</v>
      </c>
      <c r="L86" s="67" t="s">
        <v>576</v>
      </c>
      <c r="M86" s="67" t="s">
        <v>451</v>
      </c>
      <c r="N86" s="67" t="s">
        <v>383</v>
      </c>
      <c r="O86" s="67" t="s">
        <v>577</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60"/>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file",IF(TRIM(S86)="","INVALID – choose the evidence type (column S)",IF(BL86=0,"INVALID – evidence ID does not match its type (e.g. SF-2210, IMG_2231, seal 88213, link)",IF(OR(LEN(AX86)&lt;2,ISNUMBER(MATCH(AX86,L_Placeholder,0))),"INVALID – verifier missing",IF(AX86=AU86,"INVALID – verifier must be someone other than the PIC",IF(BH86=1,"INVALID – result not yet available (awaiting / TBC)",IF(BV86=1,"INVALID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IF(TRIM(S86)="",0,BZ86)</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TRIM(LOWER(W86))&lt;&gt;LOWER(Flights!$F$7),ISNA(MATCH(TRIM(BP86),{"00aaa00","00aaa0000","aaa00","aaa0000","00-aaa-00","00-aaa-0000","00/aaa/00"},0)),OR(SUMPRODUCT(--ISNUMBER(SEARCH({"a0","a-0","a_0","a/0","a.0","a#0"},BP86)))&gt;0,ISNUMBER(SEARCH("000000",BP86)))),1,0),0)</f>
        <v>0</v>
      </c>
      <c r="BR86" s="61"/>
      <c r="BS86" s="61"/>
      <c r="BT86" s="61"/>
      <c r="BU86" s="61"/>
      <c r="BV86" s="61" t="n">
        <f aca="false">0</f>
        <v>0</v>
      </c>
      <c r="BW86" s="61"/>
      <c r="BX86" s="61"/>
      <c r="BY86" s="62" t="n">
        <f aca="false">Q86-T12EarlyH/24</f>
        <v>46304.3784722222</v>
      </c>
      <c r="BZ86" s="61" t="n">
        <f aca="false">IFERROR(IF(AND(TRIM(LOWER(Z86))&lt;&gt;LOWER(Flights!$F$7),ISNA(MATCH(TRIM(BN86),{"00aaa00","00aaa0000","aaa00","aaa0000","00-aaa-00","00-aaa-0000","00/aaa/00"},0)),IF(S86="Link / file path",SUMPRODUCT(--ISNUMBER(SEARCH({"http","www.","\","/",".pdf",".jpg",".jpeg",".png",".heic",".xls",".doc",".msg",".eml"},Z86)))&gt;0,OR(SUMPRODUCT(--ISNUMBER(SEARCH({"a0","a-0","a_0","a/0","a.0","a#0"},BN86)))&gt;0,SUMPRODUCT(--ISNUMBER(SEARCH({"http","www.","\","/",".pdf",".jpg",".jpeg",".png",".heic",".xls",".doc",".msg",".eml"},Z86)))&gt;0,AND(ISNUMBER(MATCH(S86,{"Seal no.","Delivery note / receipt","Email","Photo"},0)),ISNUMBER(SEARCH("0000",BN86)))))),1,0),0)</f>
        <v>0</v>
      </c>
    </row>
    <row r="87" customFormat="false" ht="39.75" hidden="false" customHeight="true" outlineLevel="0" collapsed="false">
      <c r="A87" s="57" t="s">
        <v>578</v>
      </c>
      <c r="B87" s="57" t="s">
        <v>212</v>
      </c>
      <c r="C87" s="57" t="str">
        <f aca="false">Flights!$F$7</f>
        <v>MH0720</v>
      </c>
      <c r="D87" s="58" t="n">
        <f aca="false">Flights!$D$7</f>
        <v>46305</v>
      </c>
      <c r="E87" s="57" t="str">
        <f aca="false">Flights!$G$7&amp;"-"&amp;Flights!$H$7</f>
        <v>CGK-KUL</v>
      </c>
      <c r="F87" s="57" t="str">
        <f aca="false">Flights!$K$7</f>
        <v>EY</v>
      </c>
      <c r="G87" s="57" t="s">
        <v>459</v>
      </c>
      <c r="H87" s="57" t="s">
        <v>460</v>
      </c>
      <c r="I87" s="57" t="s">
        <v>379</v>
      </c>
      <c r="J87" s="57" t="s">
        <v>461</v>
      </c>
      <c r="K87" s="67" t="s">
        <v>426</v>
      </c>
      <c r="L87" s="67" t="s">
        <v>462</v>
      </c>
      <c r="M87" s="67"/>
      <c r="N87" s="67" t="s">
        <v>383</v>
      </c>
      <c r="O87" s="67" t="s">
        <v>463</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60"/>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file",IF(TRIM(S87)="","INVALID – choose the evidence type (column S)",IF(BL87=0,"INVALID – evidence ID does not match its type (e.g. SF-2210, IMG_2231, seal 88213, link)",IF(OR(LEN(AX87)&lt;2,ISNUMBER(MATCH(AX87,L_Placeholder,0))),"INVALID – verifier missing",IF(AX87=AU87,"INVALID – verifier must be someone other than the PIC",IF(BH87=1,"INVALID – result not yet available (awaiting / TBC)",IF(BV87=1,"INVALID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IF(TRIM(S87)="",0,BZ87)</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TRIM(LOWER(W87))&lt;&gt;LOWER(Flights!$F$7),ISNA(MATCH(TRIM(BP87),{"00aaa00","00aaa0000","aaa00","aaa0000","00-aaa-00","00-aaa-0000","00/aaa/00"},0)),OR(SUMPRODUCT(--ISNUMBER(SEARCH({"a0","a-0","a_0","a/0","a.0","a#0"},BP87)))&gt;0,ISNUMBER(SEARCH("000000",BP87)))),1,0),0)</f>
        <v>0</v>
      </c>
      <c r="BR87" s="61"/>
      <c r="BS87" s="61"/>
      <c r="BT87" s="61"/>
      <c r="BU87" s="61"/>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c r="BX87" s="61"/>
      <c r="BY87" s="62" t="n">
        <f aca="false">IF(ISNUMBER(Flights!$AZ$7),MAX(Q87-UpliftWindowH/24,Flights!$AZ$7),Q87-UpliftWindowH/24)</f>
        <v>46305.1284722222</v>
      </c>
      <c r="BZ87" s="61" t="n">
        <f aca="false">IFERROR(IF(AND(TRIM(LOWER(Z87))&lt;&gt;LOWER(Flights!$F$7),ISNA(MATCH(TRIM(BN87),{"00aaa00","00aaa0000","aaa00","aaa0000","00-aaa-00","00-aaa-0000","00/aaa/00"},0)),IF(S87="Link / file path",SUMPRODUCT(--ISNUMBER(SEARCH({"http","www.","\","/",".pdf",".jpg",".jpeg",".png",".heic",".xls",".doc",".msg",".eml"},Z87)))&gt;0,OR(SUMPRODUCT(--ISNUMBER(SEARCH({"a0","a-0","a_0","a/0","a.0","a#0"},BN87)))&gt;0,SUMPRODUCT(--ISNUMBER(SEARCH({"http","www.","\","/",".pdf",".jpg",".jpeg",".png",".heic",".xls",".doc",".msg",".eml"},Z87)))&gt;0,AND(ISNUMBER(MATCH(S87,{"Seal no.","Delivery note / receipt","Email","Photo"},0)),ISNUMBER(SEARCH("0000",BN87)))))),1,0),0)</f>
        <v>0</v>
      </c>
    </row>
    <row r="88" customFormat="false" ht="39.75" hidden="false" customHeight="true" outlineLevel="0" collapsed="false">
      <c r="A88" s="57" t="s">
        <v>579</v>
      </c>
      <c r="B88" s="57" t="s">
        <v>212</v>
      </c>
      <c r="C88" s="57" t="str">
        <f aca="false">Flights!$F$7</f>
        <v>MH0720</v>
      </c>
      <c r="D88" s="58" t="n">
        <f aca="false">Flights!$D$7</f>
        <v>46305</v>
      </c>
      <c r="E88" s="57" t="str">
        <f aca="false">Flights!$G$7&amp;"-"&amp;Flights!$H$7</f>
        <v>CGK-KUL</v>
      </c>
      <c r="F88" s="57" t="str">
        <f aca="false">Flights!$K$7</f>
        <v>EY</v>
      </c>
      <c r="G88" s="57" t="s">
        <v>459</v>
      </c>
      <c r="H88" s="57" t="s">
        <v>460</v>
      </c>
      <c r="I88" s="57" t="s">
        <v>428</v>
      </c>
      <c r="J88" s="57" t="s">
        <v>465</v>
      </c>
      <c r="K88" s="67" t="s">
        <v>426</v>
      </c>
      <c r="L88" s="67" t="s">
        <v>462</v>
      </c>
      <c r="M88" s="67"/>
      <c r="N88" s="67" t="s">
        <v>383</v>
      </c>
      <c r="O88" s="67" t="s">
        <v>463</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60"/>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file",IF(TRIM(S88)="","INVALID – choose the evidence type (column S)",IF(BL88=0,"INVALID – evidence ID does not match its type (e.g. SF-2210, IMG_2231, seal 88213, link)",IF(OR(LEN(AX88)&lt;2,ISNUMBER(MATCH(AX88,L_Placeholder,0))),"INVALID – verifier missing",IF(AX88=AU88,"INVALID – verifier must be someone other than the PIC",IF(BH88=1,"INVALID – result not yet available (awaiting / TBC)",IF(BV88=1,"INVALID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IF(TRIM(S88)="",0,BZ88)</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TRIM(LOWER(W88))&lt;&gt;LOWER(Flights!$F$7),ISNA(MATCH(TRIM(BP88),{"00aaa00","00aaa0000","aaa00","aaa0000","00-aaa-00","00-aaa-0000","00/aaa/00"},0)),OR(SUMPRODUCT(--ISNUMBER(SEARCH({"a0","a-0","a_0","a/0","a.0","a#0"},BP88)))&gt;0,ISNUMBER(SEARCH("000000",BP88)))),1,0),0)</f>
        <v>0</v>
      </c>
      <c r="BR88" s="61"/>
      <c r="BS88" s="61"/>
      <c r="BT88" s="61"/>
      <c r="BU88" s="61"/>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c r="BX88" s="61"/>
      <c r="BY88" s="62" t="n">
        <f aca="false">IF(ISNUMBER(Flights!$AZ$7),MAX(Q88-UpliftWindowH/24,Flights!$AZ$7),Q88-UpliftWindowH/24)</f>
        <v>46305.1284722222</v>
      </c>
      <c r="BZ88" s="61" t="n">
        <f aca="false">IFERROR(IF(AND(TRIM(LOWER(Z88))&lt;&gt;LOWER(Flights!$F$7),ISNA(MATCH(TRIM(BN88),{"00aaa00","00aaa0000","aaa00","aaa0000","00-aaa-00","00-aaa-0000","00/aaa/00"},0)),IF(S88="Link / file path",SUMPRODUCT(--ISNUMBER(SEARCH({"http","www.","\","/",".pdf",".jpg",".jpeg",".png",".heic",".xls",".doc",".msg",".eml"},Z88)))&gt;0,OR(SUMPRODUCT(--ISNUMBER(SEARCH({"a0","a-0","a_0","a/0","a.0","a#0"},BN88)))&gt;0,SUMPRODUCT(--ISNUMBER(SEARCH({"http","www.","\","/",".pdf",".jpg",".jpeg",".png",".heic",".xls",".doc",".msg",".eml"},Z88)))&gt;0,AND(ISNUMBER(MATCH(S88,{"Seal no.","Delivery note / receipt","Email","Photo"},0)),ISNUMBER(SEARCH("0000",BN88)))))),1,0),0)</f>
        <v>0</v>
      </c>
    </row>
    <row r="89" customFormat="false" ht="39.75" hidden="false" customHeight="true" outlineLevel="0" collapsed="false">
      <c r="A89" s="57" t="s">
        <v>580</v>
      </c>
      <c r="B89" s="57" t="s">
        <v>212</v>
      </c>
      <c r="C89" s="57" t="str">
        <f aca="false">Flights!$F$7</f>
        <v>MH0720</v>
      </c>
      <c r="D89" s="58" t="n">
        <f aca="false">Flights!$D$7</f>
        <v>46305</v>
      </c>
      <c r="E89" s="57" t="str">
        <f aca="false">Flights!$G$7&amp;"-"&amp;Flights!$H$7</f>
        <v>CGK-KUL</v>
      </c>
      <c r="F89" s="57" t="str">
        <f aca="false">Flights!$K$7</f>
        <v>EY</v>
      </c>
      <c r="G89" s="57" t="s">
        <v>459</v>
      </c>
      <c r="H89" s="57" t="s">
        <v>460</v>
      </c>
      <c r="I89" s="57" t="s">
        <v>447</v>
      </c>
      <c r="J89" s="57" t="s">
        <v>469</v>
      </c>
      <c r="K89" s="67" t="s">
        <v>449</v>
      </c>
      <c r="L89" s="67" t="s">
        <v>576</v>
      </c>
      <c r="M89" s="67" t="s">
        <v>451</v>
      </c>
      <c r="N89" s="67" t="s">
        <v>383</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60"/>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file",IF(TRIM(S89)="","INVALID – choose the evidence type (column S)",IF(BL89=0,"INVALID – evidence ID does not match its type (e.g. SF-2210, IMG_2231, seal 88213, link)",IF(OR(LEN(AX89)&lt;2,ISNUMBER(MATCH(AX89,L_Placeholder,0))),"INVALID – verifier missing",IF(AX89=AU89,"INVALID – verifier must be someone other than the PIC",IF(BH89=1,"INVALID – result not yet available (awaiting / TBC)",IF(BV89=1,"INVALID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IF(TRIM(S89)="",0,BZ89)</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TRIM(LOWER(W89))&lt;&gt;LOWER(Flights!$F$7),ISNA(MATCH(TRIM(BP89),{"00aaa00","00aaa0000","aaa00","aaa0000","00-aaa-00","00-aaa-0000","00/aaa/00"},0)),OR(SUMPRODUCT(--ISNUMBER(SEARCH({"a0","a-0","a_0","a/0","a.0","a#0"},BP89)))&gt;0,ISNUMBER(SEARCH("000000",BP89)))),1,0),0)</f>
        <v>0</v>
      </c>
      <c r="BR89" s="61"/>
      <c r="BS89" s="61"/>
      <c r="BT89" s="61"/>
      <c r="BU89" s="61"/>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c r="BX89" s="61"/>
      <c r="BY89" s="62" t="n">
        <f aca="false">IF(ISNUMBER(Flights!$AZ$7),MAX(Q89-UpliftWindowH/24,Flights!$AZ$7),Q89-UpliftWindowH/24)</f>
        <v>46305.1284722222</v>
      </c>
      <c r="BZ89" s="61" t="n">
        <f aca="false">IFERROR(IF(AND(TRIM(LOWER(Z89))&lt;&gt;LOWER(Flights!$F$7),ISNA(MATCH(TRIM(BN89),{"00aaa00","00aaa0000","aaa00","aaa0000","00-aaa-00","00-aaa-0000","00/aaa/00"},0)),IF(S89="Link / file path",SUMPRODUCT(--ISNUMBER(SEARCH({"http","www.","\","/",".pdf",".jpg",".jpeg",".png",".heic",".xls",".doc",".msg",".eml"},Z89)))&gt;0,OR(SUMPRODUCT(--ISNUMBER(SEARCH({"a0","a-0","a_0","a/0","a.0","a#0"},BN89)))&gt;0,SUMPRODUCT(--ISNUMBER(SEARCH({"http","www.","\","/",".pdf",".jpg",".jpeg",".png",".heic",".xls",".doc",".msg",".eml"},Z89)))&gt;0,AND(ISNUMBER(MATCH(S89,{"Seal no.","Delivery note / receipt","Email","Photo"},0)),ISNUMBER(SEARCH("0000",BN89)))))),1,0),0)</f>
        <v>0</v>
      </c>
    </row>
    <row r="90" customFormat="false" ht="39.75" hidden="false" customHeight="true" outlineLevel="0" collapsed="false">
      <c r="A90" s="57" t="s">
        <v>581</v>
      </c>
      <c r="B90" s="57" t="s">
        <v>218</v>
      </c>
      <c r="C90" s="57" t="str">
        <f aca="false">Flights!$F$8</f>
        <v>MH0088</v>
      </c>
      <c r="D90" s="58" t="n">
        <f aca="false">Flights!$D$8</f>
        <v>46305</v>
      </c>
      <c r="E90" s="57" t="str">
        <f aca="false">Flights!$G$8&amp;"-"&amp;Flights!$H$8</f>
        <v>KUL-NRT</v>
      </c>
      <c r="F90" s="57" t="str">
        <f aca="false">Flights!$K$8</f>
        <v>BC</v>
      </c>
      <c r="G90" s="57" t="s">
        <v>81</v>
      </c>
      <c r="H90" s="57" t="s">
        <v>378</v>
      </c>
      <c r="I90" s="57" t="s">
        <v>379</v>
      </c>
      <c r="J90" s="57" t="s">
        <v>380</v>
      </c>
      <c r="K90" s="67" t="s">
        <v>381</v>
      </c>
      <c r="L90" s="67" t="s">
        <v>382</v>
      </c>
      <c r="M90" s="67"/>
      <c r="N90" s="67" t="s">
        <v>383</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60"/>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file",IF(TRIM(S90)="","INVALID – choose the evidence type (column S)",IF(BL90=0,"INVALID – evidence ID does not match its type (e.g. SF-2210, IMG_2231, seal 88213, link)",IF(OR(LEN(AX90)&lt;2,ISNUMBER(MATCH(AX90,L_Placeholder,0))),"INVALID – verifier missing",IF(AX90=AU90,"INVALID – verifier must be someone other than the PIC",IF(BH90=1,"INVALID – result not yet available (awaiting / TBC)",IF(BV90=1,"INVALID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future",IF(AND(ISNUMBER(BY90),AG90&lt;BY90),IF(H90="Physical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IF(TRIM(S90)="",0,BZ90)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TRIM(LOWER(W90))&lt;&gt;LOWER(Flights!$F$8),ISNA(MATCH(TRIM(BP90),{"00aaa00","00aaa0000","aaa00","aaa0000","00-aaa-00","00-aaa-0000","00/aaa/00"},0)),OR(SUMPRODUCT(--ISNUMBER(SEARCH({"a0","a-0","a_0","a/0","a.0","a#0"},BP90)))&gt;0,ISNUMBER(SEARCH("000000",BP90)))),1,0),0)</f>
        <v>0</v>
      </c>
      <c r="BR90" s="61"/>
      <c r="BS90" s="61"/>
      <c r="BT90" s="61"/>
      <c r="BU90" s="61"/>
      <c r="BV90" s="61" t="n">
        <f aca="false">0</f>
        <v>0</v>
      </c>
      <c r="BW90" s="61"/>
      <c r="BX90" s="61"/>
      <c r="BY90" s="62" t="n">
        <f aca="false">Q90-T7EarlyD*24/24</f>
        <v>46284.6458333333</v>
      </c>
      <c r="BZ90" s="61" t="n">
        <f aca="false">IFERROR(IF(AND(TRIM(LOWER(Z90))&lt;&gt;LOWER(Flights!$F$8),ISNA(MATCH(TRIM(BN90),{"00aaa00","00aaa0000","aaa00","aaa0000","00-aaa-00","00-aaa-0000","00/aaa/00"},0)),IF(S90="Link / file path",SUMPRODUCT(--ISNUMBER(SEARCH({"http","www.","\","/",".pdf",".jpg",".jpeg",".png",".heic",".xls",".doc",".msg",".eml"},Z90)))&gt;0,OR(SUMPRODUCT(--ISNUMBER(SEARCH({"a0","a-0","a_0","a/0","a.0","a#0"},BN90)))&gt;0,SUMPRODUCT(--ISNUMBER(SEARCH({"http","www.","\","/",".pdf",".jpg",".jpeg",".png",".heic",".xls",".doc",".msg",".eml"},Z90)))&gt;0,AND(ISNUMBER(MATCH(S90,{"Seal no.","Delivery note / receipt","Email","Photo"},0)),ISNUMBER(SEARCH("0000",BN90)))))),1,0),0)</f>
        <v>0</v>
      </c>
    </row>
    <row r="91" customFormat="false" ht="39.75" hidden="false" customHeight="true" outlineLevel="0" collapsed="false">
      <c r="A91" s="57" t="s">
        <v>582</v>
      </c>
      <c r="B91" s="57" t="s">
        <v>218</v>
      </c>
      <c r="C91" s="57" t="str">
        <f aca="false">Flights!$F$8</f>
        <v>MH0088</v>
      </c>
      <c r="D91" s="58" t="n">
        <f aca="false">Flights!$D$8</f>
        <v>46305</v>
      </c>
      <c r="E91" s="57" t="str">
        <f aca="false">Flights!$G$8&amp;"-"&amp;Flights!$H$8</f>
        <v>KUL-NRT</v>
      </c>
      <c r="F91" s="57" t="str">
        <f aca="false">Flights!$K$8</f>
        <v>BC</v>
      </c>
      <c r="G91" s="57" t="s">
        <v>81</v>
      </c>
      <c r="H91" s="57" t="s">
        <v>378</v>
      </c>
      <c r="I91" s="57" t="s">
        <v>385</v>
      </c>
      <c r="J91" s="57" t="s">
        <v>386</v>
      </c>
      <c r="K91" s="67" t="s">
        <v>387</v>
      </c>
      <c r="L91" s="67" t="s">
        <v>382</v>
      </c>
      <c r="M91" s="67"/>
      <c r="N91" s="67" t="s">
        <v>383</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60"/>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file",IF(TRIM(S91)="","INVALID – choose the evidence type (column S)",IF(BL91=0,"INVALID – evidence ID does not match its type (e.g. SF-2210, IMG_2231, seal 88213, link)",IF(OR(LEN(AX91)&lt;2,ISNUMBER(MATCH(AX91,L_Placeholder,0))),"INVALID – verifier missing",IF(AX91=AU91,"INVALID – verifier must be someone other than the PIC",IF(BH91=1,"INVALID – result not yet available (awaiting / TBC)",IF(BV91=1,"INVALID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future",IF(AND(ISNUMBER(BY91),AG91&lt;BY91),IF(H91="Physical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IF(TRIM(S91)="",0,BZ91)</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TRIM(LOWER(W91))&lt;&gt;LOWER(Flights!$F$8),ISNA(MATCH(TRIM(BP91),{"00aaa00","00aaa0000","aaa00","aaa0000","00-aaa-00","00-aaa-0000","00/aaa/00"},0)),OR(SUMPRODUCT(--ISNUMBER(SEARCH({"a0","a-0","a_0","a/0","a.0","a#0"},BP91)))&gt;0,ISNUMBER(SEARCH("000000",BP91)))),1,0),0)</f>
        <v>0</v>
      </c>
      <c r="BR91" s="61"/>
      <c r="BS91" s="61"/>
      <c r="BT91" s="61"/>
      <c r="BU91" s="61"/>
      <c r="BV91" s="61" t="n">
        <f aca="false">0</f>
        <v>0</v>
      </c>
      <c r="BW91" s="61"/>
      <c r="BX91" s="61"/>
      <c r="BY91" s="62" t="n">
        <f aca="false">Q91-T7EarlyD*24/24</f>
        <v>46284.6458333333</v>
      </c>
      <c r="BZ91" s="61" t="n">
        <f aca="false">IFERROR(IF(AND(TRIM(LOWER(Z91))&lt;&gt;LOWER(Flights!$F$8),ISNA(MATCH(TRIM(BN91),{"00aaa00","00aaa0000","aaa00","aaa0000","00-aaa-00","00-aaa-0000","00/aaa/00"},0)),IF(S91="Link / file path",SUMPRODUCT(--ISNUMBER(SEARCH({"http","www.","\","/",".pdf",".jpg",".jpeg",".png",".heic",".xls",".doc",".msg",".eml"},Z91)))&gt;0,OR(SUMPRODUCT(--ISNUMBER(SEARCH({"a0","a-0","a_0","a/0","a.0","a#0"},BN91)))&gt;0,SUMPRODUCT(--ISNUMBER(SEARCH({"http","www.","\","/",".pdf",".jpg",".jpeg",".png",".heic",".xls",".doc",".msg",".eml"},Z91)))&gt;0,AND(ISNUMBER(MATCH(S91,{"Seal no.","Delivery note / receipt","Email","Photo"},0)),ISNUMBER(SEARCH("0000",BN91)))))),1,0),0)</f>
        <v>0</v>
      </c>
    </row>
    <row r="92" customFormat="false" ht="41.25" hidden="false" customHeight="true" outlineLevel="0" collapsed="false">
      <c r="A92" s="57" t="s">
        <v>583</v>
      </c>
      <c r="B92" s="57" t="s">
        <v>218</v>
      </c>
      <c r="C92" s="57" t="str">
        <f aca="false">Flights!$F$8</f>
        <v>MH0088</v>
      </c>
      <c r="D92" s="58" t="n">
        <f aca="false">Flights!$D$8</f>
        <v>46305</v>
      </c>
      <c r="E92" s="57" t="str">
        <f aca="false">Flights!$G$8&amp;"-"&amp;Flights!$H$8</f>
        <v>KUL-NRT</v>
      </c>
      <c r="F92" s="57" t="str">
        <f aca="false">Flights!$K$8</f>
        <v>BC</v>
      </c>
      <c r="G92" s="57" t="s">
        <v>81</v>
      </c>
      <c r="H92" s="57" t="s">
        <v>378</v>
      </c>
      <c r="I92" s="57" t="s">
        <v>389</v>
      </c>
      <c r="J92" s="57" t="s">
        <v>390</v>
      </c>
      <c r="K92" s="67" t="s">
        <v>391</v>
      </c>
      <c r="L92" s="67" t="s">
        <v>382</v>
      </c>
      <c r="M92" s="67"/>
      <c r="N92" s="67" t="str">
        <f aca="false">IF(TRIM(Flights!$L$8)="A339","Required","N/A – rule")</f>
        <v>N/A – rule</v>
      </c>
      <c r="O92" s="67" t="s">
        <v>392</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60"/>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file",IF(TRIM(S92)="","INVALID – choose the evidence type (column S)",IF(BL92=0,"INVALID – evidence ID does not match its type (e.g. SF-2210, IMG_2231, seal 88213, link)",IF(OR(LEN(AX92)&lt;2,ISNUMBER(MATCH(AX92,L_Placeholder,0))),"INVALID – verifier missing",IF(AX92=AU92,"INVALID – verifier must be someone other than the PIC",IF(BH92=1,"INVALID – result not yet available (awaiting / TBC)",IF(BV92=1,"INVALID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future",IF(AND(ISNUMBER(BY92),AG92&lt;BY92),IF(H92="Physical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IF(TRIM(S92)="",0,BZ92)</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TRIM(LOWER(W92))&lt;&gt;LOWER(Flights!$F$8),ISNA(MATCH(TRIM(BP92),{"00aaa00","00aaa0000","aaa00","aaa0000","00-aaa-00","00-aaa-0000","00/aaa/00"},0)),OR(SUMPRODUCT(--ISNUMBER(SEARCH({"a0","a-0","a_0","a/0","a.0","a#0"},BP92)))&gt;0,ISNUMBER(SEARCH("000000",BP92)))),1,0),0)</f>
        <v>0</v>
      </c>
      <c r="BR92" s="61"/>
      <c r="BS92" s="61"/>
      <c r="BT92" s="61"/>
      <c r="BU92" s="61"/>
      <c r="BV92" s="61" t="n">
        <f aca="false">0</f>
        <v>0</v>
      </c>
      <c r="BW92" s="61"/>
      <c r="BX92" s="61"/>
      <c r="BY92" s="62" t="n">
        <f aca="false">Q92-T7EarlyD*24/24</f>
        <v>46284.6458333333</v>
      </c>
      <c r="BZ92" s="61" t="n">
        <f aca="false">IFERROR(IF(AND(TRIM(LOWER(Z92))&lt;&gt;LOWER(Flights!$F$8),ISNA(MATCH(TRIM(BN92),{"00aaa00","00aaa0000","aaa00","aaa0000","00-aaa-00","00-aaa-0000","00/aaa/00"},0)),IF(S92="Link / file path",SUMPRODUCT(--ISNUMBER(SEARCH({"http","www.","\","/",".pdf",".jpg",".jpeg",".png",".heic",".xls",".doc",".msg",".eml"},Z92)))&gt;0,OR(SUMPRODUCT(--ISNUMBER(SEARCH({"a0","a-0","a_0","a/0","a.0","a#0"},BN92)))&gt;0,SUMPRODUCT(--ISNUMBER(SEARCH({"http","www.","\","/",".pdf",".jpg",".jpeg",".png",".heic",".xls",".doc",".msg",".eml"},Z92)))&gt;0,AND(ISNUMBER(MATCH(S92,{"Seal no.","Delivery note / receipt","Email","Photo"},0)),ISNUMBER(SEARCH("0000",BN92)))))),1,0),0)</f>
        <v>0</v>
      </c>
    </row>
    <row r="93" customFormat="false" ht="39.75" hidden="false" customHeight="true" outlineLevel="0" collapsed="false">
      <c r="A93" s="57" t="s">
        <v>584</v>
      </c>
      <c r="B93" s="57" t="s">
        <v>218</v>
      </c>
      <c r="C93" s="57" t="str">
        <f aca="false">Flights!$F$8</f>
        <v>MH0088</v>
      </c>
      <c r="D93" s="58" t="n">
        <f aca="false">Flights!$D$8</f>
        <v>46305</v>
      </c>
      <c r="E93" s="57" t="str">
        <f aca="false">Flights!$G$8&amp;"-"&amp;Flights!$H$8</f>
        <v>KUL-NRT</v>
      </c>
      <c r="F93" s="57" t="str">
        <f aca="false">Flights!$K$8</f>
        <v>BC</v>
      </c>
      <c r="G93" s="57" t="s">
        <v>81</v>
      </c>
      <c r="H93" s="57" t="s">
        <v>378</v>
      </c>
      <c r="I93" s="57" t="s">
        <v>394</v>
      </c>
      <c r="J93" s="57" t="s">
        <v>395</v>
      </c>
      <c r="K93" s="67" t="s">
        <v>396</v>
      </c>
      <c r="L93" s="67" t="s">
        <v>382</v>
      </c>
      <c r="M93" s="67"/>
      <c r="N93" s="67" t="s">
        <v>383</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60"/>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file",IF(TRIM(S93)="","INVALID – choose the evidence type (column S)",IF(BL93=0,"INVALID – evidence ID does not match its type (e.g. SF-2210, IMG_2231, seal 88213, link)",IF(OR(LEN(AX93)&lt;2,ISNUMBER(MATCH(AX93,L_Placeholder,0))),"INVALID – verifier missing",IF(AX93=AU93,"INVALID – verifier must be someone other than the PIC",IF(BH93=1,"INVALID – result not yet available (awaiting / TBC)",IF(BV93=1,"INVALID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future",IF(AND(ISNUMBER(BY93),AG93&lt;BY93),IF(H93="Physical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IF(TRIM(S93)="",0,BZ93)</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TRIM(LOWER(W93))&lt;&gt;LOWER(Flights!$F$8),ISNA(MATCH(TRIM(BP93),{"00aaa00","00aaa0000","aaa00","aaa0000","00-aaa-00","00-aaa-0000","00/aaa/00"},0)),OR(SUMPRODUCT(--ISNUMBER(SEARCH({"a0","a-0","a_0","a/0","a.0","a#0"},BP93)))&gt;0,ISNUMBER(SEARCH("000000",BP93)))),1,0),0)</f>
        <v>0</v>
      </c>
      <c r="BR93" s="61"/>
      <c r="BS93" s="61"/>
      <c r="BT93" s="61"/>
      <c r="BU93" s="61"/>
      <c r="BV93" s="61" t="n">
        <f aca="false">0</f>
        <v>0</v>
      </c>
      <c r="BW93" s="61"/>
      <c r="BX93" s="61"/>
      <c r="BY93" s="62" t="n">
        <f aca="false">Q93-T7EarlyD*24/24</f>
        <v>46284.6458333333</v>
      </c>
      <c r="BZ93" s="61" t="n">
        <f aca="false">IFERROR(IF(AND(TRIM(LOWER(Z93))&lt;&gt;LOWER(Flights!$F$8),ISNA(MATCH(TRIM(BN93),{"00aaa00","00aaa0000","aaa00","aaa0000","00-aaa-00","00-aaa-0000","00/aaa/00"},0)),IF(S93="Link / file path",SUMPRODUCT(--ISNUMBER(SEARCH({"http","www.","\","/",".pdf",".jpg",".jpeg",".png",".heic",".xls",".doc",".msg",".eml"},Z93)))&gt;0,OR(SUMPRODUCT(--ISNUMBER(SEARCH({"a0","a-0","a_0","a/0","a.0","a#0"},BN93)))&gt;0,SUMPRODUCT(--ISNUMBER(SEARCH({"http","www.","\","/",".pdf",".jpg",".jpeg",".png",".heic",".xls",".doc",".msg",".eml"},Z93)))&gt;0,AND(ISNUMBER(MATCH(S93,{"Seal no.","Delivery note / receipt","Email","Photo"},0)),ISNUMBER(SEARCH("0000",BN93)))))),1,0),0)</f>
        <v>0</v>
      </c>
    </row>
    <row r="94" customFormat="false" ht="39.75" hidden="false" customHeight="true" outlineLevel="0" collapsed="false">
      <c r="A94" s="57" t="s">
        <v>585</v>
      </c>
      <c r="B94" s="57" t="s">
        <v>218</v>
      </c>
      <c r="C94" s="57" t="str">
        <f aca="false">Flights!$F$8</f>
        <v>MH0088</v>
      </c>
      <c r="D94" s="58" t="n">
        <f aca="false">Flights!$D$8</f>
        <v>46305</v>
      </c>
      <c r="E94" s="57" t="str">
        <f aca="false">Flights!$G$8&amp;"-"&amp;Flights!$H$8</f>
        <v>KUL-NRT</v>
      </c>
      <c r="F94" s="57" t="str">
        <f aca="false">Flights!$K$8</f>
        <v>BC</v>
      </c>
      <c r="G94" s="57" t="s">
        <v>81</v>
      </c>
      <c r="H94" s="57" t="s">
        <v>378</v>
      </c>
      <c r="I94" s="57" t="s">
        <v>398</v>
      </c>
      <c r="J94" s="57" t="s">
        <v>399</v>
      </c>
      <c r="K94" s="67" t="s">
        <v>400</v>
      </c>
      <c r="L94" s="67" t="s">
        <v>382</v>
      </c>
      <c r="M94" s="67"/>
      <c r="N94" s="67" t="s">
        <v>383</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60"/>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file",IF(TRIM(S94)="","INVALID – choose the evidence type (column S)",IF(BL94=0,"INVALID – evidence ID does not match its type (e.g. SF-2210, IMG_2231, seal 88213, link)",IF(OR(LEN(AX94)&lt;2,ISNUMBER(MATCH(AX94,L_Placeholder,0))),"INVALID – verifier missing",IF(AX94=AU94,"INVALID – verifier must be someone other than the PIC",IF(BH94=1,"INVALID – result not yet available (awaiting / TBC)",IF(BV94=1,"INVALID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future",IF(AND(ISNUMBER(BY94),AG94&lt;BY94),IF(H94="Physical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IF(TRIM(S94)="",0,BZ94)</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TRIM(LOWER(W94))&lt;&gt;LOWER(Flights!$F$8),ISNA(MATCH(TRIM(BP94),{"00aaa00","00aaa0000","aaa00","aaa0000","00-aaa-00","00-aaa-0000","00/aaa/00"},0)),OR(SUMPRODUCT(--ISNUMBER(SEARCH({"a0","a-0","a_0","a/0","a.0","a#0"},BP94)))&gt;0,ISNUMBER(SEARCH("000000",BP94)))),1,0),0)</f>
        <v>0</v>
      </c>
      <c r="BR94" s="61"/>
      <c r="BS94" s="61"/>
      <c r="BT94" s="61"/>
      <c r="BU94" s="61"/>
      <c r="BV94" s="61" t="n">
        <f aca="false">0</f>
        <v>0</v>
      </c>
      <c r="BW94" s="61"/>
      <c r="BX94" s="61"/>
      <c r="BY94" s="62" t="n">
        <f aca="false">Q94-T7EarlyD*24/24</f>
        <v>46284.6458333333</v>
      </c>
      <c r="BZ94" s="61" t="n">
        <f aca="false">IFERROR(IF(AND(TRIM(LOWER(Z94))&lt;&gt;LOWER(Flights!$F$8),ISNA(MATCH(TRIM(BN94),{"00aaa00","00aaa0000","aaa00","aaa0000","00-aaa-00","00-aaa-0000","00/aaa/00"},0)),IF(S94="Link / file path",SUMPRODUCT(--ISNUMBER(SEARCH({"http","www.","\","/",".pdf",".jpg",".jpeg",".png",".heic",".xls",".doc",".msg",".eml"},Z94)))&gt;0,OR(SUMPRODUCT(--ISNUMBER(SEARCH({"a0","a-0","a_0","a/0","a.0","a#0"},BN94)))&gt;0,SUMPRODUCT(--ISNUMBER(SEARCH({"http","www.","\","/",".pdf",".jpg",".jpeg",".png",".heic",".xls",".doc",".msg",".eml"},Z94)))&gt;0,AND(ISNUMBER(MATCH(S94,{"Seal no.","Delivery note / receipt","Email","Photo"},0)),ISNUMBER(SEARCH("0000",BN94)))))),1,0),0)</f>
        <v>0</v>
      </c>
    </row>
    <row r="95" customFormat="false" ht="39.75" hidden="false" customHeight="true" outlineLevel="0" collapsed="false">
      <c r="A95" s="57" t="s">
        <v>586</v>
      </c>
      <c r="B95" s="57" t="s">
        <v>218</v>
      </c>
      <c r="C95" s="57" t="str">
        <f aca="false">Flights!$F$8</f>
        <v>MH0088</v>
      </c>
      <c r="D95" s="58" t="n">
        <f aca="false">Flights!$D$8</f>
        <v>46305</v>
      </c>
      <c r="E95" s="57" t="str">
        <f aca="false">Flights!$G$8&amp;"-"&amp;Flights!$H$8</f>
        <v>KUL-NRT</v>
      </c>
      <c r="F95" s="57" t="str">
        <f aca="false">Flights!$K$8</f>
        <v>BC</v>
      </c>
      <c r="G95" s="57" t="s">
        <v>81</v>
      </c>
      <c r="H95" s="57" t="s">
        <v>378</v>
      </c>
      <c r="I95" s="57" t="s">
        <v>398</v>
      </c>
      <c r="J95" s="57" t="s">
        <v>402</v>
      </c>
      <c r="K95" s="67" t="s">
        <v>403</v>
      </c>
      <c r="L95" s="67" t="s">
        <v>382</v>
      </c>
      <c r="M95" s="67"/>
      <c r="N95" s="67" t="s">
        <v>383</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60"/>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file",IF(TRIM(S95)="","INVALID – choose the evidence type (column S)",IF(BL95=0,"INVALID – evidence ID does not match its type (e.g. SF-2210, IMG_2231, seal 88213, link)",IF(OR(LEN(AX95)&lt;2,ISNUMBER(MATCH(AX95,L_Placeholder,0))),"INVALID – verifier missing",IF(AX95=AU95,"INVALID – verifier must be someone other than the PIC",IF(BH95=1,"INVALID – result not yet available (awaiting / TBC)",IF(BV95=1,"INVALID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future",IF(AND(ISNUMBER(BY95),AG95&lt;BY95),IF(H95="Physical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IF(TRIM(S95)="",0,BZ95)</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TRIM(LOWER(W95))&lt;&gt;LOWER(Flights!$F$8),ISNA(MATCH(TRIM(BP95),{"00aaa00","00aaa0000","aaa00","aaa0000","00-aaa-00","00-aaa-0000","00/aaa/00"},0)),OR(SUMPRODUCT(--ISNUMBER(SEARCH({"a0","a-0","a_0","a/0","a.0","a#0"},BP95)))&gt;0,ISNUMBER(SEARCH("000000",BP95)))),1,0),0)</f>
        <v>0</v>
      </c>
      <c r="BR95" s="61"/>
      <c r="BS95" s="61"/>
      <c r="BT95" s="61"/>
      <c r="BU95" s="61"/>
      <c r="BV95" s="61" t="n">
        <f aca="false">0</f>
        <v>0</v>
      </c>
      <c r="BW95" s="61"/>
      <c r="BX95" s="61"/>
      <c r="BY95" s="62" t="n">
        <f aca="false">Q95-T7EarlyD*24/24</f>
        <v>46284.6458333333</v>
      </c>
      <c r="BZ95" s="61" t="n">
        <f aca="false">IFERROR(IF(AND(TRIM(LOWER(Z95))&lt;&gt;LOWER(Flights!$F$8),ISNA(MATCH(TRIM(BN95),{"00aaa00","00aaa0000","aaa00","aaa0000","00-aaa-00","00-aaa-0000","00/aaa/00"},0)),IF(S95="Link / file path",SUMPRODUCT(--ISNUMBER(SEARCH({"http","www.","\","/",".pdf",".jpg",".jpeg",".png",".heic",".xls",".doc",".msg",".eml"},Z95)))&gt;0,OR(SUMPRODUCT(--ISNUMBER(SEARCH({"a0","a-0","a_0","a/0","a.0","a#0"},BN95)))&gt;0,SUMPRODUCT(--ISNUMBER(SEARCH({"http","www.","\","/",".pdf",".jpg",".jpeg",".png",".heic",".xls",".doc",".msg",".eml"},Z95)))&gt;0,AND(ISNUMBER(MATCH(S95,{"Seal no.","Delivery note / receipt","Email","Photo"},0)),ISNUMBER(SEARCH("0000",BN95)))))),1,0),0)</f>
        <v>0</v>
      </c>
    </row>
    <row r="96" customFormat="false" ht="39.75" hidden="false" customHeight="true" outlineLevel="0" collapsed="false">
      <c r="A96" s="57" t="s">
        <v>587</v>
      </c>
      <c r="B96" s="57" t="s">
        <v>218</v>
      </c>
      <c r="C96" s="57" t="str">
        <f aca="false">Flights!$F$8</f>
        <v>MH0088</v>
      </c>
      <c r="D96" s="58" t="n">
        <f aca="false">Flights!$D$8</f>
        <v>46305</v>
      </c>
      <c r="E96" s="57" t="str">
        <f aca="false">Flights!$G$8&amp;"-"&amp;Flights!$H$8</f>
        <v>KUL-NRT</v>
      </c>
      <c r="F96" s="57" t="str">
        <f aca="false">Flights!$K$8</f>
        <v>BC</v>
      </c>
      <c r="G96" s="57" t="s">
        <v>81</v>
      </c>
      <c r="H96" s="57" t="s">
        <v>378</v>
      </c>
      <c r="I96" s="57" t="s">
        <v>405</v>
      </c>
      <c r="J96" s="57" t="s">
        <v>406</v>
      </c>
      <c r="K96" s="67" t="s">
        <v>407</v>
      </c>
      <c r="L96" s="67" t="s">
        <v>382</v>
      </c>
      <c r="M96" s="67"/>
      <c r="N96" s="67" t="s">
        <v>383</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60"/>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file",IF(TRIM(S96)="","INVALID – choose the evidence type (column S)",IF(BL96=0,"INVALID – evidence ID does not match its type (e.g. SF-2210, IMG_2231, seal 88213, link)",IF(OR(LEN(AX96)&lt;2,ISNUMBER(MATCH(AX96,L_Placeholder,0))),"INVALID – verifier missing",IF(AX96=AU96,"INVALID – verifier must be someone other than the PIC",IF(BH96=1,"INVALID – result not yet available (awaiting / TBC)",IF(BV96=1,"INVALID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future",IF(AND(ISNUMBER(BY96),AG96&lt;BY96),IF(H96="Physical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IF(TRIM(S96)="",0,BZ96)</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TRIM(LOWER(W96))&lt;&gt;LOWER(Flights!$F$8),ISNA(MATCH(TRIM(BP96),{"00aaa00","00aaa0000","aaa00","aaa0000","00-aaa-00","00-aaa-0000","00/aaa/00"},0)),OR(SUMPRODUCT(--ISNUMBER(SEARCH({"a0","a-0","a_0","a/0","a.0","a#0"},BP96)))&gt;0,ISNUMBER(SEARCH("000000",BP96)))),1,0),0)</f>
        <v>0</v>
      </c>
      <c r="BR96" s="61"/>
      <c r="BS96" s="61"/>
      <c r="BT96" s="61"/>
      <c r="BU96" s="61"/>
      <c r="BV96" s="61" t="n">
        <f aca="false">0</f>
        <v>0</v>
      </c>
      <c r="BW96" s="61"/>
      <c r="BX96" s="61"/>
      <c r="BY96" s="62" t="n">
        <f aca="false">Q96-T7EarlyD*24/24</f>
        <v>46284.6458333333</v>
      </c>
      <c r="BZ96" s="61" t="n">
        <f aca="false">IFERROR(IF(AND(TRIM(LOWER(Z96))&lt;&gt;LOWER(Flights!$F$8),ISNA(MATCH(TRIM(BN96),{"00aaa00","00aaa0000","aaa00","aaa0000","00-aaa-00","00-aaa-0000","00/aaa/00"},0)),IF(S96="Link / file path",SUMPRODUCT(--ISNUMBER(SEARCH({"http","www.","\","/",".pdf",".jpg",".jpeg",".png",".heic",".xls",".doc",".msg",".eml"},Z96)))&gt;0,OR(SUMPRODUCT(--ISNUMBER(SEARCH({"a0","a-0","a_0","a/0","a.0","a#0"},BN96)))&gt;0,SUMPRODUCT(--ISNUMBER(SEARCH({"http","www.","\","/",".pdf",".jpg",".jpeg",".png",".heic",".xls",".doc",".msg",".eml"},Z96)))&gt;0,AND(ISNUMBER(MATCH(S96,{"Seal no.","Delivery note / receipt","Email","Photo"},0)),ISNUMBER(SEARCH("0000",BN96)))))),1,0),0)</f>
        <v>0</v>
      </c>
    </row>
    <row r="97" customFormat="false" ht="39.75" hidden="false" customHeight="true" outlineLevel="0" collapsed="false">
      <c r="A97" s="57" t="s">
        <v>588</v>
      </c>
      <c r="B97" s="57" t="s">
        <v>218</v>
      </c>
      <c r="C97" s="57" t="str">
        <f aca="false">Flights!$F$8</f>
        <v>MH0088</v>
      </c>
      <c r="D97" s="58" t="n">
        <f aca="false">Flights!$D$8</f>
        <v>46305</v>
      </c>
      <c r="E97" s="57" t="str">
        <f aca="false">Flights!$G$8&amp;"-"&amp;Flights!$H$8</f>
        <v>KUL-NRT</v>
      </c>
      <c r="F97" s="57" t="str">
        <f aca="false">Flights!$K$8</f>
        <v>BC</v>
      </c>
      <c r="G97" s="57" t="s">
        <v>81</v>
      </c>
      <c r="H97" s="57" t="s">
        <v>378</v>
      </c>
      <c r="I97" s="57" t="s">
        <v>405</v>
      </c>
      <c r="J97" s="57" t="s">
        <v>409</v>
      </c>
      <c r="K97" s="67" t="s">
        <v>407</v>
      </c>
      <c r="L97" s="67" t="s">
        <v>382</v>
      </c>
      <c r="M97" s="67"/>
      <c r="N97" s="67" t="s">
        <v>383</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60"/>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file",IF(TRIM(S97)="","INVALID – choose the evidence type (column S)",IF(BL97=0,"INVALID – evidence ID does not match its type (e.g. SF-2210, IMG_2231, seal 88213, link)",IF(OR(LEN(AX97)&lt;2,ISNUMBER(MATCH(AX97,L_Placeholder,0))),"INVALID – verifier missing",IF(AX97=AU97,"INVALID – verifier must be someone other than the PIC",IF(BH97=1,"INVALID – result not yet available (awaiting / TBC)",IF(BV97=1,"INVALID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future",IF(AND(ISNUMBER(BY97),AG97&lt;BY97),IF(H97="Physical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IF(TRIM(S97)="",0,BZ97)</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TRIM(LOWER(W97))&lt;&gt;LOWER(Flights!$F$8),ISNA(MATCH(TRIM(BP97),{"00aaa00","00aaa0000","aaa00","aaa0000","00-aaa-00","00-aaa-0000","00/aaa/00"},0)),OR(SUMPRODUCT(--ISNUMBER(SEARCH({"a0","a-0","a_0","a/0","a.0","a#0"},BP97)))&gt;0,ISNUMBER(SEARCH("000000",BP97)))),1,0),0)</f>
        <v>0</v>
      </c>
      <c r="BR97" s="61"/>
      <c r="BS97" s="61"/>
      <c r="BT97" s="61"/>
      <c r="BU97" s="61"/>
      <c r="BV97" s="61" t="n">
        <f aca="false">0</f>
        <v>0</v>
      </c>
      <c r="BW97" s="61"/>
      <c r="BX97" s="61"/>
      <c r="BY97" s="62" t="n">
        <f aca="false">Q97-T7EarlyD*24/24</f>
        <v>46284.6458333333</v>
      </c>
      <c r="BZ97" s="61" t="n">
        <f aca="false">IFERROR(IF(AND(TRIM(LOWER(Z97))&lt;&gt;LOWER(Flights!$F$8),ISNA(MATCH(TRIM(BN97),{"00aaa00","00aaa0000","aaa00","aaa0000","00-aaa-00","00-aaa-0000","00/aaa/00"},0)),IF(S97="Link / file path",SUMPRODUCT(--ISNUMBER(SEARCH({"http","www.","\","/",".pdf",".jpg",".jpeg",".png",".heic",".xls",".doc",".msg",".eml"},Z97)))&gt;0,OR(SUMPRODUCT(--ISNUMBER(SEARCH({"a0","a-0","a_0","a/0","a.0","a#0"},BN97)))&gt;0,SUMPRODUCT(--ISNUMBER(SEARCH({"http","www.","\","/",".pdf",".jpg",".jpeg",".png",".heic",".xls",".doc",".msg",".eml"},Z97)))&gt;0,AND(ISNUMBER(MATCH(S97,{"Seal no.","Delivery note / receipt","Email","Photo"},0)),ISNUMBER(SEARCH("0000",BN97)))))),1,0),0)</f>
        <v>0</v>
      </c>
    </row>
    <row r="98" customFormat="false" ht="39.75" hidden="false" customHeight="true" outlineLevel="0" collapsed="false">
      <c r="A98" s="57" t="s">
        <v>589</v>
      </c>
      <c r="B98" s="57" t="s">
        <v>218</v>
      </c>
      <c r="C98" s="57" t="str">
        <f aca="false">Flights!$F$8</f>
        <v>MH0088</v>
      </c>
      <c r="D98" s="58" t="n">
        <f aca="false">Flights!$D$8</f>
        <v>46305</v>
      </c>
      <c r="E98" s="57" t="str">
        <f aca="false">Flights!$G$8&amp;"-"&amp;Flights!$H$8</f>
        <v>KUL-NRT</v>
      </c>
      <c r="F98" s="57" t="str">
        <f aca="false">Flights!$K$8</f>
        <v>BC</v>
      </c>
      <c r="G98" s="57" t="s">
        <v>81</v>
      </c>
      <c r="H98" s="57" t="s">
        <v>378</v>
      </c>
      <c r="I98" s="57" t="s">
        <v>411</v>
      </c>
      <c r="J98" s="57" t="s">
        <v>412</v>
      </c>
      <c r="K98" s="67" t="s">
        <v>590</v>
      </c>
      <c r="L98" s="67" t="s">
        <v>591</v>
      </c>
      <c r="M98" s="67"/>
      <c r="N98" s="67" t="s">
        <v>383</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60"/>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file",IF(TRIM(S98)="","INVALID – choose the evidence type (column S)",IF(BL98=0,"INVALID – evidence ID does not match its type (e.g. SF-2210, IMG_2231, seal 88213, link)",IF(OR(LEN(AX98)&lt;2,ISNUMBER(MATCH(AX98,L_Placeholder,0))),"INVALID – verifier missing",IF(AX98=AU98,"INVALID – verifier must be someone other than the PIC",IF(BH98=1,"INVALID – result not yet available (awaiting / TBC)",IF(BV98=1,"INVALID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future",IF(AND(ISNUMBER(BY98),AG98&lt;BY98),IF(H98="Physical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IF(TRIM(S98)="",0,BZ98)</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TRIM(LOWER(W98))&lt;&gt;LOWER(Flights!$F$8),ISNA(MATCH(TRIM(BP98),{"00aaa00","00aaa0000","aaa00","aaa0000","00-aaa-00","00-aaa-0000","00/aaa/00"},0)),OR(SUMPRODUCT(--ISNUMBER(SEARCH({"a0","a-0","a_0","a/0","a.0","a#0"},BP98)))&gt;0,ISNUMBER(SEARCH("000000",BP98)))),1,0),0)</f>
        <v>0</v>
      </c>
      <c r="BR98" s="61"/>
      <c r="BS98" s="61"/>
      <c r="BT98" s="61"/>
      <c r="BU98" s="61"/>
      <c r="BV98" s="61" t="n">
        <f aca="false">0</f>
        <v>0</v>
      </c>
      <c r="BW98" s="61"/>
      <c r="BX98" s="61"/>
      <c r="BY98" s="62" t="n">
        <f aca="false">Q98-T7EarlyD*24/24</f>
        <v>46284.6458333333</v>
      </c>
      <c r="BZ98" s="61" t="n">
        <f aca="false">IFERROR(IF(AND(TRIM(LOWER(Z98))&lt;&gt;LOWER(Flights!$F$8),ISNA(MATCH(TRIM(BN98),{"00aaa00","00aaa0000","aaa00","aaa0000","00-aaa-00","00-aaa-0000","00/aaa/00"},0)),IF(S98="Link / file path",SUMPRODUCT(--ISNUMBER(SEARCH({"http","www.","\","/",".pdf",".jpg",".jpeg",".png",".heic",".xls",".doc",".msg",".eml"},Z98)))&gt;0,OR(SUMPRODUCT(--ISNUMBER(SEARCH({"a0","a-0","a_0","a/0","a.0","a#0"},BN98)))&gt;0,SUMPRODUCT(--ISNUMBER(SEARCH({"http","www.","\","/",".pdf",".jpg",".jpeg",".png",".heic",".xls",".doc",".msg",".eml"},Z98)))&gt;0,AND(ISNUMBER(MATCH(S98,{"Seal no.","Delivery note / receipt","Email","Photo"},0)),ISNUMBER(SEARCH("0000",BN98)))))),1,0),0)</f>
        <v>0</v>
      </c>
    </row>
    <row r="99" customFormat="false" ht="39.75" hidden="false" customHeight="true" outlineLevel="0" collapsed="false">
      <c r="A99" s="57" t="s">
        <v>592</v>
      </c>
      <c r="B99" s="57" t="s">
        <v>218</v>
      </c>
      <c r="C99" s="57" t="str">
        <f aca="false">Flights!$F$8</f>
        <v>MH0088</v>
      </c>
      <c r="D99" s="58" t="n">
        <f aca="false">Flights!$D$8</f>
        <v>46305</v>
      </c>
      <c r="E99" s="57" t="str">
        <f aca="false">Flights!$G$8&amp;"-"&amp;Flights!$H$8</f>
        <v>KUL-NRT</v>
      </c>
      <c r="F99" s="57" t="str">
        <f aca="false">Flights!$K$8</f>
        <v>BC</v>
      </c>
      <c r="G99" s="57" t="s">
        <v>83</v>
      </c>
      <c r="H99" s="57" t="s">
        <v>378</v>
      </c>
      <c r="I99" s="57" t="s">
        <v>379</v>
      </c>
      <c r="J99" s="57" t="s">
        <v>416</v>
      </c>
      <c r="K99" s="67" t="s">
        <v>417</v>
      </c>
      <c r="L99" s="67" t="s">
        <v>418</v>
      </c>
      <c r="M99" s="67"/>
      <c r="N99" s="67" t="s">
        <v>383</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60"/>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file",IF(TRIM(S99)="","INVALID – choose the evidence type (column S)",IF(BL99=0,"INVALID – evidence ID does not match its type (e.g. SF-2210, IMG_2231, seal 88213, link)",IF(OR(LEN(AX99)&lt;2,ISNUMBER(MATCH(AX99,L_Placeholder,0))),"INVALID – verifier missing",IF(AX99=AU99,"INVALID – verifier must be someone other than the PIC",IF(BH99=1,"INVALID – result not yet available (awaiting / TBC)",IF(BV99=1,"INVALID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future",IF(AND(ISNUMBER(BY99),AG99&lt;BY99),IF(H99="Physical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IF(TRIM(S99)="",0,BZ99)</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TRIM(LOWER(W99))&lt;&gt;LOWER(Flights!$F$8),ISNA(MATCH(TRIM(BP99),{"00aaa00","00aaa0000","aaa00","aaa0000","00-aaa-00","00-aaa-0000","00/aaa/00"},0)),OR(SUMPRODUCT(--ISNUMBER(SEARCH({"a0","a-0","a_0","a/0","a.0","a#0"},BP99)))&gt;0,ISNUMBER(SEARCH("000000",BP99)))),1,0),0)</f>
        <v>0</v>
      </c>
      <c r="BR99" s="61"/>
      <c r="BS99" s="61"/>
      <c r="BT99" s="61"/>
      <c r="BU99" s="61"/>
      <c r="BV99" s="61" t="n">
        <f aca="false">0</f>
        <v>0</v>
      </c>
      <c r="BW99" s="61"/>
      <c r="BX99" s="61"/>
      <c r="BY99" s="62" t="n">
        <f aca="false">Q99-T24EarlyH/24</f>
        <v>46303.6458333333</v>
      </c>
      <c r="BZ99" s="61" t="n">
        <f aca="false">IFERROR(IF(AND(TRIM(LOWER(Z99))&lt;&gt;LOWER(Flights!$F$8),ISNA(MATCH(TRIM(BN99),{"00aaa00","00aaa0000","aaa00","aaa0000","00-aaa-00","00-aaa-0000","00/aaa/00"},0)),IF(S99="Link / file path",SUMPRODUCT(--ISNUMBER(SEARCH({"http","www.","\","/",".pdf",".jpg",".jpeg",".png",".heic",".xls",".doc",".msg",".eml"},Z99)))&gt;0,OR(SUMPRODUCT(--ISNUMBER(SEARCH({"a0","a-0","a_0","a/0","a.0","a#0"},BN99)))&gt;0,SUMPRODUCT(--ISNUMBER(SEARCH({"http","www.","\","/",".pdf",".jpg",".jpeg",".png",".heic",".xls",".doc",".msg",".eml"},Z99)))&gt;0,AND(ISNUMBER(MATCH(S99,{"Seal no.","Delivery note / receipt","Email","Photo"},0)),ISNUMBER(SEARCH("0000",BN99)))))),1,0),0)</f>
        <v>0</v>
      </c>
    </row>
    <row r="100" customFormat="false" ht="39.75" hidden="false" customHeight="true" outlineLevel="0" collapsed="false">
      <c r="A100" s="57" t="s">
        <v>593</v>
      </c>
      <c r="B100" s="57" t="s">
        <v>218</v>
      </c>
      <c r="C100" s="57" t="str">
        <f aca="false">Flights!$F$8</f>
        <v>MH0088</v>
      </c>
      <c r="D100" s="58" t="n">
        <f aca="false">Flights!$D$8</f>
        <v>46305</v>
      </c>
      <c r="E100" s="57" t="str">
        <f aca="false">Flights!$G$8&amp;"-"&amp;Flights!$H$8</f>
        <v>KUL-NRT</v>
      </c>
      <c r="F100" s="57" t="str">
        <f aca="false">Flights!$K$8</f>
        <v>BC</v>
      </c>
      <c r="G100" s="57" t="s">
        <v>420</v>
      </c>
      <c r="H100" s="57" t="s">
        <v>378</v>
      </c>
      <c r="I100" s="57" t="s">
        <v>379</v>
      </c>
      <c r="J100" s="57" t="s">
        <v>421</v>
      </c>
      <c r="K100" s="67"/>
      <c r="L100" s="67" t="s">
        <v>422</v>
      </c>
      <c r="M100" s="67"/>
      <c r="N100" s="67" t="s">
        <v>383</v>
      </c>
      <c r="O100" s="67" t="s">
        <v>423</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60"/>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file",IF(TRIM(S100)="","INVALID – choose the evidence type (column S)",IF(BL100=0,"INVALID – evidence ID does not match its type (e.g. SF-2210, IMG_2231, seal 88213, link)",IF(OR(LEN(AX100)&lt;2,ISNUMBER(MATCH(AX100,L_Placeholder,0))),"INVALID – verifier missing",IF(AX100=AU100,"INVALID – verifier must be someone other than the PIC",IF(BH100=1,"INVALID – result not yet available (awaiting / TBC)",IF(BV100=1,"INVALID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future",IF(AND(ISNUMBER(BY100),AG100&lt;BY100),IF(H100="Physical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IF(TRIM(S100)="",0,BZ100)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TRIM(LOWER(W100))&lt;&gt;LOWER(Flights!$F$8),ISNA(MATCH(TRIM(BP100),{"00aaa00","00aaa0000","aaa00","aaa0000","00-aaa-00","00-aaa-0000","00/aaa/00"},0)),OR(SUMPRODUCT(--ISNUMBER(SEARCH({"a0","a-0","a_0","a/0","a.0","a#0"},BP100)))&gt;0,ISNUMBER(SEARCH("000000",BP100)))),1,0),0)</f>
        <v>0</v>
      </c>
      <c r="BR100" s="61"/>
      <c r="BS100" s="61"/>
      <c r="BT100" s="61"/>
      <c r="BU100" s="61"/>
      <c r="BV100" s="61" t="n">
        <f aca="false">0</f>
        <v>0</v>
      </c>
      <c r="BW100" s="61"/>
      <c r="BX100" s="61"/>
      <c r="BY100" s="62" t="n">
        <f aca="false">Q100-T12EarlyH/24</f>
        <v>46304.6458333333</v>
      </c>
      <c r="BZ100" s="61" t="n">
        <f aca="false">IFERROR(IF(AND(TRIM(LOWER(Z100))&lt;&gt;LOWER(Flights!$F$8),ISNA(MATCH(TRIM(BN100),{"00aaa00","00aaa0000","aaa00","aaa0000","00-aaa-00","00-aaa-0000","00/aaa/00"},0)),IF(S100="Link / file path",SUMPRODUCT(--ISNUMBER(SEARCH({"http","www.","\","/",".pdf",".jpg",".jpeg",".png",".heic",".xls",".doc",".msg",".eml"},Z100)))&gt;0,OR(SUMPRODUCT(--ISNUMBER(SEARCH({"a0","a-0","a_0","a/0","a.0","a#0"},BN100)))&gt;0,SUMPRODUCT(--ISNUMBER(SEARCH({"http","www.","\","/",".pdf",".jpg",".jpeg",".png",".heic",".xls",".doc",".msg",".eml"},Z100)))&gt;0,AND(ISNUMBER(MATCH(S100,{"Seal no.","Delivery note / receipt","Email","Photo"},0)),ISNUMBER(SEARCH("0000",BN100)))))),1,0),0)</f>
        <v>0</v>
      </c>
    </row>
    <row r="101" customFormat="false" ht="39.75" hidden="false" customHeight="true" outlineLevel="0" collapsed="false">
      <c r="A101" s="57" t="s">
        <v>594</v>
      </c>
      <c r="B101" s="57" t="s">
        <v>218</v>
      </c>
      <c r="C101" s="57" t="str">
        <f aca="false">Flights!$F$8</f>
        <v>MH0088</v>
      </c>
      <c r="D101" s="58" t="n">
        <f aca="false">Flights!$D$8</f>
        <v>46305</v>
      </c>
      <c r="E101" s="57" t="str">
        <f aca="false">Flights!$G$8&amp;"-"&amp;Flights!$H$8</f>
        <v>KUL-NRT</v>
      </c>
      <c r="F101" s="57" t="str">
        <f aca="false">Flights!$K$8</f>
        <v>BC</v>
      </c>
      <c r="G101" s="57" t="s">
        <v>420</v>
      </c>
      <c r="H101" s="57" t="s">
        <v>378</v>
      </c>
      <c r="I101" s="57" t="s">
        <v>379</v>
      </c>
      <c r="J101" s="57" t="s">
        <v>425</v>
      </c>
      <c r="K101" s="67" t="s">
        <v>426</v>
      </c>
      <c r="L101" s="67" t="s">
        <v>422</v>
      </c>
      <c r="M101" s="67"/>
      <c r="N101" s="67" t="s">
        <v>383</v>
      </c>
      <c r="O101" s="67" t="s">
        <v>423</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60"/>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file",IF(TRIM(S101)="","INVALID – choose the evidence type (column S)",IF(BL101=0,"INVALID – evidence ID does not match its type (e.g. SF-2210, IMG_2231, seal 88213, link)",IF(OR(LEN(AX101)&lt;2,ISNUMBER(MATCH(AX101,L_Placeholder,0))),"INVALID – verifier missing",IF(AX101=AU101,"INVALID – verifier must be someone other than the PIC",IF(BH101=1,"INVALID – result not yet available (awaiting / TBC)",IF(BV101=1,"INVALID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future",IF(AND(ISNUMBER(BY101),AG101&lt;BY101),IF(H101="Physical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IF(TRIM(S101)="",0,BZ101)</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TRIM(LOWER(W101))&lt;&gt;LOWER(Flights!$F$8),ISNA(MATCH(TRIM(BP101),{"00aaa00","00aaa0000","aaa00","aaa0000","00-aaa-00","00-aaa-0000","00/aaa/00"},0)),OR(SUMPRODUCT(--ISNUMBER(SEARCH({"a0","a-0","a_0","a/0","a.0","a#0"},BP101)))&gt;0,ISNUMBER(SEARCH("000000",BP101)))),1,0),0)</f>
        <v>0</v>
      </c>
      <c r="BR101" s="61"/>
      <c r="BS101" s="61"/>
      <c r="BT101" s="61"/>
      <c r="BU101" s="61"/>
      <c r="BV101" s="61" t="n">
        <f aca="false">0</f>
        <v>0</v>
      </c>
      <c r="BW101" s="61"/>
      <c r="BX101" s="61"/>
      <c r="BY101" s="62" t="n">
        <f aca="false">Q101-T12EarlyH/24</f>
        <v>46304.6458333333</v>
      </c>
      <c r="BZ101" s="61" t="n">
        <f aca="false">IFERROR(IF(AND(TRIM(LOWER(Z101))&lt;&gt;LOWER(Flights!$F$8),ISNA(MATCH(TRIM(BN101),{"00aaa00","00aaa0000","aaa00","aaa0000","00-aaa-00","00-aaa-0000","00/aaa/00"},0)),IF(S101="Link / file path",SUMPRODUCT(--ISNUMBER(SEARCH({"http","www.","\","/",".pdf",".jpg",".jpeg",".png",".heic",".xls",".doc",".msg",".eml"},Z101)))&gt;0,OR(SUMPRODUCT(--ISNUMBER(SEARCH({"a0","a-0","a_0","a/0","a.0","a#0"},BN101)))&gt;0,SUMPRODUCT(--ISNUMBER(SEARCH({"http","www.","\","/",".pdf",".jpg",".jpeg",".png",".heic",".xls",".doc",".msg",".eml"},Z101)))&gt;0,AND(ISNUMBER(MATCH(S101,{"Seal no.","Delivery note / receipt","Email","Photo"},0)),ISNUMBER(SEARCH("0000",BN101)))))),1,0),0)</f>
        <v>0</v>
      </c>
    </row>
    <row r="102" customFormat="false" ht="39.75" hidden="false" customHeight="true" outlineLevel="0" collapsed="false">
      <c r="A102" s="57" t="s">
        <v>595</v>
      </c>
      <c r="B102" s="57" t="s">
        <v>218</v>
      </c>
      <c r="C102" s="57" t="str">
        <f aca="false">Flights!$F$8</f>
        <v>MH0088</v>
      </c>
      <c r="D102" s="58" t="n">
        <f aca="false">Flights!$D$8</f>
        <v>46305</v>
      </c>
      <c r="E102" s="57" t="str">
        <f aca="false">Flights!$G$8&amp;"-"&amp;Flights!$H$8</f>
        <v>KUL-NRT</v>
      </c>
      <c r="F102" s="57" t="str">
        <f aca="false">Flights!$K$8</f>
        <v>BC</v>
      </c>
      <c r="G102" s="57" t="s">
        <v>420</v>
      </c>
      <c r="H102" s="57" t="s">
        <v>378</v>
      </c>
      <c r="I102" s="57" t="s">
        <v>428</v>
      </c>
      <c r="J102" s="57" t="s">
        <v>429</v>
      </c>
      <c r="K102" s="67"/>
      <c r="L102" s="67" t="s">
        <v>422</v>
      </c>
      <c r="M102" s="67"/>
      <c r="N102" s="67" t="s">
        <v>383</v>
      </c>
      <c r="O102" s="67" t="s">
        <v>423</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60"/>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file",IF(TRIM(S102)="","INVALID – choose the evidence type (column S)",IF(BL102=0,"INVALID – evidence ID does not match its type (e.g. SF-2210, IMG_2231, seal 88213, link)",IF(OR(LEN(AX102)&lt;2,ISNUMBER(MATCH(AX102,L_Placeholder,0))),"INVALID – verifier missing",IF(AX102=AU102,"INVALID – verifier must be someone other than the PIC",IF(BH102=1,"INVALID – result not yet available (awaiting / TBC)",IF(BV102=1,"INVALID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future",IF(AND(ISNUMBER(BY102),AG102&lt;BY102),IF(H102="Physical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IF(TRIM(S102)="",0,BZ102)</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TRIM(LOWER(W102))&lt;&gt;LOWER(Flights!$F$8),ISNA(MATCH(TRIM(BP102),{"00aaa00","00aaa0000","aaa00","aaa0000","00-aaa-00","00-aaa-0000","00/aaa/00"},0)),OR(SUMPRODUCT(--ISNUMBER(SEARCH({"a0","a-0","a_0","a/0","a.0","a#0"},BP102)))&gt;0,ISNUMBER(SEARCH("000000",BP102)))),1,0),0)</f>
        <v>0</v>
      </c>
      <c r="BR102" s="61"/>
      <c r="BS102" s="61"/>
      <c r="BT102" s="61"/>
      <c r="BU102" s="61"/>
      <c r="BV102" s="61" t="n">
        <f aca="false">0</f>
        <v>0</v>
      </c>
      <c r="BW102" s="61"/>
      <c r="BX102" s="61"/>
      <c r="BY102" s="62" t="n">
        <f aca="false">Q102-T12EarlyH/24</f>
        <v>46304.6458333333</v>
      </c>
      <c r="BZ102" s="61" t="n">
        <f aca="false">IFERROR(IF(AND(TRIM(LOWER(Z102))&lt;&gt;LOWER(Flights!$F$8),ISNA(MATCH(TRIM(BN102),{"00aaa00","00aaa0000","aaa00","aaa0000","00-aaa-00","00-aaa-0000","00/aaa/00"},0)),IF(S102="Link / file path",SUMPRODUCT(--ISNUMBER(SEARCH({"http","www.","\","/",".pdf",".jpg",".jpeg",".png",".heic",".xls",".doc",".msg",".eml"},Z102)))&gt;0,OR(SUMPRODUCT(--ISNUMBER(SEARCH({"a0","a-0","a_0","a/0","a.0","a#0"},BN102)))&gt;0,SUMPRODUCT(--ISNUMBER(SEARCH({"http","www.","\","/",".pdf",".jpg",".jpeg",".png",".heic",".xls",".doc",".msg",".eml"},Z102)))&gt;0,AND(ISNUMBER(MATCH(S102,{"Seal no.","Delivery note / receipt","Email","Photo"},0)),ISNUMBER(SEARCH("0000",BN102)))))),1,0),0)</f>
        <v>0</v>
      </c>
    </row>
    <row r="103" customFormat="false" ht="39.75" hidden="false" customHeight="true" outlineLevel="0" collapsed="false">
      <c r="A103" s="57" t="s">
        <v>596</v>
      </c>
      <c r="B103" s="57" t="s">
        <v>218</v>
      </c>
      <c r="C103" s="57" t="str">
        <f aca="false">Flights!$F$8</f>
        <v>MH0088</v>
      </c>
      <c r="D103" s="58" t="n">
        <f aca="false">Flights!$D$8</f>
        <v>46305</v>
      </c>
      <c r="E103" s="57" t="str">
        <f aca="false">Flights!$G$8&amp;"-"&amp;Flights!$H$8</f>
        <v>KUL-NRT</v>
      </c>
      <c r="F103" s="57" t="str">
        <f aca="false">Flights!$K$8</f>
        <v>BC</v>
      </c>
      <c r="G103" s="57" t="s">
        <v>420</v>
      </c>
      <c r="H103" s="57" t="s">
        <v>378</v>
      </c>
      <c r="I103" s="57" t="s">
        <v>428</v>
      </c>
      <c r="J103" s="57" t="s">
        <v>431</v>
      </c>
      <c r="K103" s="67"/>
      <c r="L103" s="67" t="s">
        <v>422</v>
      </c>
      <c r="M103" s="67"/>
      <c r="N103" s="67" t="s">
        <v>383</v>
      </c>
      <c r="O103" s="67" t="s">
        <v>423</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60"/>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file",IF(TRIM(S103)="","INVALID – choose the evidence type (column S)",IF(BL103=0,"INVALID – evidence ID does not match its type (e.g. SF-2210, IMG_2231, seal 88213, link)",IF(OR(LEN(AX103)&lt;2,ISNUMBER(MATCH(AX103,L_Placeholder,0))),"INVALID – verifier missing",IF(AX103=AU103,"INVALID – verifier must be someone other than the PIC",IF(BH103=1,"INVALID – result not yet available (awaiting / TBC)",IF(BV103=1,"INVALID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future",IF(AND(ISNUMBER(BY103),AG103&lt;BY103),IF(H103="Physical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IF(TRIM(S103)="",0,BZ103)</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TRIM(LOWER(W103))&lt;&gt;LOWER(Flights!$F$8),ISNA(MATCH(TRIM(BP103),{"00aaa00","00aaa0000","aaa00","aaa0000","00-aaa-00","00-aaa-0000","00/aaa/00"},0)),OR(SUMPRODUCT(--ISNUMBER(SEARCH({"a0","a-0","a_0","a/0","a.0","a#0"},BP103)))&gt;0,ISNUMBER(SEARCH("000000",BP103)))),1,0),0)</f>
        <v>0</v>
      </c>
      <c r="BR103" s="61"/>
      <c r="BS103" s="61"/>
      <c r="BT103" s="61"/>
      <c r="BU103" s="61"/>
      <c r="BV103" s="61" t="n">
        <f aca="false">0</f>
        <v>0</v>
      </c>
      <c r="BW103" s="61"/>
      <c r="BX103" s="61"/>
      <c r="BY103" s="62" t="n">
        <f aca="false">Q103-T12EarlyH/24</f>
        <v>46304.6458333333</v>
      </c>
      <c r="BZ103" s="61" t="n">
        <f aca="false">IFERROR(IF(AND(TRIM(LOWER(Z103))&lt;&gt;LOWER(Flights!$F$8),ISNA(MATCH(TRIM(BN103),{"00aaa00","00aaa0000","aaa00","aaa0000","00-aaa-00","00-aaa-0000","00/aaa/00"},0)),IF(S103="Link / file path",SUMPRODUCT(--ISNUMBER(SEARCH({"http","www.","\","/",".pdf",".jpg",".jpeg",".png",".heic",".xls",".doc",".msg",".eml"},Z103)))&gt;0,OR(SUMPRODUCT(--ISNUMBER(SEARCH({"a0","a-0","a_0","a/0","a.0","a#0"},BN103)))&gt;0,SUMPRODUCT(--ISNUMBER(SEARCH({"http","www.","\","/",".pdf",".jpg",".jpeg",".png",".heic",".xls",".doc",".msg",".eml"},Z103)))&gt;0,AND(ISNUMBER(MATCH(S103,{"Seal no.","Delivery note / receipt","Email","Photo"},0)),ISNUMBER(SEARCH("0000",BN103)))))),1,0),0)</f>
        <v>0</v>
      </c>
    </row>
    <row r="104" customFormat="false" ht="39.75" hidden="false" customHeight="true" outlineLevel="0" collapsed="false">
      <c r="A104" s="57" t="s">
        <v>597</v>
      </c>
      <c r="B104" s="57" t="s">
        <v>218</v>
      </c>
      <c r="C104" s="57" t="str">
        <f aca="false">Flights!$F$8</f>
        <v>MH0088</v>
      </c>
      <c r="D104" s="58" t="n">
        <f aca="false">Flights!$D$8</f>
        <v>46305</v>
      </c>
      <c r="E104" s="57" t="str">
        <f aca="false">Flights!$G$8&amp;"-"&amp;Flights!$H$8</f>
        <v>KUL-NRT</v>
      </c>
      <c r="F104" s="57" t="str">
        <f aca="false">Flights!$K$8</f>
        <v>BC</v>
      </c>
      <c r="G104" s="57" t="s">
        <v>420</v>
      </c>
      <c r="H104" s="57" t="s">
        <v>378</v>
      </c>
      <c r="I104" s="57" t="s">
        <v>428</v>
      </c>
      <c r="J104" s="57" t="s">
        <v>433</v>
      </c>
      <c r="K104" s="67"/>
      <c r="L104" s="67" t="s">
        <v>422</v>
      </c>
      <c r="M104" s="67"/>
      <c r="N104" s="67" t="s">
        <v>383</v>
      </c>
      <c r="O104" s="67" t="s">
        <v>423</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60"/>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file",IF(TRIM(S104)="","INVALID – choose the evidence type (column S)",IF(BL104=0,"INVALID – evidence ID does not match its type (e.g. SF-2210, IMG_2231, seal 88213, link)",IF(OR(LEN(AX104)&lt;2,ISNUMBER(MATCH(AX104,L_Placeholder,0))),"INVALID – verifier missing",IF(AX104=AU104,"INVALID – verifier must be someone other than the PIC",IF(BH104=1,"INVALID – result not yet available (awaiting / TBC)",IF(BV104=1,"INVALID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IF(TRIM(S104)="",0,BZ104)</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TRIM(LOWER(W104))&lt;&gt;LOWER(Flights!$F$8),ISNA(MATCH(TRIM(BP104),{"00aaa00","00aaa0000","aaa00","aaa0000","00-aaa-00","00-aaa-0000","00/aaa/00"},0)),OR(SUMPRODUCT(--ISNUMBER(SEARCH({"a0","a-0","a_0","a/0","a.0","a#0"},BP104)))&gt;0,ISNUMBER(SEARCH("000000",BP104)))),1,0),0)</f>
        <v>0</v>
      </c>
      <c r="BR104" s="61"/>
      <c r="BS104" s="61"/>
      <c r="BT104" s="61"/>
      <c r="BU104" s="61"/>
      <c r="BV104" s="61" t="n">
        <f aca="false">0</f>
        <v>0</v>
      </c>
      <c r="BW104" s="61"/>
      <c r="BX104" s="61"/>
      <c r="BY104" s="62" t="n">
        <f aca="false">Q104-T12EarlyH/24</f>
        <v>46304.6458333333</v>
      </c>
      <c r="BZ104" s="61" t="n">
        <f aca="false">IFERROR(IF(AND(TRIM(LOWER(Z104))&lt;&gt;LOWER(Flights!$F$8),ISNA(MATCH(TRIM(BN104),{"00aaa00","00aaa0000","aaa00","aaa0000","00-aaa-00","00-aaa-0000","00/aaa/00"},0)),IF(S104="Link / file path",SUMPRODUCT(--ISNUMBER(SEARCH({"http","www.","\","/",".pdf",".jpg",".jpeg",".png",".heic",".xls",".doc",".msg",".eml"},Z104)))&gt;0,OR(SUMPRODUCT(--ISNUMBER(SEARCH({"a0","a-0","a_0","a/0","a.0","a#0"},BN104)))&gt;0,SUMPRODUCT(--ISNUMBER(SEARCH({"http","www.","\","/",".pdf",".jpg",".jpeg",".png",".heic",".xls",".doc",".msg",".eml"},Z104)))&gt;0,AND(ISNUMBER(MATCH(S104,{"Seal no.","Delivery note / receipt","Email","Photo"},0)),ISNUMBER(SEARCH("0000",BN104)))))),1,0),0)</f>
        <v>0</v>
      </c>
    </row>
    <row r="105" customFormat="false" ht="141" hidden="false" customHeight="true" outlineLevel="0" collapsed="false">
      <c r="A105" s="57" t="s">
        <v>598</v>
      </c>
      <c r="B105" s="57" t="s">
        <v>218</v>
      </c>
      <c r="C105" s="57" t="str">
        <f aca="false">Flights!$F$8</f>
        <v>MH0088</v>
      </c>
      <c r="D105" s="58" t="n">
        <f aca="false">Flights!$D$8</f>
        <v>46305</v>
      </c>
      <c r="E105" s="57" t="str">
        <f aca="false">Flights!$G$8&amp;"-"&amp;Flights!$H$8</f>
        <v>KUL-NRT</v>
      </c>
      <c r="F105" s="57" t="str">
        <f aca="false">Flights!$K$8</f>
        <v>BC</v>
      </c>
      <c r="G105" s="57" t="s">
        <v>420</v>
      </c>
      <c r="H105" s="57" t="s">
        <v>378</v>
      </c>
      <c r="I105" s="57" t="s">
        <v>428</v>
      </c>
      <c r="J105" s="57" t="s">
        <v>435</v>
      </c>
      <c r="K105" s="67" t="s">
        <v>436</v>
      </c>
      <c r="L105" s="67" t="s">
        <v>422</v>
      </c>
      <c r="M105" s="67"/>
      <c r="N105" s="67" t="s">
        <v>383</v>
      </c>
      <c r="O105" s="67" t="s">
        <v>423</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60"/>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file",IF(TRIM(S105)="","INVALID – choose the evidence type (column S)",IF(BL105=0,"INVALID – evidence ID does not match its type (e.g. SF-2210, IMG_2231, seal 88213, link)",IF(OR(LEN(AX105)&lt;2,ISNUMBER(MATCH(AX105,L_Placeholder,0))),"INVALID – verifier missing",IF(AX105=AU105,"INVALID – verifier must be someone other than the PIC",IF(BH105=1,"INVALID – result not yet available (awaiting / TBC)",IF(BV105=1,"INVALID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IF(TRIM(S105)="",0,BZ105)</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TRIM(LOWER(W105))&lt;&gt;LOWER(Flights!$F$8),ISNA(MATCH(TRIM(BP105),{"00aaa00","00aaa0000","aaa00","aaa0000","00-aaa-00","00-aaa-0000","00/aaa/00"},0)),OR(SUMPRODUCT(--ISNUMBER(SEARCH({"a0","a-0","a_0","a/0","a.0","a#0"},BP105)))&gt;0,ISNUMBER(SEARCH("000000",BP105)))),1,0),0)</f>
        <v>0</v>
      </c>
      <c r="BR105" s="61"/>
      <c r="BS105" s="61"/>
      <c r="BT105" s="61"/>
      <c r="BU105" s="61"/>
      <c r="BV105" s="61" t="n">
        <f aca="false">0</f>
        <v>0</v>
      </c>
      <c r="BW105" s="61"/>
      <c r="BX105" s="61"/>
      <c r="BY105" s="62" t="n">
        <f aca="false">Q105-T12EarlyH/24</f>
        <v>46304.6458333333</v>
      </c>
      <c r="BZ105" s="61" t="n">
        <f aca="false">IFERROR(IF(AND(TRIM(LOWER(Z105))&lt;&gt;LOWER(Flights!$F$8),ISNA(MATCH(TRIM(BN105),{"00aaa00","00aaa0000","aaa00","aaa0000","00-aaa-00","00-aaa-0000","00/aaa/00"},0)),IF(S105="Link / file path",SUMPRODUCT(--ISNUMBER(SEARCH({"http","www.","\","/",".pdf",".jpg",".jpeg",".png",".heic",".xls",".doc",".msg",".eml"},Z105)))&gt;0,OR(SUMPRODUCT(--ISNUMBER(SEARCH({"a0","a-0","a_0","a/0","a.0","a#0"},BN105)))&gt;0,SUMPRODUCT(--ISNUMBER(SEARCH({"http","www.","\","/",".pdf",".jpg",".jpeg",".png",".heic",".xls",".doc",".msg",".eml"},Z105)))&gt;0,AND(ISNUMBER(MATCH(S105,{"Seal no.","Delivery note / receipt","Email","Photo"},0)),ISNUMBER(SEARCH("0000",BN105)))))),1,0),0)</f>
        <v>0</v>
      </c>
    </row>
    <row r="106" customFormat="false" ht="39.75" hidden="false" customHeight="true" outlineLevel="0" collapsed="false">
      <c r="A106" s="57" t="s">
        <v>599</v>
      </c>
      <c r="B106" s="57" t="s">
        <v>218</v>
      </c>
      <c r="C106" s="57" t="str">
        <f aca="false">Flights!$F$8</f>
        <v>MH0088</v>
      </c>
      <c r="D106" s="58" t="n">
        <f aca="false">Flights!$D$8</f>
        <v>46305</v>
      </c>
      <c r="E106" s="57" t="str">
        <f aca="false">Flights!$G$8&amp;"-"&amp;Flights!$H$8</f>
        <v>KUL-NRT</v>
      </c>
      <c r="F106" s="57" t="str">
        <f aca="false">Flights!$K$8</f>
        <v>BC</v>
      </c>
      <c r="G106" s="57" t="s">
        <v>420</v>
      </c>
      <c r="H106" s="57" t="s">
        <v>378</v>
      </c>
      <c r="I106" s="57" t="s">
        <v>428</v>
      </c>
      <c r="J106" s="57" t="s">
        <v>438</v>
      </c>
      <c r="K106" s="67"/>
      <c r="L106" s="67" t="s">
        <v>422</v>
      </c>
      <c r="M106" s="67"/>
      <c r="N106" s="67" t="s">
        <v>383</v>
      </c>
      <c r="O106" s="67" t="s">
        <v>423</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60"/>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file",IF(TRIM(S106)="","INVALID – choose the evidence type (column S)",IF(BL106=0,"INVALID – evidence ID does not match its type (e.g. SF-2210, IMG_2231, seal 88213, link)",IF(OR(LEN(AX106)&lt;2,ISNUMBER(MATCH(AX106,L_Placeholder,0))),"INVALID – verifier missing",IF(AX106=AU106,"INVALID – verifier must be someone other than the PIC",IF(BH106=1,"INVALID – result not yet available (awaiting / TBC)",IF(BV106=1,"INVALID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IF(TRIM(S106)="",0,BZ106)</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TRIM(LOWER(W106))&lt;&gt;LOWER(Flights!$F$8),ISNA(MATCH(TRIM(BP106),{"00aaa00","00aaa0000","aaa00","aaa0000","00-aaa-00","00-aaa-0000","00/aaa/00"},0)),OR(SUMPRODUCT(--ISNUMBER(SEARCH({"a0","a-0","a_0","a/0","a.0","a#0"},BP106)))&gt;0,ISNUMBER(SEARCH("000000",BP106)))),1,0),0)</f>
        <v>0</v>
      </c>
      <c r="BR106" s="61"/>
      <c r="BS106" s="61"/>
      <c r="BT106" s="61"/>
      <c r="BU106" s="61"/>
      <c r="BV106" s="61" t="n">
        <f aca="false">0</f>
        <v>0</v>
      </c>
      <c r="BW106" s="61"/>
      <c r="BX106" s="61"/>
      <c r="BY106" s="62" t="n">
        <f aca="false">Q106-T12EarlyH/24</f>
        <v>46304.6458333333</v>
      </c>
      <c r="BZ106" s="61" t="n">
        <f aca="false">IFERROR(IF(AND(TRIM(LOWER(Z106))&lt;&gt;LOWER(Flights!$F$8),ISNA(MATCH(TRIM(BN106),{"00aaa00","00aaa0000","aaa00","aaa0000","00-aaa-00","00-aaa-0000","00/aaa/00"},0)),IF(S106="Link / file path",SUMPRODUCT(--ISNUMBER(SEARCH({"http","www.","\","/",".pdf",".jpg",".jpeg",".png",".heic",".xls",".doc",".msg",".eml"},Z106)))&gt;0,OR(SUMPRODUCT(--ISNUMBER(SEARCH({"a0","a-0","a_0","a/0","a.0","a#0"},BN106)))&gt;0,SUMPRODUCT(--ISNUMBER(SEARCH({"http","www.","\","/",".pdf",".jpg",".jpeg",".png",".heic",".xls",".doc",".msg",".eml"},Z106)))&gt;0,AND(ISNUMBER(MATCH(S106,{"Seal no.","Delivery note / receipt","Email","Photo"},0)),ISNUMBER(SEARCH("0000",BN106)))))),1,0),0)</f>
        <v>0</v>
      </c>
    </row>
    <row r="107" customFormat="false" ht="39.75" hidden="false" customHeight="true" outlineLevel="0" collapsed="false">
      <c r="A107" s="57" t="s">
        <v>600</v>
      </c>
      <c r="B107" s="57" t="s">
        <v>218</v>
      </c>
      <c r="C107" s="57" t="str">
        <f aca="false">Flights!$F$8</f>
        <v>MH0088</v>
      </c>
      <c r="D107" s="58" t="n">
        <f aca="false">Flights!$D$8</f>
        <v>46305</v>
      </c>
      <c r="E107" s="57" t="str">
        <f aca="false">Flights!$G$8&amp;"-"&amp;Flights!$H$8</f>
        <v>KUL-NRT</v>
      </c>
      <c r="F107" s="57" t="str">
        <f aca="false">Flights!$K$8</f>
        <v>BC</v>
      </c>
      <c r="G107" s="57" t="s">
        <v>420</v>
      </c>
      <c r="H107" s="57" t="s">
        <v>378</v>
      </c>
      <c r="I107" s="57" t="s">
        <v>440</v>
      </c>
      <c r="J107" s="57" t="s">
        <v>441</v>
      </c>
      <c r="K107" s="67" t="s">
        <v>501</v>
      </c>
      <c r="L107" s="67" t="s">
        <v>601</v>
      </c>
      <c r="M107" s="67" t="s">
        <v>187</v>
      </c>
      <c r="N107" s="67" t="s">
        <v>383</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60"/>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file",IF(TRIM(S107)="","INVALID – choose the evidence type (column S)",IF(BL107=0,"INVALID – evidence ID does not match its type (e.g. SF-2210, IMG_2231, seal 88213, link)",IF(OR(LEN(AX107)&lt;2,ISNUMBER(MATCH(AX107,L_Placeholder,0))),"INVALID – verifier missing",IF(AX107=AU107,"INVALID – verifier must be someone other than the PIC",IF(BH107=1,"INVALID – result not yet available (awaiting / TBC)",IF(BV107=1,"INVALID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IF(TRIM(S107)="",0,BZ107)</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TRIM(LOWER(W107))&lt;&gt;LOWER(Flights!$F$8),ISNA(MATCH(TRIM(BP107),{"00aaa00","00aaa0000","aaa00","aaa0000","00-aaa-00","00-aaa-0000","00/aaa/00"},0)),OR(SUMPRODUCT(--ISNUMBER(SEARCH({"a0","a-0","a_0","a/0","a.0","a#0"},BP107)))&gt;0,ISNUMBER(SEARCH("000000",BP107)))),1,0),0)</f>
        <v>0</v>
      </c>
      <c r="BR107" s="61"/>
      <c r="BS107" s="61"/>
      <c r="BT107" s="61"/>
      <c r="BU107" s="61"/>
      <c r="BV107" s="61" t="n">
        <f aca="false">0</f>
        <v>0</v>
      </c>
      <c r="BW107" s="61"/>
      <c r="BX107" s="61"/>
      <c r="BY107" s="62" t="n">
        <f aca="false">Q107-T12EarlyH/24</f>
        <v>46304.6458333333</v>
      </c>
      <c r="BZ107" s="61" t="n">
        <f aca="false">IFERROR(IF(AND(TRIM(LOWER(Z107))&lt;&gt;LOWER(Flights!$F$8),ISNA(MATCH(TRIM(BN107),{"00aaa00","00aaa0000","aaa00","aaa0000","00-aaa-00","00-aaa-0000","00/aaa/00"},0)),IF(S107="Link / file path",SUMPRODUCT(--ISNUMBER(SEARCH({"http","www.","\","/",".pdf",".jpg",".jpeg",".png",".heic",".xls",".doc",".msg",".eml"},Z107)))&gt;0,OR(SUMPRODUCT(--ISNUMBER(SEARCH({"a0","a-0","a_0","a/0","a.0","a#0"},BN107)))&gt;0,SUMPRODUCT(--ISNUMBER(SEARCH({"http","www.","\","/",".pdf",".jpg",".jpeg",".png",".heic",".xls",".doc",".msg",".eml"},Z107)))&gt;0,AND(ISNUMBER(MATCH(S107,{"Seal no.","Delivery note / receipt","Email","Photo"},0)),ISNUMBER(SEARCH("0000",BN107)))))),1,0),0)</f>
        <v>0</v>
      </c>
    </row>
    <row r="108" customFormat="false" ht="39.75" hidden="false" customHeight="true" outlineLevel="0" collapsed="false">
      <c r="A108" s="57" t="s">
        <v>602</v>
      </c>
      <c r="B108" s="57" t="s">
        <v>218</v>
      </c>
      <c r="C108" s="57" t="str">
        <f aca="false">Flights!$F$8</f>
        <v>MH0088</v>
      </c>
      <c r="D108" s="58" t="n">
        <f aca="false">Flights!$D$8</f>
        <v>46305</v>
      </c>
      <c r="E108" s="57" t="str">
        <f aca="false">Flights!$G$8&amp;"-"&amp;Flights!$H$8</f>
        <v>KUL-NRT</v>
      </c>
      <c r="F108" s="57" t="str">
        <f aca="false">Flights!$K$8</f>
        <v>BC</v>
      </c>
      <c r="G108" s="57" t="s">
        <v>420</v>
      </c>
      <c r="H108" s="57" t="s">
        <v>378</v>
      </c>
      <c r="I108" s="57" t="s">
        <v>440</v>
      </c>
      <c r="J108" s="57" t="s">
        <v>603</v>
      </c>
      <c r="K108" s="67" t="s">
        <v>501</v>
      </c>
      <c r="L108" s="67" t="s">
        <v>604</v>
      </c>
      <c r="M108" s="67" t="s">
        <v>187</v>
      </c>
      <c r="N108" s="67" t="s">
        <v>383</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60"/>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file",IF(TRIM(S108)="","INVALID – choose the evidence type (column S)",IF(BL108=0,"INVALID – evidence ID does not match its type (e.g. SF-2210, IMG_2231, seal 88213, link)",IF(OR(LEN(AX108)&lt;2,ISNUMBER(MATCH(AX108,L_Placeholder,0))),"INVALID – verifier missing",IF(AX108=AU108,"INVALID – verifier must be someone other than the PIC",IF(BH108=1,"INVALID – result not yet available (awaiting / TBC)",IF(BV108=1,"INVALID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IF(TRIM(S108)="",0,BZ108)</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TRIM(LOWER(W108))&lt;&gt;LOWER(Flights!$F$8),ISNA(MATCH(TRIM(BP108),{"00aaa00","00aaa0000","aaa00","aaa0000","00-aaa-00","00-aaa-0000","00/aaa/00"},0)),OR(SUMPRODUCT(--ISNUMBER(SEARCH({"a0","a-0","a_0","a/0","a.0","a#0"},BP108)))&gt;0,ISNUMBER(SEARCH("000000",BP108)))),1,0),0)</f>
        <v>0</v>
      </c>
      <c r="BR108" s="61"/>
      <c r="BS108" s="61"/>
      <c r="BT108" s="61"/>
      <c r="BU108" s="61"/>
      <c r="BV108" s="61" t="n">
        <f aca="false">0</f>
        <v>0</v>
      </c>
      <c r="BW108" s="61"/>
      <c r="BX108" s="61"/>
      <c r="BY108" s="62" t="n">
        <f aca="false">Q108-T12EarlyH/24</f>
        <v>46304.6458333333</v>
      </c>
      <c r="BZ108" s="61" t="n">
        <f aca="false">IFERROR(IF(AND(TRIM(LOWER(Z108))&lt;&gt;LOWER(Flights!$F$8),ISNA(MATCH(TRIM(BN108),{"00aaa00","00aaa0000","aaa00","aaa0000","00-aaa-00","00-aaa-0000","00/aaa/00"},0)),IF(S108="Link / file path",SUMPRODUCT(--ISNUMBER(SEARCH({"http","www.","\","/",".pdf",".jpg",".jpeg",".png",".heic",".xls",".doc",".msg",".eml"},Z108)))&gt;0,OR(SUMPRODUCT(--ISNUMBER(SEARCH({"a0","a-0","a_0","a/0","a.0","a#0"},BN108)))&gt;0,SUMPRODUCT(--ISNUMBER(SEARCH({"http","www.","\","/",".pdf",".jpg",".jpeg",".png",".heic",".xls",".doc",".msg",".eml"},Z108)))&gt;0,AND(ISNUMBER(MATCH(S108,{"Seal no.","Delivery note / receipt","Email","Photo"},0)),ISNUMBER(SEARCH("0000",BN108)))))),1,0),0)</f>
        <v>0</v>
      </c>
    </row>
    <row r="109" customFormat="false" ht="41.25" hidden="false" customHeight="true" outlineLevel="0" collapsed="false">
      <c r="A109" s="57" t="s">
        <v>605</v>
      </c>
      <c r="B109" s="57" t="s">
        <v>218</v>
      </c>
      <c r="C109" s="57" t="str">
        <f aca="false">Flights!$F$8</f>
        <v>MH0088</v>
      </c>
      <c r="D109" s="58" t="n">
        <f aca="false">Flights!$D$8</f>
        <v>46305</v>
      </c>
      <c r="E109" s="57" t="str">
        <f aca="false">Flights!$G$8&amp;"-"&amp;Flights!$H$8</f>
        <v>KUL-NRT</v>
      </c>
      <c r="F109" s="57" t="str">
        <f aca="false">Flights!$K$8</f>
        <v>BC</v>
      </c>
      <c r="G109" s="57" t="s">
        <v>420</v>
      </c>
      <c r="H109" s="57" t="s">
        <v>378</v>
      </c>
      <c r="I109" s="57" t="s">
        <v>499</v>
      </c>
      <c r="J109" s="57" t="s">
        <v>500</v>
      </c>
      <c r="K109" s="67" t="s">
        <v>501</v>
      </c>
      <c r="L109" s="67" t="s">
        <v>606</v>
      </c>
      <c r="M109" s="67" t="s">
        <v>451</v>
      </c>
      <c r="N109" s="67" t="s">
        <v>383</v>
      </c>
      <c r="O109" s="67" t="s">
        <v>503</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60"/>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file",IF(TRIM(S109)="","INVALID – choose the evidence type (column S)",IF(BL109=0,"INVALID – evidence ID does not match its type (e.g. SF-2210, IMG_2231, seal 88213, link)",IF(OR(LEN(AX109)&lt;2,ISNUMBER(MATCH(AX109,L_Placeholder,0))),"INVALID – verifier missing",IF(AX109=AU109,"INVALID – verifier must be someone other than the PIC",IF(BH109=1,"INVALID – result not yet available (awaiting / TBC)",IF(BV109=1,"INVALID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IF(TRIM(S109)="",0,BZ109)</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TRIM(LOWER(W109))&lt;&gt;LOWER(Flights!$F$8),ISNA(MATCH(TRIM(BP109),{"00aaa00","00aaa0000","aaa00","aaa0000","00-aaa-00","00-aaa-0000","00/aaa/00"},0)),OR(SUMPRODUCT(--ISNUMBER(SEARCH({"a0","a-0","a_0","a/0","a.0","a#0"},BP109)))&gt;0,ISNUMBER(SEARCH("000000",BP109)))),1,0),0)</f>
        <v>0</v>
      </c>
      <c r="BR109" s="61"/>
      <c r="BS109" s="61"/>
      <c r="BT109" s="61"/>
      <c r="BU109" s="61"/>
      <c r="BV109" s="61" t="n">
        <f aca="false">0</f>
        <v>0</v>
      </c>
      <c r="BW109" s="61"/>
      <c r="BX109" s="61"/>
      <c r="BY109" s="62" t="n">
        <f aca="false">Q109-T12EarlyH/24</f>
        <v>46304.6458333333</v>
      </c>
      <c r="BZ109" s="61" t="n">
        <f aca="false">IFERROR(IF(AND(TRIM(LOWER(Z109))&lt;&gt;LOWER(Flights!$F$8),ISNA(MATCH(TRIM(BN109),{"00aaa00","00aaa0000","aaa00","aaa0000","00-aaa-00","00-aaa-0000","00/aaa/00"},0)),IF(S109="Link / file path",SUMPRODUCT(--ISNUMBER(SEARCH({"http","www.","\","/",".pdf",".jpg",".jpeg",".png",".heic",".xls",".doc",".msg",".eml"},Z109)))&gt;0,OR(SUMPRODUCT(--ISNUMBER(SEARCH({"a0","a-0","a_0","a/0","a.0","a#0"},BN109)))&gt;0,SUMPRODUCT(--ISNUMBER(SEARCH({"http","www.","\","/",".pdf",".jpg",".jpeg",".png",".heic",".xls",".doc",".msg",".eml"},Z109)))&gt;0,AND(ISNUMBER(MATCH(S109,{"Seal no.","Delivery note / receipt","Email","Photo"},0)),ISNUMBER(SEARCH("0000",BN109)))))),1,0),0)</f>
        <v>0</v>
      </c>
    </row>
    <row r="110" customFormat="false" ht="41.25" hidden="false" customHeight="true" outlineLevel="0" collapsed="false">
      <c r="A110" s="57" t="s">
        <v>607</v>
      </c>
      <c r="B110" s="57" t="s">
        <v>218</v>
      </c>
      <c r="C110" s="57" t="str">
        <f aca="false">Flights!$F$8</f>
        <v>MH0088</v>
      </c>
      <c r="D110" s="58" t="n">
        <f aca="false">Flights!$D$8</f>
        <v>46305</v>
      </c>
      <c r="E110" s="57" t="str">
        <f aca="false">Flights!$G$8&amp;"-"&amp;Flights!$H$8</f>
        <v>KUL-NRT</v>
      </c>
      <c r="F110" s="57" t="str">
        <f aca="false">Flights!$K$8</f>
        <v>BC</v>
      </c>
      <c r="G110" s="57" t="s">
        <v>420</v>
      </c>
      <c r="H110" s="57" t="s">
        <v>378</v>
      </c>
      <c r="I110" s="57" t="s">
        <v>499</v>
      </c>
      <c r="J110" s="57" t="s">
        <v>505</v>
      </c>
      <c r="K110" s="67" t="s">
        <v>501</v>
      </c>
      <c r="L110" s="67" t="s">
        <v>608</v>
      </c>
      <c r="M110" s="67" t="s">
        <v>451</v>
      </c>
      <c r="N110" s="67" t="s">
        <v>383</v>
      </c>
      <c r="O110" s="67" t="s">
        <v>503</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60"/>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file",IF(TRIM(S110)="","INVALID – choose the evidence type (column S)",IF(BL110=0,"INVALID – evidence ID does not match its type (e.g. SF-2210, IMG_2231, seal 88213, link)",IF(OR(LEN(AX110)&lt;2,ISNUMBER(MATCH(AX110,L_Placeholder,0))),"INVALID – verifier missing",IF(AX110=AU110,"INVALID – verifier must be someone other than the PIC",IF(BH110=1,"INVALID – result not yet available (awaiting / TBC)",IF(BV110=1,"INVALID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IF(TRIM(S110)="",0,BZ110)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TRIM(LOWER(W110))&lt;&gt;LOWER(Flights!$F$8),ISNA(MATCH(TRIM(BP110),{"00aaa00","00aaa0000","aaa00","aaa0000","00-aaa-00","00-aaa-0000","00/aaa/00"},0)),OR(SUMPRODUCT(--ISNUMBER(SEARCH({"a0","a-0","a_0","a/0","a.0","a#0"},BP110)))&gt;0,ISNUMBER(SEARCH("000000",BP110)))),1,0),0)</f>
        <v>0</v>
      </c>
      <c r="BR110" s="61"/>
      <c r="BS110" s="61"/>
      <c r="BT110" s="61"/>
      <c r="BU110" s="61"/>
      <c r="BV110" s="61" t="n">
        <f aca="false">0</f>
        <v>0</v>
      </c>
      <c r="BW110" s="61"/>
      <c r="BX110" s="61"/>
      <c r="BY110" s="62" t="n">
        <f aca="false">Q110-T12EarlyH/24</f>
        <v>46304.6458333333</v>
      </c>
      <c r="BZ110" s="61" t="n">
        <f aca="false">IFERROR(IF(AND(TRIM(LOWER(Z110))&lt;&gt;LOWER(Flights!$F$8),ISNA(MATCH(TRIM(BN110),{"00aaa00","00aaa0000","aaa00","aaa0000","00-aaa-00","00-aaa-0000","00/aaa/00"},0)),IF(S110="Link / file path",SUMPRODUCT(--ISNUMBER(SEARCH({"http","www.","\","/",".pdf",".jpg",".jpeg",".png",".heic",".xls",".doc",".msg",".eml"},Z110)))&gt;0,OR(SUMPRODUCT(--ISNUMBER(SEARCH({"a0","a-0","a_0","a/0","a.0","a#0"},BN110)))&gt;0,SUMPRODUCT(--ISNUMBER(SEARCH({"http","www.","\","/",".pdf",".jpg",".jpeg",".png",".heic",".xls",".doc",".msg",".eml"},Z110)))&gt;0,AND(ISNUMBER(MATCH(S110,{"Seal no.","Delivery note / receipt","Email","Photo"},0)),ISNUMBER(SEARCH("0000",BN110)))))),1,0),0)</f>
        <v>0</v>
      </c>
    </row>
    <row r="111" customFormat="false" ht="41.25" hidden="false" customHeight="true" outlineLevel="0" collapsed="false">
      <c r="A111" s="57" t="s">
        <v>609</v>
      </c>
      <c r="B111" s="57" t="s">
        <v>218</v>
      </c>
      <c r="C111" s="57" t="str">
        <f aca="false">Flights!$F$8</f>
        <v>MH0088</v>
      </c>
      <c r="D111" s="58" t="n">
        <f aca="false">Flights!$D$8</f>
        <v>46305</v>
      </c>
      <c r="E111" s="57" t="str">
        <f aca="false">Flights!$G$8&amp;"-"&amp;Flights!$H$8</f>
        <v>KUL-NRT</v>
      </c>
      <c r="F111" s="57" t="str">
        <f aca="false">Flights!$K$8</f>
        <v>BC</v>
      </c>
      <c r="G111" s="57" t="s">
        <v>420</v>
      </c>
      <c r="H111" s="57" t="s">
        <v>378</v>
      </c>
      <c r="I111" s="57" t="s">
        <v>499</v>
      </c>
      <c r="J111" s="57" t="s">
        <v>508</v>
      </c>
      <c r="K111" s="67" t="s">
        <v>501</v>
      </c>
      <c r="L111" s="67" t="s">
        <v>610</v>
      </c>
      <c r="M111" s="67" t="s">
        <v>451</v>
      </c>
      <c r="N111" s="67" t="s">
        <v>383</v>
      </c>
      <c r="O111" s="67" t="s">
        <v>503</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60"/>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file",IF(TRIM(S111)="","INVALID – choose the evidence type (column S)",IF(BL111=0,"INVALID – evidence ID does not match its type (e.g. SF-2210, IMG_2231, seal 88213, link)",IF(OR(LEN(AX111)&lt;2,ISNUMBER(MATCH(AX111,L_Placeholder,0))),"INVALID – verifier missing",IF(AX111=AU111,"INVALID – verifier must be someone other than the PIC",IF(BH111=1,"INVALID – result not yet available (awaiting / TBC)",IF(BV111=1,"INVALID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IF(TRIM(S111)="",0,BZ111)</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TRIM(LOWER(W111))&lt;&gt;LOWER(Flights!$F$8),ISNA(MATCH(TRIM(BP111),{"00aaa00","00aaa0000","aaa00","aaa0000","00-aaa-00","00-aaa-0000","00/aaa/00"},0)),OR(SUMPRODUCT(--ISNUMBER(SEARCH({"a0","a-0","a_0","a/0","a.0","a#0"},BP111)))&gt;0,ISNUMBER(SEARCH("000000",BP111)))),1,0),0)</f>
        <v>0</v>
      </c>
      <c r="BR111" s="61"/>
      <c r="BS111" s="61"/>
      <c r="BT111" s="61"/>
      <c r="BU111" s="61"/>
      <c r="BV111" s="61" t="n">
        <f aca="false">0</f>
        <v>0</v>
      </c>
      <c r="BW111" s="61"/>
      <c r="BX111" s="61"/>
      <c r="BY111" s="62" t="n">
        <f aca="false">Q111-T12EarlyH/24</f>
        <v>46304.6458333333</v>
      </c>
      <c r="BZ111" s="61" t="n">
        <f aca="false">IFERROR(IF(AND(TRIM(LOWER(Z111))&lt;&gt;LOWER(Flights!$F$8),ISNA(MATCH(TRIM(BN111),{"00aaa00","00aaa0000","aaa00","aaa0000","00-aaa-00","00-aaa-0000","00/aaa/00"},0)),IF(S111="Link / file path",SUMPRODUCT(--ISNUMBER(SEARCH({"http","www.","\","/",".pdf",".jpg",".jpeg",".png",".heic",".xls",".doc",".msg",".eml"},Z111)))&gt;0,OR(SUMPRODUCT(--ISNUMBER(SEARCH({"a0","a-0","a_0","a/0","a.0","a#0"},BN111)))&gt;0,SUMPRODUCT(--ISNUMBER(SEARCH({"http","www.","\","/",".pdf",".jpg",".jpeg",".png",".heic",".xls",".doc",".msg",".eml"},Z111)))&gt;0,AND(ISNUMBER(MATCH(S111,{"Seal no.","Delivery note / receipt","Email","Photo"},0)),ISNUMBER(SEARCH("0000",BN111)))))),1,0),0)</f>
        <v>0</v>
      </c>
    </row>
    <row r="112" customFormat="false" ht="41.25" hidden="false" customHeight="true" outlineLevel="0" collapsed="false">
      <c r="A112" s="57" t="s">
        <v>611</v>
      </c>
      <c r="B112" s="57" t="s">
        <v>218</v>
      </c>
      <c r="C112" s="57" t="str">
        <f aca="false">Flights!$F$8</f>
        <v>MH0088</v>
      </c>
      <c r="D112" s="58" t="n">
        <f aca="false">Flights!$D$8</f>
        <v>46305</v>
      </c>
      <c r="E112" s="57" t="str">
        <f aca="false">Flights!$G$8&amp;"-"&amp;Flights!$H$8</f>
        <v>KUL-NRT</v>
      </c>
      <c r="F112" s="57" t="str">
        <f aca="false">Flights!$K$8</f>
        <v>BC</v>
      </c>
      <c r="G112" s="57" t="s">
        <v>420</v>
      </c>
      <c r="H112" s="57" t="s">
        <v>378</v>
      </c>
      <c r="I112" s="57" t="s">
        <v>499</v>
      </c>
      <c r="J112" s="57" t="s">
        <v>511</v>
      </c>
      <c r="K112" s="67" t="s">
        <v>501</v>
      </c>
      <c r="L112" s="67" t="s">
        <v>612</v>
      </c>
      <c r="M112" s="67" t="s">
        <v>451</v>
      </c>
      <c r="N112" s="67" t="s">
        <v>383</v>
      </c>
      <c r="O112" s="67" t="s">
        <v>503</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60"/>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file",IF(TRIM(S112)="","INVALID – choose the evidence type (column S)",IF(BL112=0,"INVALID – evidence ID does not match its type (e.g. SF-2210, IMG_2231, seal 88213, link)",IF(OR(LEN(AX112)&lt;2,ISNUMBER(MATCH(AX112,L_Placeholder,0))),"INVALID – verifier missing",IF(AX112=AU112,"INVALID – verifier must be someone other than the PIC",IF(BH112=1,"INVALID – result not yet available (awaiting / TBC)",IF(BV112=1,"INVALID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IF(TRIM(S112)="",0,BZ112)</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TRIM(LOWER(W112))&lt;&gt;LOWER(Flights!$F$8),ISNA(MATCH(TRIM(BP112),{"00aaa00","00aaa0000","aaa00","aaa0000","00-aaa-00","00-aaa-0000","00/aaa/00"},0)),OR(SUMPRODUCT(--ISNUMBER(SEARCH({"a0","a-0","a_0","a/0","a.0","a#0"},BP112)))&gt;0,ISNUMBER(SEARCH("000000",BP112)))),1,0),0)</f>
        <v>0</v>
      </c>
      <c r="BR112" s="61"/>
      <c r="BS112" s="61"/>
      <c r="BT112" s="61"/>
      <c r="BU112" s="61"/>
      <c r="BV112" s="61" t="n">
        <f aca="false">0</f>
        <v>0</v>
      </c>
      <c r="BW112" s="61"/>
      <c r="BX112" s="61"/>
      <c r="BY112" s="62" t="n">
        <f aca="false">Q112-T12EarlyH/24</f>
        <v>46304.6458333333</v>
      </c>
      <c r="BZ112" s="61" t="n">
        <f aca="false">IFERROR(IF(AND(TRIM(LOWER(Z112))&lt;&gt;LOWER(Flights!$F$8),ISNA(MATCH(TRIM(BN112),{"00aaa00","00aaa0000","aaa00","aaa0000","00-aaa-00","00-aaa-0000","00/aaa/00"},0)),IF(S112="Link / file path",SUMPRODUCT(--ISNUMBER(SEARCH({"http","www.","\","/",".pdf",".jpg",".jpeg",".png",".heic",".xls",".doc",".msg",".eml"},Z112)))&gt;0,OR(SUMPRODUCT(--ISNUMBER(SEARCH({"a0","a-0","a_0","a/0","a.0","a#0"},BN112)))&gt;0,SUMPRODUCT(--ISNUMBER(SEARCH({"http","www.","\","/",".pdf",".jpg",".jpeg",".png",".heic",".xls",".doc",".msg",".eml"},Z112)))&gt;0,AND(ISNUMBER(MATCH(S112,{"Seal no.","Delivery note / receipt","Email","Photo"},0)),ISNUMBER(SEARCH("0000",BN112)))))),1,0),0)</f>
        <v>0</v>
      </c>
    </row>
    <row r="113" customFormat="false" ht="41.25" hidden="false" customHeight="true" outlineLevel="0" collapsed="false">
      <c r="A113" s="57" t="s">
        <v>613</v>
      </c>
      <c r="B113" s="57" t="s">
        <v>218</v>
      </c>
      <c r="C113" s="57" t="str">
        <f aca="false">Flights!$F$8</f>
        <v>MH0088</v>
      </c>
      <c r="D113" s="58" t="n">
        <f aca="false">Flights!$D$8</f>
        <v>46305</v>
      </c>
      <c r="E113" s="57" t="str">
        <f aca="false">Flights!$G$8&amp;"-"&amp;Flights!$H$8</f>
        <v>KUL-NRT</v>
      </c>
      <c r="F113" s="57" t="str">
        <f aca="false">Flights!$K$8</f>
        <v>BC</v>
      </c>
      <c r="G113" s="57" t="s">
        <v>420</v>
      </c>
      <c r="H113" s="57" t="s">
        <v>378</v>
      </c>
      <c r="I113" s="57" t="s">
        <v>499</v>
      </c>
      <c r="J113" s="57" t="s">
        <v>515</v>
      </c>
      <c r="K113" s="67" t="s">
        <v>501</v>
      </c>
      <c r="L113" s="67" t="s">
        <v>614</v>
      </c>
      <c r="M113" s="67" t="s">
        <v>451</v>
      </c>
      <c r="N113" s="67" t="s">
        <v>383</v>
      </c>
      <c r="O113" s="67" t="s">
        <v>503</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60"/>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file",IF(TRIM(S113)="","INVALID – choose the evidence type (column S)",IF(BL113=0,"INVALID – evidence ID does not match its type (e.g. SF-2210, IMG_2231, seal 88213, link)",IF(OR(LEN(AX113)&lt;2,ISNUMBER(MATCH(AX113,L_Placeholder,0))),"INVALID – verifier missing",IF(AX113=AU113,"INVALID – verifier must be someone other than the PIC",IF(BH113=1,"INVALID – result not yet available (awaiting / TBC)",IF(BV113=1,"INVALID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IF(TRIM(S113)="",0,BZ113)</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TRIM(LOWER(W113))&lt;&gt;LOWER(Flights!$F$8),ISNA(MATCH(TRIM(BP113),{"00aaa00","00aaa0000","aaa00","aaa0000","00-aaa-00","00-aaa-0000","00/aaa/00"},0)),OR(SUMPRODUCT(--ISNUMBER(SEARCH({"a0","a-0","a_0","a/0","a.0","a#0"},BP113)))&gt;0,ISNUMBER(SEARCH("000000",BP113)))),1,0),0)</f>
        <v>0</v>
      </c>
      <c r="BR113" s="61"/>
      <c r="BS113" s="61"/>
      <c r="BT113" s="61"/>
      <c r="BU113" s="61"/>
      <c r="BV113" s="61" t="n">
        <f aca="false">0</f>
        <v>0</v>
      </c>
      <c r="BW113" s="61"/>
      <c r="BX113" s="61"/>
      <c r="BY113" s="62" t="n">
        <f aca="false">Q113-T12EarlyH/24</f>
        <v>46304.6458333333</v>
      </c>
      <c r="BZ113" s="61" t="n">
        <f aca="false">IFERROR(IF(AND(TRIM(LOWER(Z113))&lt;&gt;LOWER(Flights!$F$8),ISNA(MATCH(TRIM(BN113),{"00aaa00","00aaa0000","aaa00","aaa0000","00-aaa-00","00-aaa-0000","00/aaa/00"},0)),IF(S113="Link / file path",SUMPRODUCT(--ISNUMBER(SEARCH({"http","www.","\","/",".pdf",".jpg",".jpeg",".png",".heic",".xls",".doc",".msg",".eml"},Z113)))&gt;0,OR(SUMPRODUCT(--ISNUMBER(SEARCH({"a0","a-0","a_0","a/0","a.0","a#0"},BN113)))&gt;0,SUMPRODUCT(--ISNUMBER(SEARCH({"http","www.","\","/",".pdf",".jpg",".jpeg",".png",".heic",".xls",".doc",".msg",".eml"},Z113)))&gt;0,AND(ISNUMBER(MATCH(S113,{"Seal no.","Delivery note / receipt","Email","Photo"},0)),ISNUMBER(SEARCH("0000",BN113)))))),1,0),0)</f>
        <v>0</v>
      </c>
    </row>
    <row r="114" customFormat="false" ht="54" hidden="false" customHeight="true" outlineLevel="0" collapsed="false">
      <c r="A114" s="57" t="s">
        <v>615</v>
      </c>
      <c r="B114" s="57" t="s">
        <v>218</v>
      </c>
      <c r="C114" s="57" t="str">
        <f aca="false">Flights!$F$8</f>
        <v>MH0088</v>
      </c>
      <c r="D114" s="58" t="n">
        <f aca="false">Flights!$D$8</f>
        <v>46305</v>
      </c>
      <c r="E114" s="57" t="str">
        <f aca="false">Flights!$G$8&amp;"-"&amp;Flights!$H$8</f>
        <v>KUL-NRT</v>
      </c>
      <c r="F114" s="57" t="str">
        <f aca="false">Flights!$K$8</f>
        <v>BC</v>
      </c>
      <c r="G114" s="57" t="s">
        <v>420</v>
      </c>
      <c r="H114" s="57" t="s">
        <v>378</v>
      </c>
      <c r="I114" s="57" t="s">
        <v>499</v>
      </c>
      <c r="J114" s="57" t="s">
        <v>518</v>
      </c>
      <c r="K114" s="67" t="s">
        <v>616</v>
      </c>
      <c r="L114" s="67" t="s">
        <v>617</v>
      </c>
      <c r="M114" s="67" t="s">
        <v>451</v>
      </c>
      <c r="N114" s="67" t="s">
        <v>383</v>
      </c>
      <c r="O114" s="67" t="s">
        <v>521</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60"/>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file",IF(TRIM(S114)="","INVALID – choose the evidence type (column S)",IF(BL114=0,"INVALID – evidence ID does not match its type (e.g. SF-2210, IMG_2231, seal 88213, link)",IF(OR(LEN(AX114)&lt;2,ISNUMBER(MATCH(AX114,L_Placeholder,0))),"INVALID – verifier missing",IF(AX114=AU114,"INVALID – verifier must be someone other than the PIC",IF(BH114=1,"INVALID – result not yet available (awaiting / TBC)",IF(BV114=1,"INVALID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IF(TRIM(S114)="",0,BZ114)</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TRIM(LOWER(W114))&lt;&gt;LOWER(Flights!$F$8),ISNA(MATCH(TRIM(BP114),{"00aaa00","00aaa0000","aaa00","aaa0000","00-aaa-00","00-aaa-0000","00/aaa/00"},0)),OR(SUMPRODUCT(--ISNUMBER(SEARCH({"a0","a-0","a_0","a/0","a.0","a#0"},BP114)))&gt;0,ISNUMBER(SEARCH("000000",BP114)))),1,0),0)</f>
        <v>0</v>
      </c>
      <c r="BR114" s="61"/>
      <c r="BS114" s="61"/>
      <c r="BT114" s="61"/>
      <c r="BU114" s="61"/>
      <c r="BV114" s="61" t="n">
        <f aca="false">0</f>
        <v>0</v>
      </c>
      <c r="BW114" s="61"/>
      <c r="BX114" s="61"/>
      <c r="BY114" s="62" t="n">
        <f aca="false">Q114-T12EarlyH/24</f>
        <v>46304.6458333333</v>
      </c>
      <c r="BZ114" s="61" t="n">
        <f aca="false">IFERROR(IF(AND(TRIM(LOWER(Z114))&lt;&gt;LOWER(Flights!$F$8),ISNA(MATCH(TRIM(BN114),{"00aaa00","00aaa0000","aaa00","aaa0000","00-aaa-00","00-aaa-0000","00/aaa/00"},0)),IF(S114="Link / file path",SUMPRODUCT(--ISNUMBER(SEARCH({"http","www.","\","/",".pdf",".jpg",".jpeg",".png",".heic",".xls",".doc",".msg",".eml"},Z114)))&gt;0,OR(SUMPRODUCT(--ISNUMBER(SEARCH({"a0","a-0","a_0","a/0","a.0","a#0"},BN114)))&gt;0,SUMPRODUCT(--ISNUMBER(SEARCH({"http","www.","\","/",".pdf",".jpg",".jpeg",".png",".heic",".xls",".doc",".msg",".eml"},Z114)))&gt;0,AND(ISNUMBER(MATCH(S114,{"Seal no.","Delivery note / receipt","Email","Photo"},0)),ISNUMBER(SEARCH("0000",BN114)))))),1,0),0)</f>
        <v>0</v>
      </c>
    </row>
    <row r="115" customFormat="false" ht="41.25" hidden="false" customHeight="true" outlineLevel="0" collapsed="false">
      <c r="A115" s="57" t="s">
        <v>618</v>
      </c>
      <c r="B115" s="57" t="s">
        <v>218</v>
      </c>
      <c r="C115" s="57" t="str">
        <f aca="false">Flights!$F$8</f>
        <v>MH0088</v>
      </c>
      <c r="D115" s="58" t="n">
        <f aca="false">Flights!$D$8</f>
        <v>46305</v>
      </c>
      <c r="E115" s="57" t="str">
        <f aca="false">Flights!$G$8&amp;"-"&amp;Flights!$H$8</f>
        <v>KUL-NRT</v>
      </c>
      <c r="F115" s="57" t="str">
        <f aca="false">Flights!$K$8</f>
        <v>BC</v>
      </c>
      <c r="G115" s="57" t="s">
        <v>420</v>
      </c>
      <c r="H115" s="57" t="s">
        <v>378</v>
      </c>
      <c r="I115" s="57" t="s">
        <v>499</v>
      </c>
      <c r="J115" s="57" t="s">
        <v>523</v>
      </c>
      <c r="K115" s="67" t="s">
        <v>501</v>
      </c>
      <c r="L115" s="67" t="s">
        <v>619</v>
      </c>
      <c r="M115" s="67" t="s">
        <v>451</v>
      </c>
      <c r="N115" s="67" t="s">
        <v>383</v>
      </c>
      <c r="O115" s="67" t="s">
        <v>503</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60"/>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file",IF(TRIM(S115)="","INVALID – choose the evidence type (column S)",IF(BL115=0,"INVALID – evidence ID does not match its type (e.g. SF-2210, IMG_2231, seal 88213, link)",IF(OR(LEN(AX115)&lt;2,ISNUMBER(MATCH(AX115,L_Placeholder,0))),"INVALID – verifier missing",IF(AX115=AU115,"INVALID – verifier must be someone other than the PIC",IF(BH115=1,"INVALID – result not yet available (awaiting / TBC)",IF(BV115=1,"INVALID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IF(TRIM(S115)="",0,BZ115)</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TRIM(LOWER(W115))&lt;&gt;LOWER(Flights!$F$8),ISNA(MATCH(TRIM(BP115),{"00aaa00","00aaa0000","aaa00","aaa0000","00-aaa-00","00-aaa-0000","00/aaa/00"},0)),OR(SUMPRODUCT(--ISNUMBER(SEARCH({"a0","a-0","a_0","a/0","a.0","a#0"},BP115)))&gt;0,ISNUMBER(SEARCH("000000",BP115)))),1,0),0)</f>
        <v>0</v>
      </c>
      <c r="BR115" s="61"/>
      <c r="BS115" s="61"/>
      <c r="BT115" s="61"/>
      <c r="BU115" s="61"/>
      <c r="BV115" s="61" t="n">
        <f aca="false">0</f>
        <v>0</v>
      </c>
      <c r="BW115" s="61"/>
      <c r="BX115" s="61"/>
      <c r="BY115" s="62" t="n">
        <f aca="false">Q115-T12EarlyH/24</f>
        <v>46304.6458333333</v>
      </c>
      <c r="BZ115" s="61" t="n">
        <f aca="false">IFERROR(IF(AND(TRIM(LOWER(Z115))&lt;&gt;LOWER(Flights!$F$8),ISNA(MATCH(TRIM(BN115),{"00aaa00","00aaa0000","aaa00","aaa0000","00-aaa-00","00-aaa-0000","00/aaa/00"},0)),IF(S115="Link / file path",SUMPRODUCT(--ISNUMBER(SEARCH({"http","www.","\","/",".pdf",".jpg",".jpeg",".png",".heic",".xls",".doc",".msg",".eml"},Z115)))&gt;0,OR(SUMPRODUCT(--ISNUMBER(SEARCH({"a0","a-0","a_0","a/0","a.0","a#0"},BN115)))&gt;0,SUMPRODUCT(--ISNUMBER(SEARCH({"http","www.","\","/",".pdf",".jpg",".jpeg",".png",".heic",".xls",".doc",".msg",".eml"},Z115)))&gt;0,AND(ISNUMBER(MATCH(S115,{"Seal no.","Delivery note / receipt","Email","Photo"},0)),ISNUMBER(SEARCH("0000",BN115)))))),1,0),0)</f>
        <v>0</v>
      </c>
    </row>
    <row r="116" customFormat="false" ht="41.25" hidden="false" customHeight="true" outlineLevel="0" collapsed="false">
      <c r="A116" s="57" t="s">
        <v>620</v>
      </c>
      <c r="B116" s="57" t="s">
        <v>218</v>
      </c>
      <c r="C116" s="57" t="str">
        <f aca="false">Flights!$F$8</f>
        <v>MH0088</v>
      </c>
      <c r="D116" s="58" t="n">
        <f aca="false">Flights!$D$8</f>
        <v>46305</v>
      </c>
      <c r="E116" s="57" t="str">
        <f aca="false">Flights!$G$8&amp;"-"&amp;Flights!$H$8</f>
        <v>KUL-NRT</v>
      </c>
      <c r="F116" s="57" t="str">
        <f aca="false">Flights!$K$8</f>
        <v>BC</v>
      </c>
      <c r="G116" s="57" t="s">
        <v>420</v>
      </c>
      <c r="H116" s="57" t="s">
        <v>378</v>
      </c>
      <c r="I116" s="57" t="s">
        <v>447</v>
      </c>
      <c r="J116" s="57" t="s">
        <v>526</v>
      </c>
      <c r="K116" s="67" t="s">
        <v>449</v>
      </c>
      <c r="L116" s="67" t="s">
        <v>621</v>
      </c>
      <c r="M116" s="67" t="s">
        <v>451</v>
      </c>
      <c r="N116" s="67" t="s">
        <v>383</v>
      </c>
      <c r="O116" s="67" t="s">
        <v>503</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60"/>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file",IF(TRIM(S116)="","INVALID – choose the evidence type (column S)",IF(BL116=0,"INVALID – evidence ID does not match its type (e.g. SF-2210, IMG_2231, seal 88213, link)",IF(OR(LEN(AX116)&lt;2,ISNUMBER(MATCH(AX116,L_Placeholder,0))),"INVALID – verifier missing",IF(AX116=AU116,"INVALID – verifier must be someone other than the PIC",IF(BH116=1,"INVALID – result not yet available (awaiting / TBC)",IF(BV116=1,"INVALID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IF(TRIM(S116)="",0,BZ116)</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TRIM(LOWER(W116))&lt;&gt;LOWER(Flights!$F$8),ISNA(MATCH(TRIM(BP116),{"00aaa00","00aaa0000","aaa00","aaa0000","00-aaa-00","00-aaa-0000","00/aaa/00"},0)),OR(SUMPRODUCT(--ISNUMBER(SEARCH({"a0","a-0","a_0","a/0","a.0","a#0"},BP116)))&gt;0,ISNUMBER(SEARCH("000000",BP116)))),1,0),0)</f>
        <v>0</v>
      </c>
      <c r="BR116" s="61"/>
      <c r="BS116" s="61"/>
      <c r="BT116" s="61"/>
      <c r="BU116" s="61"/>
      <c r="BV116" s="61" t="n">
        <f aca="false">0</f>
        <v>0</v>
      </c>
      <c r="BW116" s="61"/>
      <c r="BX116" s="61"/>
      <c r="BY116" s="62" t="n">
        <f aca="false">Q116-T12EarlyH/24</f>
        <v>46304.6458333333</v>
      </c>
      <c r="BZ116" s="61" t="n">
        <f aca="false">IFERROR(IF(AND(TRIM(LOWER(Z116))&lt;&gt;LOWER(Flights!$F$8),ISNA(MATCH(TRIM(BN116),{"00aaa00","00aaa0000","aaa00","aaa0000","00-aaa-00","00-aaa-0000","00/aaa/00"},0)),IF(S116="Link / file path",SUMPRODUCT(--ISNUMBER(SEARCH({"http","www.","\","/",".pdf",".jpg",".jpeg",".png",".heic",".xls",".doc",".msg",".eml"},Z116)))&gt;0,OR(SUMPRODUCT(--ISNUMBER(SEARCH({"a0","a-0","a_0","a/0","a.0","a#0"},BN116)))&gt;0,SUMPRODUCT(--ISNUMBER(SEARCH({"http","www.","\","/",".pdf",".jpg",".jpeg",".png",".heic",".xls",".doc",".msg",".eml"},Z116)))&gt;0,AND(ISNUMBER(MATCH(S116,{"Seal no.","Delivery note / receipt","Email","Photo"},0)),ISNUMBER(SEARCH("0000",BN116)))))),1,0),0)</f>
        <v>0</v>
      </c>
    </row>
    <row r="117" customFormat="false" ht="41.25" hidden="false" customHeight="true" outlineLevel="0" collapsed="false">
      <c r="A117" s="57" t="s">
        <v>622</v>
      </c>
      <c r="B117" s="57" t="s">
        <v>218</v>
      </c>
      <c r="C117" s="57" t="str">
        <f aca="false">Flights!$F$8</f>
        <v>MH0088</v>
      </c>
      <c r="D117" s="58" t="n">
        <f aca="false">Flights!$D$8</f>
        <v>46305</v>
      </c>
      <c r="E117" s="57" t="str">
        <f aca="false">Flights!$G$8&amp;"-"&amp;Flights!$H$8</f>
        <v>KUL-NRT</v>
      </c>
      <c r="F117" s="57" t="str">
        <f aca="false">Flights!$K$8</f>
        <v>BC</v>
      </c>
      <c r="G117" s="57" t="s">
        <v>420</v>
      </c>
      <c r="H117" s="57" t="s">
        <v>378</v>
      </c>
      <c r="I117" s="57" t="s">
        <v>447</v>
      </c>
      <c r="J117" s="57" t="s">
        <v>623</v>
      </c>
      <c r="K117" s="67" t="s">
        <v>449</v>
      </c>
      <c r="L117" s="67" t="s">
        <v>624</v>
      </c>
      <c r="M117" s="67" t="s">
        <v>451</v>
      </c>
      <c r="N117" s="67" t="s">
        <v>383</v>
      </c>
      <c r="O117" s="67" t="s">
        <v>503</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60"/>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file",IF(TRIM(S117)="","INVALID – choose the evidence type (column S)",IF(BL117=0,"INVALID – evidence ID does not match its type (e.g. SF-2210, IMG_2231, seal 88213, link)",IF(OR(LEN(AX117)&lt;2,ISNUMBER(MATCH(AX117,L_Placeholder,0))),"INVALID – verifier missing",IF(AX117=AU117,"INVALID – verifier must be someone other than the PIC",IF(BH117=1,"INVALID – result not yet available (awaiting / TBC)",IF(BV117=1,"INVALID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IF(TRIM(S117)="",0,BZ117)</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TRIM(LOWER(W117))&lt;&gt;LOWER(Flights!$F$8),ISNA(MATCH(TRIM(BP117),{"00aaa00","00aaa0000","aaa00","aaa0000","00-aaa-00","00-aaa-0000","00/aaa/00"},0)),OR(SUMPRODUCT(--ISNUMBER(SEARCH({"a0","a-0","a_0","a/0","a.0","a#0"},BP117)))&gt;0,ISNUMBER(SEARCH("000000",BP117)))),1,0),0)</f>
        <v>0</v>
      </c>
      <c r="BR117" s="61"/>
      <c r="BS117" s="61"/>
      <c r="BT117" s="61"/>
      <c r="BU117" s="61"/>
      <c r="BV117" s="61" t="n">
        <f aca="false">0</f>
        <v>0</v>
      </c>
      <c r="BW117" s="61"/>
      <c r="BX117" s="61"/>
      <c r="BY117" s="62" t="n">
        <f aca="false">Q117-T12EarlyH/24</f>
        <v>46304.6458333333</v>
      </c>
      <c r="BZ117" s="61" t="n">
        <f aca="false">IFERROR(IF(AND(TRIM(LOWER(Z117))&lt;&gt;LOWER(Flights!$F$8),ISNA(MATCH(TRIM(BN117),{"00aaa00","00aaa0000","aaa00","aaa0000","00-aaa-00","00-aaa-0000","00/aaa/00"},0)),IF(S117="Link / file path",SUMPRODUCT(--ISNUMBER(SEARCH({"http","www.","\","/",".pdf",".jpg",".jpeg",".png",".heic",".xls",".doc",".msg",".eml"},Z117)))&gt;0,OR(SUMPRODUCT(--ISNUMBER(SEARCH({"a0","a-0","a_0","a/0","a.0","a#0"},BN117)))&gt;0,SUMPRODUCT(--ISNUMBER(SEARCH({"http","www.","\","/",".pdf",".jpg",".jpeg",".png",".heic",".xls",".doc",".msg",".eml"},Z117)))&gt;0,AND(ISNUMBER(MATCH(S117,{"Seal no.","Delivery note / receipt","Email","Photo"},0)),ISNUMBER(SEARCH("0000",BN117)))))),1,0),0)</f>
        <v>0</v>
      </c>
    </row>
    <row r="118" customFormat="false" ht="41.25" hidden="false" customHeight="true" outlineLevel="0" collapsed="false">
      <c r="A118" s="57" t="s">
        <v>625</v>
      </c>
      <c r="B118" s="57" t="s">
        <v>218</v>
      </c>
      <c r="C118" s="57" t="str">
        <f aca="false">Flights!$F$8</f>
        <v>MH0088</v>
      </c>
      <c r="D118" s="58" t="n">
        <f aca="false">Flights!$D$8</f>
        <v>46305</v>
      </c>
      <c r="E118" s="57" t="str">
        <f aca="false">Flights!$G$8&amp;"-"&amp;Flights!$H$8</f>
        <v>KUL-NRT</v>
      </c>
      <c r="F118" s="57" t="str">
        <f aca="false">Flights!$K$8</f>
        <v>BC</v>
      </c>
      <c r="G118" s="57" t="s">
        <v>420</v>
      </c>
      <c r="H118" s="57" t="s">
        <v>378</v>
      </c>
      <c r="I118" s="57" t="s">
        <v>447</v>
      </c>
      <c r="J118" s="57" t="s">
        <v>626</v>
      </c>
      <c r="K118" s="67" t="s">
        <v>449</v>
      </c>
      <c r="L118" s="67" t="s">
        <v>627</v>
      </c>
      <c r="M118" s="67" t="s">
        <v>451</v>
      </c>
      <c r="N118" s="67" t="s">
        <v>383</v>
      </c>
      <c r="O118" s="67" t="s">
        <v>503</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60"/>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file",IF(TRIM(S118)="","INVALID – choose the evidence type (column S)",IF(BL118=0,"INVALID – evidence ID does not match its type (e.g. SF-2210, IMG_2231, seal 88213, link)",IF(OR(LEN(AX118)&lt;2,ISNUMBER(MATCH(AX118,L_Placeholder,0))),"INVALID – verifier missing",IF(AX118=AU118,"INVALID – verifier must be someone other than the PIC",IF(BH118=1,"INVALID – result not yet available (awaiting / TBC)",IF(BV118=1,"INVALID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IF(TRIM(S118)="",0,BZ118)</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TRIM(LOWER(W118))&lt;&gt;LOWER(Flights!$F$8),ISNA(MATCH(TRIM(BP118),{"00aaa00","00aaa0000","aaa00","aaa0000","00-aaa-00","00-aaa-0000","00/aaa/00"},0)),OR(SUMPRODUCT(--ISNUMBER(SEARCH({"a0","a-0","a_0","a/0","a.0","a#0"},BP118)))&gt;0,ISNUMBER(SEARCH("000000",BP118)))),1,0),0)</f>
        <v>0</v>
      </c>
      <c r="BR118" s="61"/>
      <c r="BS118" s="61"/>
      <c r="BT118" s="61"/>
      <c r="BU118" s="61"/>
      <c r="BV118" s="61" t="n">
        <f aca="false">0</f>
        <v>0</v>
      </c>
      <c r="BW118" s="61"/>
      <c r="BX118" s="61"/>
      <c r="BY118" s="62" t="n">
        <f aca="false">Q118-T12EarlyH/24</f>
        <v>46304.6458333333</v>
      </c>
      <c r="BZ118" s="61" t="n">
        <f aca="false">IFERROR(IF(AND(TRIM(LOWER(Z118))&lt;&gt;LOWER(Flights!$F$8),ISNA(MATCH(TRIM(BN118),{"00aaa00","00aaa0000","aaa00","aaa0000","00-aaa-00","00-aaa-0000","00/aaa/00"},0)),IF(S118="Link / file path",SUMPRODUCT(--ISNUMBER(SEARCH({"http","www.","\","/",".pdf",".jpg",".jpeg",".png",".heic",".xls",".doc",".msg",".eml"},Z118)))&gt;0,OR(SUMPRODUCT(--ISNUMBER(SEARCH({"a0","a-0","a_0","a/0","a.0","a#0"},BN118)))&gt;0,SUMPRODUCT(--ISNUMBER(SEARCH({"http","www.","\","/",".pdf",".jpg",".jpeg",".png",".heic",".xls",".doc",".msg",".eml"},Z118)))&gt;0,AND(ISNUMBER(MATCH(S118,{"Seal no.","Delivery note / receipt","Email","Photo"},0)),ISNUMBER(SEARCH("0000",BN118)))))),1,0),0)</f>
        <v>0</v>
      </c>
    </row>
    <row r="119" customFormat="false" ht="39.75" hidden="false" customHeight="true" outlineLevel="0" collapsed="false">
      <c r="A119" s="57" t="s">
        <v>628</v>
      </c>
      <c r="B119" s="57" t="s">
        <v>218</v>
      </c>
      <c r="C119" s="57" t="str">
        <f aca="false">Flights!$F$8</f>
        <v>MH0088</v>
      </c>
      <c r="D119" s="58" t="n">
        <f aca="false">Flights!$D$8</f>
        <v>46305</v>
      </c>
      <c r="E119" s="57" t="str">
        <f aca="false">Flights!$G$8&amp;"-"&amp;Flights!$H$8</f>
        <v>KUL-NRT</v>
      </c>
      <c r="F119" s="57" t="str">
        <f aca="false">Flights!$K$8</f>
        <v>BC</v>
      </c>
      <c r="G119" s="57" t="s">
        <v>420</v>
      </c>
      <c r="H119" s="57" t="s">
        <v>378</v>
      </c>
      <c r="I119" s="57" t="s">
        <v>629</v>
      </c>
      <c r="J119" s="57" t="s">
        <v>630</v>
      </c>
      <c r="K119" s="67" t="s">
        <v>501</v>
      </c>
      <c r="L119" s="67" t="s">
        <v>631</v>
      </c>
      <c r="M119" s="67" t="s">
        <v>187</v>
      </c>
      <c r="N119" s="67" t="s">
        <v>383</v>
      </c>
      <c r="O119" s="67" t="s">
        <v>632</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60"/>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file",IF(TRIM(S119)="","INVALID – choose the evidence type (column S)",IF(BL119=0,"INVALID – evidence ID does not match its type (e.g. SF-2210, IMG_2231, seal 88213, link)",IF(OR(LEN(AX119)&lt;2,ISNUMBER(MATCH(AX119,L_Placeholder,0))),"INVALID – verifier missing",IF(AX119=AU119,"INVALID – verifier must be someone other than the PIC",IF(BH119=1,"INVALID – result not yet available (awaiting / TBC)",IF(BV119=1,"INVALID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IF(TRIM(S119)="",0,BZ119)</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TRIM(LOWER(W119))&lt;&gt;LOWER(Flights!$F$8),ISNA(MATCH(TRIM(BP119),{"00aaa00","00aaa0000","aaa00","aaa0000","00-aaa-00","00-aaa-0000","00/aaa/00"},0)),OR(SUMPRODUCT(--ISNUMBER(SEARCH({"a0","a-0","a_0","a/0","a.0","a#0"},BP119)))&gt;0,ISNUMBER(SEARCH("000000",BP119)))),1,0),0)</f>
        <v>0</v>
      </c>
      <c r="BR119" s="61"/>
      <c r="BS119" s="61"/>
      <c r="BT119" s="61"/>
      <c r="BU119" s="61"/>
      <c r="BV119" s="61" t="n">
        <f aca="false">0</f>
        <v>0</v>
      </c>
      <c r="BW119" s="61"/>
      <c r="BX119" s="61"/>
      <c r="BY119" s="62" t="n">
        <f aca="false">Q119-T12EarlyH/24</f>
        <v>46304.6458333333</v>
      </c>
      <c r="BZ119" s="61" t="n">
        <f aca="false">IFERROR(IF(AND(TRIM(LOWER(Z119))&lt;&gt;LOWER(Flights!$F$8),ISNA(MATCH(TRIM(BN119),{"00aaa00","00aaa0000","aaa00","aaa0000","00-aaa-00","00-aaa-0000","00/aaa/00"},0)),IF(S119="Link / file path",SUMPRODUCT(--ISNUMBER(SEARCH({"http","www.","\","/",".pdf",".jpg",".jpeg",".png",".heic",".xls",".doc",".msg",".eml"},Z119)))&gt;0,OR(SUMPRODUCT(--ISNUMBER(SEARCH({"a0","a-0","a_0","a/0","a.0","a#0"},BN119)))&gt;0,SUMPRODUCT(--ISNUMBER(SEARCH({"http","www.","\","/",".pdf",".jpg",".jpeg",".png",".heic",".xls",".doc",".msg",".eml"},Z119)))&gt;0,AND(ISNUMBER(MATCH(S119,{"Seal no.","Delivery note / receipt","Email","Photo"},0)),ISNUMBER(SEARCH("0000",BN119)))))),1,0),0)</f>
        <v>0</v>
      </c>
    </row>
    <row r="120" customFormat="false" ht="54" hidden="false" customHeight="true" outlineLevel="0" collapsed="false">
      <c r="A120" s="57" t="s">
        <v>633</v>
      </c>
      <c r="B120" s="57" t="s">
        <v>218</v>
      </c>
      <c r="C120" s="57" t="str">
        <f aca="false">Flights!$F$8</f>
        <v>MH0088</v>
      </c>
      <c r="D120" s="58" t="n">
        <f aca="false">Flights!$D$8</f>
        <v>46305</v>
      </c>
      <c r="E120" s="57" t="str">
        <f aca="false">Flights!$G$8&amp;"-"&amp;Flights!$H$8</f>
        <v>KUL-NRT</v>
      </c>
      <c r="F120" s="57" t="str">
        <f aca="false">Flights!$K$8</f>
        <v>BC</v>
      </c>
      <c r="G120" s="57" t="s">
        <v>420</v>
      </c>
      <c r="H120" s="57" t="s">
        <v>378</v>
      </c>
      <c r="I120" s="57" t="s">
        <v>634</v>
      </c>
      <c r="J120" s="57" t="s">
        <v>635</v>
      </c>
      <c r="K120" s="67" t="s">
        <v>636</v>
      </c>
      <c r="L120" s="67" t="s">
        <v>637</v>
      </c>
      <c r="M120" s="67" t="s">
        <v>451</v>
      </c>
      <c r="N120" s="67" t="s">
        <v>383</v>
      </c>
      <c r="O120" s="67" t="s">
        <v>638</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60"/>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file",IF(TRIM(S120)="","INVALID – choose the evidence type (column S)",IF(BL120=0,"INVALID – evidence ID does not match its type (e.g. SF-2210, IMG_2231, seal 88213, link)",IF(OR(LEN(AX120)&lt;2,ISNUMBER(MATCH(AX120,L_Placeholder,0))),"INVALID – verifier missing",IF(AX120=AU120,"INVALID – verifier must be someone other than the PIC",IF(BH120=1,"INVALID – result not yet available (awaiting / TBC)",IF(BV120=1,"INVALID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IF(TRIM(S120)="",0,BZ120)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TRIM(LOWER(W120))&lt;&gt;LOWER(Flights!$F$8),ISNA(MATCH(TRIM(BP120),{"00aaa00","00aaa0000","aaa00","aaa0000","00-aaa-00","00-aaa-0000","00/aaa/00"},0)),OR(SUMPRODUCT(--ISNUMBER(SEARCH({"a0","a-0","a_0","a/0","a.0","a#0"},BP120)))&gt;0,ISNUMBER(SEARCH("000000",BP120)))),1,0),0)</f>
        <v>0</v>
      </c>
      <c r="BR120" s="61"/>
      <c r="BS120" s="61"/>
      <c r="BT120" s="61"/>
      <c r="BU120" s="61"/>
      <c r="BV120" s="61" t="n">
        <f aca="false">0</f>
        <v>0</v>
      </c>
      <c r="BW120" s="61"/>
      <c r="BX120" s="61"/>
      <c r="BY120" s="62" t="n">
        <f aca="false">Q120-T12EarlyH/24</f>
        <v>46304.6458333333</v>
      </c>
      <c r="BZ120" s="61" t="n">
        <f aca="false">IFERROR(IF(AND(TRIM(LOWER(Z120))&lt;&gt;LOWER(Flights!$F$8),ISNA(MATCH(TRIM(BN120),{"00aaa00","00aaa0000","aaa00","aaa0000","00-aaa-00","00-aaa-0000","00/aaa/00"},0)),IF(S120="Link / file path",SUMPRODUCT(--ISNUMBER(SEARCH({"http","www.","\","/",".pdf",".jpg",".jpeg",".png",".heic",".xls",".doc",".msg",".eml"},Z120)))&gt;0,OR(SUMPRODUCT(--ISNUMBER(SEARCH({"a0","a-0","a_0","a/0","a.0","a#0"},BN120)))&gt;0,SUMPRODUCT(--ISNUMBER(SEARCH({"http","www.","\","/",".pdf",".jpg",".jpeg",".png",".heic",".xls",".doc",".msg",".eml"},Z120)))&gt;0,AND(ISNUMBER(MATCH(S120,{"Seal no.","Delivery note / receipt","Email","Photo"},0)),ISNUMBER(SEARCH("0000",BN120)))))),1,0),0)</f>
        <v>0</v>
      </c>
    </row>
    <row r="121" customFormat="false" ht="39.75" hidden="false" customHeight="true" outlineLevel="0" collapsed="false">
      <c r="A121" s="57" t="s">
        <v>639</v>
      </c>
      <c r="B121" s="57" t="s">
        <v>218</v>
      </c>
      <c r="C121" s="57" t="str">
        <f aca="false">Flights!$F$8</f>
        <v>MH0088</v>
      </c>
      <c r="D121" s="58" t="n">
        <f aca="false">Flights!$D$8</f>
        <v>46305</v>
      </c>
      <c r="E121" s="57" t="str">
        <f aca="false">Flights!$G$8&amp;"-"&amp;Flights!$H$8</f>
        <v>KUL-NRT</v>
      </c>
      <c r="F121" s="57" t="str">
        <f aca="false">Flights!$K$8</f>
        <v>BC</v>
      </c>
      <c r="G121" s="57" t="s">
        <v>459</v>
      </c>
      <c r="H121" s="57" t="s">
        <v>460</v>
      </c>
      <c r="I121" s="57" t="s">
        <v>379</v>
      </c>
      <c r="J121" s="57" t="s">
        <v>461</v>
      </c>
      <c r="K121" s="67" t="s">
        <v>426</v>
      </c>
      <c r="L121" s="67" t="s">
        <v>462</v>
      </c>
      <c r="M121" s="67"/>
      <c r="N121" s="67" t="s">
        <v>383</v>
      </c>
      <c r="O121" s="67" t="s">
        <v>463</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60"/>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file",IF(TRIM(S121)="","INVALID – choose the evidence type (column S)",IF(BL121=0,"INVALID – evidence ID does not match its type (e.g. SF-2210, IMG_2231, seal 88213, link)",IF(OR(LEN(AX121)&lt;2,ISNUMBER(MATCH(AX121,L_Placeholder,0))),"INVALID – verifier missing",IF(AX121=AU121,"INVALID – verifier must be someone other than the PIC",IF(BH121=1,"INVALID – result not yet available (awaiting / TBC)",IF(BV121=1,"INVALID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IF(TRIM(S121)="",0,BZ121)</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TRIM(LOWER(W121))&lt;&gt;LOWER(Flights!$F$8),ISNA(MATCH(TRIM(BP121),{"00aaa00","00aaa0000","aaa00","aaa0000","00-aaa-00","00-aaa-0000","00/aaa/00"},0)),OR(SUMPRODUCT(--ISNUMBER(SEARCH({"a0","a-0","a_0","a/0","a.0","a#0"},BP121)))&gt;0,ISNUMBER(SEARCH("000000",BP121)))),1,0),0)</f>
        <v>0</v>
      </c>
      <c r="BR121" s="61"/>
      <c r="BS121" s="61"/>
      <c r="BT121" s="61"/>
      <c r="BU121" s="61"/>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c r="BX121" s="61"/>
      <c r="BY121" s="62" t="n">
        <f aca="false">IF(ISNUMBER(Flights!$AZ$8),MAX(Q121-UpliftWindowH/24,Flights!$AZ$8),Q121-UpliftWindowH/24)</f>
        <v>46305.3958333333</v>
      </c>
      <c r="BZ121" s="61" t="n">
        <f aca="false">IFERROR(IF(AND(TRIM(LOWER(Z121))&lt;&gt;LOWER(Flights!$F$8),ISNA(MATCH(TRIM(BN121),{"00aaa00","00aaa0000","aaa00","aaa0000","00-aaa-00","00-aaa-0000","00/aaa/00"},0)),IF(S121="Link / file path",SUMPRODUCT(--ISNUMBER(SEARCH({"http","www.","\","/",".pdf",".jpg",".jpeg",".png",".heic",".xls",".doc",".msg",".eml"},Z121)))&gt;0,OR(SUMPRODUCT(--ISNUMBER(SEARCH({"a0","a-0","a_0","a/0","a.0","a#0"},BN121)))&gt;0,SUMPRODUCT(--ISNUMBER(SEARCH({"http","www.","\","/",".pdf",".jpg",".jpeg",".png",".heic",".xls",".doc",".msg",".eml"},Z121)))&gt;0,AND(ISNUMBER(MATCH(S121,{"Seal no.","Delivery note / receipt","Email","Photo"},0)),ISNUMBER(SEARCH("0000",BN121)))))),1,0),0)</f>
        <v>0</v>
      </c>
    </row>
    <row r="122" customFormat="false" ht="39.75" hidden="false" customHeight="true" outlineLevel="0" collapsed="false">
      <c r="A122" s="57" t="s">
        <v>640</v>
      </c>
      <c r="B122" s="57" t="s">
        <v>218</v>
      </c>
      <c r="C122" s="57" t="str">
        <f aca="false">Flights!$F$8</f>
        <v>MH0088</v>
      </c>
      <c r="D122" s="58" t="n">
        <f aca="false">Flights!$D$8</f>
        <v>46305</v>
      </c>
      <c r="E122" s="57" t="str">
        <f aca="false">Flights!$G$8&amp;"-"&amp;Flights!$H$8</f>
        <v>KUL-NRT</v>
      </c>
      <c r="F122" s="57" t="str">
        <f aca="false">Flights!$K$8</f>
        <v>BC</v>
      </c>
      <c r="G122" s="57" t="s">
        <v>459</v>
      </c>
      <c r="H122" s="57" t="s">
        <v>460</v>
      </c>
      <c r="I122" s="57" t="s">
        <v>428</v>
      </c>
      <c r="J122" s="57" t="s">
        <v>465</v>
      </c>
      <c r="K122" s="67" t="s">
        <v>426</v>
      </c>
      <c r="L122" s="67" t="s">
        <v>462</v>
      </c>
      <c r="M122" s="67"/>
      <c r="N122" s="67" t="s">
        <v>383</v>
      </c>
      <c r="O122" s="67" t="s">
        <v>463</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60"/>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file",IF(TRIM(S122)="","INVALID – choose the evidence type (column S)",IF(BL122=0,"INVALID – evidence ID does not match its type (e.g. SF-2210, IMG_2231, seal 88213, link)",IF(OR(LEN(AX122)&lt;2,ISNUMBER(MATCH(AX122,L_Placeholder,0))),"INVALID – verifier missing",IF(AX122=AU122,"INVALID – verifier must be someone other than the PIC",IF(BH122=1,"INVALID – result not yet available (awaiting / TBC)",IF(BV122=1,"INVALID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IF(TRIM(S122)="",0,BZ122)</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TRIM(LOWER(W122))&lt;&gt;LOWER(Flights!$F$8),ISNA(MATCH(TRIM(BP122),{"00aaa00","00aaa0000","aaa00","aaa0000","00-aaa-00","00-aaa-0000","00/aaa/00"},0)),OR(SUMPRODUCT(--ISNUMBER(SEARCH({"a0","a-0","a_0","a/0","a.0","a#0"},BP122)))&gt;0,ISNUMBER(SEARCH("000000",BP122)))),1,0),0)</f>
        <v>0</v>
      </c>
      <c r="BR122" s="61"/>
      <c r="BS122" s="61"/>
      <c r="BT122" s="61"/>
      <c r="BU122" s="61"/>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c r="BX122" s="61"/>
      <c r="BY122" s="62" t="n">
        <f aca="false">IF(ISNUMBER(Flights!$AZ$8),MAX(Q122-UpliftWindowH/24,Flights!$AZ$8),Q122-UpliftWindowH/24)</f>
        <v>46305.3958333333</v>
      </c>
      <c r="BZ122" s="61" t="n">
        <f aca="false">IFERROR(IF(AND(TRIM(LOWER(Z122))&lt;&gt;LOWER(Flights!$F$8),ISNA(MATCH(TRIM(BN122),{"00aaa00","00aaa0000","aaa00","aaa0000","00-aaa-00","00-aaa-0000","00/aaa/00"},0)),IF(S122="Link / file path",SUMPRODUCT(--ISNUMBER(SEARCH({"http","www.","\","/",".pdf",".jpg",".jpeg",".png",".heic",".xls",".doc",".msg",".eml"},Z122)))&gt;0,OR(SUMPRODUCT(--ISNUMBER(SEARCH({"a0","a-0","a_0","a/0","a.0","a#0"},BN122)))&gt;0,SUMPRODUCT(--ISNUMBER(SEARCH({"http","www.","\","/",".pdf",".jpg",".jpeg",".png",".heic",".xls",".doc",".msg",".eml"},Z122)))&gt;0,AND(ISNUMBER(MATCH(S122,{"Seal no.","Delivery note / receipt","Email","Photo"},0)),ISNUMBER(SEARCH("0000",BN122)))))),1,0),0)</f>
        <v>0</v>
      </c>
    </row>
    <row r="123" customFormat="false" ht="39.75" hidden="false" customHeight="true" outlineLevel="0" collapsed="false">
      <c r="A123" s="57" t="s">
        <v>641</v>
      </c>
      <c r="B123" s="57" t="s">
        <v>218</v>
      </c>
      <c r="C123" s="57" t="str">
        <f aca="false">Flights!$F$8</f>
        <v>MH0088</v>
      </c>
      <c r="D123" s="58" t="n">
        <f aca="false">Flights!$D$8</f>
        <v>46305</v>
      </c>
      <c r="E123" s="57" t="str">
        <f aca="false">Flights!$G$8&amp;"-"&amp;Flights!$H$8</f>
        <v>KUL-NRT</v>
      </c>
      <c r="F123" s="57" t="str">
        <f aca="false">Flights!$K$8</f>
        <v>BC</v>
      </c>
      <c r="G123" s="57" t="s">
        <v>459</v>
      </c>
      <c r="H123" s="57" t="s">
        <v>460</v>
      </c>
      <c r="I123" s="57" t="s">
        <v>440</v>
      </c>
      <c r="J123" s="57" t="s">
        <v>467</v>
      </c>
      <c r="K123" s="67" t="s">
        <v>501</v>
      </c>
      <c r="L123" s="67" t="s">
        <v>601</v>
      </c>
      <c r="M123" s="67" t="s">
        <v>187</v>
      </c>
      <c r="N123" s="67" t="s">
        <v>383</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60"/>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file",IF(TRIM(S123)="","INVALID – choose the evidence type (column S)",IF(BL123=0,"INVALID – evidence ID does not match its type (e.g. SF-2210, IMG_2231, seal 88213, link)",IF(OR(LEN(AX123)&lt;2,ISNUMBER(MATCH(AX123,L_Placeholder,0))),"INVALID – verifier missing",IF(AX123=AU123,"INVALID – verifier must be someone other than the PIC",IF(BH123=1,"INVALID – result not yet available (awaiting / TBC)",IF(BV123=1,"INVALID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IF(TRIM(S123)="",0,BZ123)</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TRIM(LOWER(W123))&lt;&gt;LOWER(Flights!$F$8),ISNA(MATCH(TRIM(BP123),{"00aaa00","00aaa0000","aaa00","aaa0000","00-aaa-00","00-aaa-0000","00/aaa/00"},0)),OR(SUMPRODUCT(--ISNUMBER(SEARCH({"a0","a-0","a_0","a/0","a.0","a#0"},BP123)))&gt;0,ISNUMBER(SEARCH("000000",BP123)))),1,0),0)</f>
        <v>0</v>
      </c>
      <c r="BR123" s="61"/>
      <c r="BS123" s="61"/>
      <c r="BT123" s="61"/>
      <c r="BU123" s="61"/>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c r="BX123" s="61"/>
      <c r="BY123" s="62" t="n">
        <f aca="false">IF(ISNUMBER(Flights!$AZ$8),MAX(Q123-UpliftWindowH/24,Flights!$AZ$8),Q123-UpliftWindowH/24)</f>
        <v>46305.3958333333</v>
      </c>
      <c r="BZ123" s="61" t="n">
        <f aca="false">IFERROR(IF(AND(TRIM(LOWER(Z123))&lt;&gt;LOWER(Flights!$F$8),ISNA(MATCH(TRIM(BN123),{"00aaa00","00aaa0000","aaa00","aaa0000","00-aaa-00","00-aaa-0000","00/aaa/00"},0)),IF(S123="Link / file path",SUMPRODUCT(--ISNUMBER(SEARCH({"http","www.","\","/",".pdf",".jpg",".jpeg",".png",".heic",".xls",".doc",".msg",".eml"},Z123)))&gt;0,OR(SUMPRODUCT(--ISNUMBER(SEARCH({"a0","a-0","a_0","a/0","a.0","a#0"},BN123)))&gt;0,SUMPRODUCT(--ISNUMBER(SEARCH({"http","www.","\","/",".pdf",".jpg",".jpeg",".png",".heic",".xls",".doc",".msg",".eml"},Z123)))&gt;0,AND(ISNUMBER(MATCH(S123,{"Seal no.","Delivery note / receipt","Email","Photo"},0)),ISNUMBER(SEARCH("0000",BN123)))))),1,0),0)</f>
        <v>0</v>
      </c>
    </row>
    <row r="124" customFormat="false" ht="39.75" hidden="false" customHeight="true" outlineLevel="0" collapsed="false">
      <c r="A124" s="57" t="s">
        <v>642</v>
      </c>
      <c r="B124" s="57" t="s">
        <v>218</v>
      </c>
      <c r="C124" s="57" t="str">
        <f aca="false">Flights!$F$8</f>
        <v>MH0088</v>
      </c>
      <c r="D124" s="58" t="n">
        <f aca="false">Flights!$D$8</f>
        <v>46305</v>
      </c>
      <c r="E124" s="57" t="str">
        <f aca="false">Flights!$G$8&amp;"-"&amp;Flights!$H$8</f>
        <v>KUL-NRT</v>
      </c>
      <c r="F124" s="57" t="str">
        <f aca="false">Flights!$K$8</f>
        <v>BC</v>
      </c>
      <c r="G124" s="57" t="s">
        <v>459</v>
      </c>
      <c r="H124" s="57" t="s">
        <v>460</v>
      </c>
      <c r="I124" s="57" t="s">
        <v>440</v>
      </c>
      <c r="J124" s="57" t="s">
        <v>643</v>
      </c>
      <c r="K124" s="67" t="s">
        <v>501</v>
      </c>
      <c r="L124" s="67" t="s">
        <v>604</v>
      </c>
      <c r="M124" s="67" t="s">
        <v>187</v>
      </c>
      <c r="N124" s="67" t="s">
        <v>383</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60"/>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file",IF(TRIM(S124)="","INVALID – choose the evidence type (column S)",IF(BL124=0,"INVALID – evidence ID does not match its type (e.g. SF-2210, IMG_2231, seal 88213, link)",IF(OR(LEN(AX124)&lt;2,ISNUMBER(MATCH(AX124,L_Placeholder,0))),"INVALID – verifier missing",IF(AX124=AU124,"INVALID – verifier must be someone other than the PIC",IF(BH124=1,"INVALID – result not yet available (awaiting / TBC)",IF(BV124=1,"INVALID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IF(TRIM(S124)="",0,BZ124)</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TRIM(LOWER(W124))&lt;&gt;LOWER(Flights!$F$8),ISNA(MATCH(TRIM(BP124),{"00aaa00","00aaa0000","aaa00","aaa0000","00-aaa-00","00-aaa-0000","00/aaa/00"},0)),OR(SUMPRODUCT(--ISNUMBER(SEARCH({"a0","a-0","a_0","a/0","a.0","a#0"},BP124)))&gt;0,ISNUMBER(SEARCH("000000",BP124)))),1,0),0)</f>
        <v>0</v>
      </c>
      <c r="BR124" s="61"/>
      <c r="BS124" s="61"/>
      <c r="BT124" s="61"/>
      <c r="BU124" s="61"/>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c r="BX124" s="61"/>
      <c r="BY124" s="62" t="n">
        <f aca="false">IF(ISNUMBER(Flights!$AZ$8),MAX(Q124-UpliftWindowH/24,Flights!$AZ$8),Q124-UpliftWindowH/24)</f>
        <v>46305.3958333333</v>
      </c>
      <c r="BZ124" s="61" t="n">
        <f aca="false">IFERROR(IF(AND(TRIM(LOWER(Z124))&lt;&gt;LOWER(Flights!$F$8),ISNA(MATCH(TRIM(BN124),{"00aaa00","00aaa0000","aaa00","aaa0000","00-aaa-00","00-aaa-0000","00/aaa/00"},0)),IF(S124="Link / file path",SUMPRODUCT(--ISNUMBER(SEARCH({"http","www.","\","/",".pdf",".jpg",".jpeg",".png",".heic",".xls",".doc",".msg",".eml"},Z124)))&gt;0,OR(SUMPRODUCT(--ISNUMBER(SEARCH({"a0","a-0","a_0","a/0","a.0","a#0"},BN124)))&gt;0,SUMPRODUCT(--ISNUMBER(SEARCH({"http","www.","\","/",".pdf",".jpg",".jpeg",".png",".heic",".xls",".doc",".msg",".eml"},Z124)))&gt;0,AND(ISNUMBER(MATCH(S124,{"Seal no.","Delivery note / receipt","Email","Photo"},0)),ISNUMBER(SEARCH("0000",BN124)))))),1,0),0)</f>
        <v>0</v>
      </c>
    </row>
    <row r="125" customFormat="false" ht="39.75" hidden="false" customHeight="true" outlineLevel="0" collapsed="false">
      <c r="A125" s="57" t="s">
        <v>644</v>
      </c>
      <c r="B125" s="57" t="s">
        <v>218</v>
      </c>
      <c r="C125" s="57" t="str">
        <f aca="false">Flights!$F$8</f>
        <v>MH0088</v>
      </c>
      <c r="D125" s="58" t="n">
        <f aca="false">Flights!$D$8</f>
        <v>46305</v>
      </c>
      <c r="E125" s="57" t="str">
        <f aca="false">Flights!$G$8&amp;"-"&amp;Flights!$H$8</f>
        <v>KUL-NRT</v>
      </c>
      <c r="F125" s="57" t="str">
        <f aca="false">Flights!$K$8</f>
        <v>BC</v>
      </c>
      <c r="G125" s="57" t="s">
        <v>459</v>
      </c>
      <c r="H125" s="57" t="s">
        <v>460</v>
      </c>
      <c r="I125" s="57" t="s">
        <v>499</v>
      </c>
      <c r="J125" s="57" t="s">
        <v>537</v>
      </c>
      <c r="K125" s="67" t="s">
        <v>501</v>
      </c>
      <c r="L125" s="67" t="s">
        <v>606</v>
      </c>
      <c r="M125" s="67" t="s">
        <v>451</v>
      </c>
      <c r="N125" s="67" t="s">
        <v>383</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60"/>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file",IF(TRIM(S125)="","INVALID – choose the evidence type (column S)",IF(BL125=0,"INVALID – evidence ID does not match its type (e.g. SF-2210, IMG_2231, seal 88213, link)",IF(OR(LEN(AX125)&lt;2,ISNUMBER(MATCH(AX125,L_Placeholder,0))),"INVALID – verifier missing",IF(AX125=AU125,"INVALID – verifier must be someone other than the PIC",IF(BH125=1,"INVALID – result not yet available (awaiting / TBC)",IF(BV125=1,"INVALID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IF(TRIM(S125)="",0,BZ125)</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TRIM(LOWER(W125))&lt;&gt;LOWER(Flights!$F$8),ISNA(MATCH(TRIM(BP125),{"00aaa00","00aaa0000","aaa00","aaa0000","00-aaa-00","00-aaa-0000","00/aaa/00"},0)),OR(SUMPRODUCT(--ISNUMBER(SEARCH({"a0","a-0","a_0","a/0","a.0","a#0"},BP125)))&gt;0,ISNUMBER(SEARCH("000000",BP125)))),1,0),0)</f>
        <v>0</v>
      </c>
      <c r="BR125" s="61"/>
      <c r="BS125" s="61"/>
      <c r="BT125" s="61"/>
      <c r="BU125" s="61"/>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c r="BX125" s="61"/>
      <c r="BY125" s="62" t="n">
        <f aca="false">IF(ISNUMBER(Flights!$AZ$8),MAX(Q125-UpliftWindowH/24,Flights!$AZ$8),Q125-UpliftWindowH/24)</f>
        <v>46305.3958333333</v>
      </c>
      <c r="BZ125" s="61" t="n">
        <f aca="false">IFERROR(IF(AND(TRIM(LOWER(Z125))&lt;&gt;LOWER(Flights!$F$8),ISNA(MATCH(TRIM(BN125),{"00aaa00","00aaa0000","aaa00","aaa0000","00-aaa-00","00-aaa-0000","00/aaa/00"},0)),IF(S125="Link / file path",SUMPRODUCT(--ISNUMBER(SEARCH({"http","www.","\","/",".pdf",".jpg",".jpeg",".png",".heic",".xls",".doc",".msg",".eml"},Z125)))&gt;0,OR(SUMPRODUCT(--ISNUMBER(SEARCH({"a0","a-0","a_0","a/0","a.0","a#0"},BN125)))&gt;0,SUMPRODUCT(--ISNUMBER(SEARCH({"http","www.","\","/",".pdf",".jpg",".jpeg",".png",".heic",".xls",".doc",".msg",".eml"},Z125)))&gt;0,AND(ISNUMBER(MATCH(S125,{"Seal no.","Delivery note / receipt","Email","Photo"},0)),ISNUMBER(SEARCH("0000",BN125)))))),1,0),0)</f>
        <v>0</v>
      </c>
    </row>
    <row r="126" customFormat="false" ht="39.75" hidden="false" customHeight="true" outlineLevel="0" collapsed="false">
      <c r="A126" s="57" t="s">
        <v>645</v>
      </c>
      <c r="B126" s="57" t="s">
        <v>218</v>
      </c>
      <c r="C126" s="57" t="str">
        <f aca="false">Flights!$F$8</f>
        <v>MH0088</v>
      </c>
      <c r="D126" s="58" t="n">
        <f aca="false">Flights!$D$8</f>
        <v>46305</v>
      </c>
      <c r="E126" s="57" t="str">
        <f aca="false">Flights!$G$8&amp;"-"&amp;Flights!$H$8</f>
        <v>KUL-NRT</v>
      </c>
      <c r="F126" s="57" t="str">
        <f aca="false">Flights!$K$8</f>
        <v>BC</v>
      </c>
      <c r="G126" s="57" t="s">
        <v>459</v>
      </c>
      <c r="H126" s="57" t="s">
        <v>460</v>
      </c>
      <c r="I126" s="57" t="s">
        <v>499</v>
      </c>
      <c r="J126" s="57" t="s">
        <v>539</v>
      </c>
      <c r="K126" s="67" t="s">
        <v>501</v>
      </c>
      <c r="L126" s="67" t="s">
        <v>608</v>
      </c>
      <c r="M126" s="67" t="s">
        <v>451</v>
      </c>
      <c r="N126" s="67" t="s">
        <v>383</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60"/>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file",IF(TRIM(S126)="","INVALID – choose the evidence type (column S)",IF(BL126=0,"INVALID – evidence ID does not match its type (e.g. SF-2210, IMG_2231, seal 88213, link)",IF(OR(LEN(AX126)&lt;2,ISNUMBER(MATCH(AX126,L_Placeholder,0))),"INVALID – verifier missing",IF(AX126=AU126,"INVALID – verifier must be someone other than the PIC",IF(BH126=1,"INVALID – result not yet available (awaiting / TBC)",IF(BV126=1,"INVALID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IF(TRIM(S126)="",0,BZ126)</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TRIM(LOWER(W126))&lt;&gt;LOWER(Flights!$F$8),ISNA(MATCH(TRIM(BP126),{"00aaa00","00aaa0000","aaa00","aaa0000","00-aaa-00","00-aaa-0000","00/aaa/00"},0)),OR(SUMPRODUCT(--ISNUMBER(SEARCH({"a0","a-0","a_0","a/0","a.0","a#0"},BP126)))&gt;0,ISNUMBER(SEARCH("000000",BP126)))),1,0),0)</f>
        <v>0</v>
      </c>
      <c r="BR126" s="61"/>
      <c r="BS126" s="61"/>
      <c r="BT126" s="61"/>
      <c r="BU126" s="61"/>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c r="BX126" s="61"/>
      <c r="BY126" s="62" t="n">
        <f aca="false">IF(ISNUMBER(Flights!$AZ$8),MAX(Q126-UpliftWindowH/24,Flights!$AZ$8),Q126-UpliftWindowH/24)</f>
        <v>46305.3958333333</v>
      </c>
      <c r="BZ126" s="61" t="n">
        <f aca="false">IFERROR(IF(AND(TRIM(LOWER(Z126))&lt;&gt;LOWER(Flights!$F$8),ISNA(MATCH(TRIM(BN126),{"00aaa00","00aaa0000","aaa00","aaa0000","00-aaa-00","00-aaa-0000","00/aaa/00"},0)),IF(S126="Link / file path",SUMPRODUCT(--ISNUMBER(SEARCH({"http","www.","\","/",".pdf",".jpg",".jpeg",".png",".heic",".xls",".doc",".msg",".eml"},Z126)))&gt;0,OR(SUMPRODUCT(--ISNUMBER(SEARCH({"a0","a-0","a_0","a/0","a.0","a#0"},BN126)))&gt;0,SUMPRODUCT(--ISNUMBER(SEARCH({"http","www.","\","/",".pdf",".jpg",".jpeg",".png",".heic",".xls",".doc",".msg",".eml"},Z126)))&gt;0,AND(ISNUMBER(MATCH(S126,{"Seal no.","Delivery note / receipt","Email","Photo"},0)),ISNUMBER(SEARCH("0000",BN126)))))),1,0),0)</f>
        <v>0</v>
      </c>
    </row>
    <row r="127" customFormat="false" ht="39.75" hidden="false" customHeight="true" outlineLevel="0" collapsed="false">
      <c r="A127" s="57" t="s">
        <v>646</v>
      </c>
      <c r="B127" s="57" t="s">
        <v>218</v>
      </c>
      <c r="C127" s="57" t="str">
        <f aca="false">Flights!$F$8</f>
        <v>MH0088</v>
      </c>
      <c r="D127" s="58" t="n">
        <f aca="false">Flights!$D$8</f>
        <v>46305</v>
      </c>
      <c r="E127" s="57" t="str">
        <f aca="false">Flights!$G$8&amp;"-"&amp;Flights!$H$8</f>
        <v>KUL-NRT</v>
      </c>
      <c r="F127" s="57" t="str">
        <f aca="false">Flights!$K$8</f>
        <v>BC</v>
      </c>
      <c r="G127" s="57" t="s">
        <v>459</v>
      </c>
      <c r="H127" s="57" t="s">
        <v>460</v>
      </c>
      <c r="I127" s="57" t="s">
        <v>499</v>
      </c>
      <c r="J127" s="57" t="s">
        <v>541</v>
      </c>
      <c r="K127" s="67" t="s">
        <v>501</v>
      </c>
      <c r="L127" s="67" t="s">
        <v>610</v>
      </c>
      <c r="M127" s="67" t="s">
        <v>451</v>
      </c>
      <c r="N127" s="67" t="s">
        <v>383</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60"/>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file",IF(TRIM(S127)="","INVALID – choose the evidence type (column S)",IF(BL127=0,"INVALID – evidence ID does not match its type (e.g. SF-2210, IMG_2231, seal 88213, link)",IF(OR(LEN(AX127)&lt;2,ISNUMBER(MATCH(AX127,L_Placeholder,0))),"INVALID – verifier missing",IF(AX127=AU127,"INVALID – verifier must be someone other than the PIC",IF(BH127=1,"INVALID – result not yet available (awaiting / TBC)",IF(BV127=1,"INVALID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IF(TRIM(S127)="",0,BZ127)</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TRIM(LOWER(W127))&lt;&gt;LOWER(Flights!$F$8),ISNA(MATCH(TRIM(BP127),{"00aaa00","00aaa0000","aaa00","aaa0000","00-aaa-00","00-aaa-0000","00/aaa/00"},0)),OR(SUMPRODUCT(--ISNUMBER(SEARCH({"a0","a-0","a_0","a/0","a.0","a#0"},BP127)))&gt;0,ISNUMBER(SEARCH("000000",BP127)))),1,0),0)</f>
        <v>0</v>
      </c>
      <c r="BR127" s="61"/>
      <c r="BS127" s="61"/>
      <c r="BT127" s="61"/>
      <c r="BU127" s="61"/>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c r="BX127" s="61"/>
      <c r="BY127" s="62" t="n">
        <f aca="false">IF(ISNUMBER(Flights!$AZ$8),MAX(Q127-UpliftWindowH/24,Flights!$AZ$8),Q127-UpliftWindowH/24)</f>
        <v>46305.3958333333</v>
      </c>
      <c r="BZ127" s="61" t="n">
        <f aca="false">IFERROR(IF(AND(TRIM(LOWER(Z127))&lt;&gt;LOWER(Flights!$F$8),ISNA(MATCH(TRIM(BN127),{"00aaa00","00aaa0000","aaa00","aaa0000","00-aaa-00","00-aaa-0000","00/aaa/00"},0)),IF(S127="Link / file path",SUMPRODUCT(--ISNUMBER(SEARCH({"http","www.","\","/",".pdf",".jpg",".jpeg",".png",".heic",".xls",".doc",".msg",".eml"},Z127)))&gt;0,OR(SUMPRODUCT(--ISNUMBER(SEARCH({"a0","a-0","a_0","a/0","a.0","a#0"},BN127)))&gt;0,SUMPRODUCT(--ISNUMBER(SEARCH({"http","www.","\","/",".pdf",".jpg",".jpeg",".png",".heic",".xls",".doc",".msg",".eml"},Z127)))&gt;0,AND(ISNUMBER(MATCH(S127,{"Seal no.","Delivery note / receipt","Email","Photo"},0)),ISNUMBER(SEARCH("0000",BN127)))))),1,0),0)</f>
        <v>0</v>
      </c>
    </row>
    <row r="128" customFormat="false" ht="39.75" hidden="false" customHeight="true" outlineLevel="0" collapsed="false">
      <c r="A128" s="57" t="s">
        <v>647</v>
      </c>
      <c r="B128" s="57" t="s">
        <v>218</v>
      </c>
      <c r="C128" s="57" t="str">
        <f aca="false">Flights!$F$8</f>
        <v>MH0088</v>
      </c>
      <c r="D128" s="58" t="n">
        <f aca="false">Flights!$D$8</f>
        <v>46305</v>
      </c>
      <c r="E128" s="57" t="str">
        <f aca="false">Flights!$G$8&amp;"-"&amp;Flights!$H$8</f>
        <v>KUL-NRT</v>
      </c>
      <c r="F128" s="57" t="str">
        <f aca="false">Flights!$K$8</f>
        <v>BC</v>
      </c>
      <c r="G128" s="57" t="s">
        <v>459</v>
      </c>
      <c r="H128" s="57" t="s">
        <v>460</v>
      </c>
      <c r="I128" s="57" t="s">
        <v>499</v>
      </c>
      <c r="J128" s="57" t="s">
        <v>543</v>
      </c>
      <c r="K128" s="67" t="s">
        <v>501</v>
      </c>
      <c r="L128" s="67" t="s">
        <v>612</v>
      </c>
      <c r="M128" s="67" t="s">
        <v>451</v>
      </c>
      <c r="N128" s="67" t="s">
        <v>383</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60"/>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file",IF(TRIM(S128)="","INVALID – choose the evidence type (column S)",IF(BL128=0,"INVALID – evidence ID does not match its type (e.g. SF-2210, IMG_2231, seal 88213, link)",IF(OR(LEN(AX128)&lt;2,ISNUMBER(MATCH(AX128,L_Placeholder,0))),"INVALID – verifier missing",IF(AX128=AU128,"INVALID – verifier must be someone other than the PIC",IF(BH128=1,"INVALID – result not yet available (awaiting / TBC)",IF(BV128=1,"INVALID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IF(TRIM(S128)="",0,BZ128)</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TRIM(LOWER(W128))&lt;&gt;LOWER(Flights!$F$8),ISNA(MATCH(TRIM(BP128),{"00aaa00","00aaa0000","aaa00","aaa0000","00-aaa-00","00-aaa-0000","00/aaa/00"},0)),OR(SUMPRODUCT(--ISNUMBER(SEARCH({"a0","a-0","a_0","a/0","a.0","a#0"},BP128)))&gt;0,ISNUMBER(SEARCH("000000",BP128)))),1,0),0)</f>
        <v>0</v>
      </c>
      <c r="BR128" s="61"/>
      <c r="BS128" s="61"/>
      <c r="BT128" s="61"/>
      <c r="BU128" s="61"/>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c r="BX128" s="61"/>
      <c r="BY128" s="62" t="n">
        <f aca="false">IF(ISNUMBER(Flights!$AZ$8),MAX(Q128-UpliftWindowH/24,Flights!$AZ$8),Q128-UpliftWindowH/24)</f>
        <v>46305.3958333333</v>
      </c>
      <c r="BZ128" s="61" t="n">
        <f aca="false">IFERROR(IF(AND(TRIM(LOWER(Z128))&lt;&gt;LOWER(Flights!$F$8),ISNA(MATCH(TRIM(BN128),{"00aaa00","00aaa0000","aaa00","aaa0000","00-aaa-00","00-aaa-0000","00/aaa/00"},0)),IF(S128="Link / file path",SUMPRODUCT(--ISNUMBER(SEARCH({"http","www.","\","/",".pdf",".jpg",".jpeg",".png",".heic",".xls",".doc",".msg",".eml"},Z128)))&gt;0,OR(SUMPRODUCT(--ISNUMBER(SEARCH({"a0","a-0","a_0","a/0","a.0","a#0"},BN128)))&gt;0,SUMPRODUCT(--ISNUMBER(SEARCH({"http","www.","\","/",".pdf",".jpg",".jpeg",".png",".heic",".xls",".doc",".msg",".eml"},Z128)))&gt;0,AND(ISNUMBER(MATCH(S128,{"Seal no.","Delivery note / receipt","Email","Photo"},0)),ISNUMBER(SEARCH("0000",BN128)))))),1,0),0)</f>
        <v>0</v>
      </c>
    </row>
    <row r="129" customFormat="false" ht="39.75" hidden="false" customHeight="true" outlineLevel="0" collapsed="false">
      <c r="A129" s="57" t="s">
        <v>648</v>
      </c>
      <c r="B129" s="57" t="s">
        <v>218</v>
      </c>
      <c r="C129" s="57" t="str">
        <f aca="false">Flights!$F$8</f>
        <v>MH0088</v>
      </c>
      <c r="D129" s="58" t="n">
        <f aca="false">Flights!$D$8</f>
        <v>46305</v>
      </c>
      <c r="E129" s="57" t="str">
        <f aca="false">Flights!$G$8&amp;"-"&amp;Flights!$H$8</f>
        <v>KUL-NRT</v>
      </c>
      <c r="F129" s="57" t="str">
        <f aca="false">Flights!$K$8</f>
        <v>BC</v>
      </c>
      <c r="G129" s="57" t="s">
        <v>459</v>
      </c>
      <c r="H129" s="57" t="s">
        <v>460</v>
      </c>
      <c r="I129" s="57" t="s">
        <v>499</v>
      </c>
      <c r="J129" s="57" t="s">
        <v>546</v>
      </c>
      <c r="K129" s="67" t="s">
        <v>501</v>
      </c>
      <c r="L129" s="67" t="s">
        <v>614</v>
      </c>
      <c r="M129" s="67" t="s">
        <v>451</v>
      </c>
      <c r="N129" s="67" t="s">
        <v>383</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60"/>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file",IF(TRIM(S129)="","INVALID – choose the evidence type (column S)",IF(BL129=0,"INVALID – evidence ID does not match its type (e.g. SF-2210, IMG_2231, seal 88213, link)",IF(OR(LEN(AX129)&lt;2,ISNUMBER(MATCH(AX129,L_Placeholder,0))),"INVALID – verifier missing",IF(AX129=AU129,"INVALID – verifier must be someone other than the PIC",IF(BH129=1,"INVALID – result not yet available (awaiting / TBC)",IF(BV129=1,"INVALID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IF(TRIM(S129)="",0,BZ129)</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TRIM(LOWER(W129))&lt;&gt;LOWER(Flights!$F$8),ISNA(MATCH(TRIM(BP129),{"00aaa00","00aaa0000","aaa00","aaa0000","00-aaa-00","00-aaa-0000","00/aaa/00"},0)),OR(SUMPRODUCT(--ISNUMBER(SEARCH({"a0","a-0","a_0","a/0","a.0","a#0"},BP129)))&gt;0,ISNUMBER(SEARCH("000000",BP129)))),1,0),0)</f>
        <v>0</v>
      </c>
      <c r="BR129" s="61"/>
      <c r="BS129" s="61"/>
      <c r="BT129" s="61"/>
      <c r="BU129" s="61"/>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c r="BX129" s="61"/>
      <c r="BY129" s="62" t="n">
        <f aca="false">IF(ISNUMBER(Flights!$AZ$8),MAX(Q129-UpliftWindowH/24,Flights!$AZ$8),Q129-UpliftWindowH/24)</f>
        <v>46305.3958333333</v>
      </c>
      <c r="BZ129" s="61" t="n">
        <f aca="false">IFERROR(IF(AND(TRIM(LOWER(Z129))&lt;&gt;LOWER(Flights!$F$8),ISNA(MATCH(TRIM(BN129),{"00aaa00","00aaa0000","aaa00","aaa0000","00-aaa-00","00-aaa-0000","00/aaa/00"},0)),IF(S129="Link / file path",SUMPRODUCT(--ISNUMBER(SEARCH({"http","www.","\","/",".pdf",".jpg",".jpeg",".png",".heic",".xls",".doc",".msg",".eml"},Z129)))&gt;0,OR(SUMPRODUCT(--ISNUMBER(SEARCH({"a0","a-0","a_0","a/0","a.0","a#0"},BN129)))&gt;0,SUMPRODUCT(--ISNUMBER(SEARCH({"http","www.","\","/",".pdf",".jpg",".jpeg",".png",".heic",".xls",".doc",".msg",".eml"},Z129)))&gt;0,AND(ISNUMBER(MATCH(S129,{"Seal no.","Delivery note / receipt","Email","Photo"},0)),ISNUMBER(SEARCH("0000",BN129)))))),1,0),0)</f>
        <v>0</v>
      </c>
    </row>
    <row r="130" customFormat="false" ht="39.75" hidden="false" customHeight="true" outlineLevel="0" collapsed="false">
      <c r="A130" s="57" t="s">
        <v>649</v>
      </c>
      <c r="B130" s="57" t="s">
        <v>218</v>
      </c>
      <c r="C130" s="57" t="str">
        <f aca="false">Flights!$F$8</f>
        <v>MH0088</v>
      </c>
      <c r="D130" s="58" t="n">
        <f aca="false">Flights!$D$8</f>
        <v>46305</v>
      </c>
      <c r="E130" s="57" t="str">
        <f aca="false">Flights!$G$8&amp;"-"&amp;Flights!$H$8</f>
        <v>KUL-NRT</v>
      </c>
      <c r="F130" s="57" t="str">
        <f aca="false">Flights!$K$8</f>
        <v>BC</v>
      </c>
      <c r="G130" s="57" t="s">
        <v>459</v>
      </c>
      <c r="H130" s="57" t="s">
        <v>460</v>
      </c>
      <c r="I130" s="57" t="s">
        <v>499</v>
      </c>
      <c r="J130" s="57" t="s">
        <v>548</v>
      </c>
      <c r="K130" s="67" t="s">
        <v>616</v>
      </c>
      <c r="L130" s="67" t="s">
        <v>617</v>
      </c>
      <c r="M130" s="67" t="s">
        <v>451</v>
      </c>
      <c r="N130" s="67" t="s">
        <v>383</v>
      </c>
      <c r="O130" s="67" t="s">
        <v>549</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60"/>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file",IF(TRIM(S130)="","INVALID – choose the evidence type (column S)",IF(BL130=0,"INVALID – evidence ID does not match its type (e.g. SF-2210, IMG_2231, seal 88213, link)",IF(OR(LEN(AX130)&lt;2,ISNUMBER(MATCH(AX130,L_Placeholder,0))),"INVALID – verifier missing",IF(AX130=AU130,"INVALID – verifier must be someone other than the PIC",IF(BH130=1,"INVALID – result not yet available (awaiting / TBC)",IF(BV130=1,"INVALID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IF(TRIM(S130)="",0,BZ130)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TRIM(LOWER(W130))&lt;&gt;LOWER(Flights!$F$8),ISNA(MATCH(TRIM(BP130),{"00aaa00","00aaa0000","aaa00","aaa0000","00-aaa-00","00-aaa-0000","00/aaa/00"},0)),OR(SUMPRODUCT(--ISNUMBER(SEARCH({"a0","a-0","a_0","a/0","a.0","a#0"},BP130)))&gt;0,ISNUMBER(SEARCH("000000",BP130)))),1,0),0)</f>
        <v>0</v>
      </c>
      <c r="BR130" s="61"/>
      <c r="BS130" s="61"/>
      <c r="BT130" s="61"/>
      <c r="BU130" s="61"/>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c r="BX130" s="61"/>
      <c r="BY130" s="62" t="n">
        <f aca="false">IF(ISNUMBER(Flights!$AZ$8),MAX(Q130-UpliftWindowH/24,Flights!$AZ$8),Q130-UpliftWindowH/24)</f>
        <v>46305.3958333333</v>
      </c>
      <c r="BZ130" s="61" t="n">
        <f aca="false">IFERROR(IF(AND(TRIM(LOWER(Z130))&lt;&gt;LOWER(Flights!$F$8),ISNA(MATCH(TRIM(BN130),{"00aaa00","00aaa0000","aaa00","aaa0000","00-aaa-00","00-aaa-0000","00/aaa/00"},0)),IF(S130="Link / file path",SUMPRODUCT(--ISNUMBER(SEARCH({"http","www.","\","/",".pdf",".jpg",".jpeg",".png",".heic",".xls",".doc",".msg",".eml"},Z130)))&gt;0,OR(SUMPRODUCT(--ISNUMBER(SEARCH({"a0","a-0","a_0","a/0","a.0","a#0"},BN130)))&gt;0,SUMPRODUCT(--ISNUMBER(SEARCH({"http","www.","\","/",".pdf",".jpg",".jpeg",".png",".heic",".xls",".doc",".msg",".eml"},Z130)))&gt;0,AND(ISNUMBER(MATCH(S130,{"Seal no.","Delivery note / receipt","Email","Photo"},0)),ISNUMBER(SEARCH("0000",BN130)))))),1,0),0)</f>
        <v>0</v>
      </c>
    </row>
    <row r="131" customFormat="false" ht="39.75" hidden="false" customHeight="true" outlineLevel="0" collapsed="false">
      <c r="A131" s="57" t="s">
        <v>650</v>
      </c>
      <c r="B131" s="57" t="s">
        <v>218</v>
      </c>
      <c r="C131" s="57" t="str">
        <f aca="false">Flights!$F$8</f>
        <v>MH0088</v>
      </c>
      <c r="D131" s="58" t="n">
        <f aca="false">Flights!$D$8</f>
        <v>46305</v>
      </c>
      <c r="E131" s="57" t="str">
        <f aca="false">Flights!$G$8&amp;"-"&amp;Flights!$H$8</f>
        <v>KUL-NRT</v>
      </c>
      <c r="F131" s="57" t="str">
        <f aca="false">Flights!$K$8</f>
        <v>BC</v>
      </c>
      <c r="G131" s="57" t="s">
        <v>459</v>
      </c>
      <c r="H131" s="57" t="s">
        <v>460</v>
      </c>
      <c r="I131" s="57" t="s">
        <v>499</v>
      </c>
      <c r="J131" s="57" t="s">
        <v>551</v>
      </c>
      <c r="K131" s="67" t="s">
        <v>501</v>
      </c>
      <c r="L131" s="67" t="s">
        <v>619</v>
      </c>
      <c r="M131" s="67" t="s">
        <v>451</v>
      </c>
      <c r="N131" s="67" t="s">
        <v>383</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60"/>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file",IF(TRIM(S131)="","INVALID – choose the evidence type (column S)",IF(BL131=0,"INVALID – evidence ID does not match its type (e.g. SF-2210, IMG_2231, seal 88213, link)",IF(OR(LEN(AX131)&lt;2,ISNUMBER(MATCH(AX131,L_Placeholder,0))),"INVALID – verifier missing",IF(AX131=AU131,"INVALID – verifier must be someone other than the PIC",IF(BH131=1,"INVALID – result not yet available (awaiting / TBC)",IF(BV131=1,"INVALID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IF(TRIM(S131)="",0,BZ131)</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TRIM(LOWER(W131))&lt;&gt;LOWER(Flights!$F$8),ISNA(MATCH(TRIM(BP131),{"00aaa00","00aaa0000","aaa00","aaa0000","00-aaa-00","00-aaa-0000","00/aaa/00"},0)),OR(SUMPRODUCT(--ISNUMBER(SEARCH({"a0","a-0","a_0","a/0","a.0","a#0"},BP131)))&gt;0,ISNUMBER(SEARCH("000000",BP131)))),1,0),0)</f>
        <v>0</v>
      </c>
      <c r="BR131" s="61"/>
      <c r="BS131" s="61"/>
      <c r="BT131" s="61"/>
      <c r="BU131" s="61"/>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c r="BX131" s="61"/>
      <c r="BY131" s="62" t="n">
        <f aca="false">IF(ISNUMBER(Flights!$AZ$8),MAX(Q131-UpliftWindowH/24,Flights!$AZ$8),Q131-UpliftWindowH/24)</f>
        <v>46305.3958333333</v>
      </c>
      <c r="BZ131" s="61" t="n">
        <f aca="false">IFERROR(IF(AND(TRIM(LOWER(Z131))&lt;&gt;LOWER(Flights!$F$8),ISNA(MATCH(TRIM(BN131),{"00aaa00","00aaa0000","aaa00","aaa0000","00-aaa-00","00-aaa-0000","00/aaa/00"},0)),IF(S131="Link / file path",SUMPRODUCT(--ISNUMBER(SEARCH({"http","www.","\","/",".pdf",".jpg",".jpeg",".png",".heic",".xls",".doc",".msg",".eml"},Z131)))&gt;0,OR(SUMPRODUCT(--ISNUMBER(SEARCH({"a0","a-0","a_0","a/0","a.0","a#0"},BN131)))&gt;0,SUMPRODUCT(--ISNUMBER(SEARCH({"http","www.","\","/",".pdf",".jpg",".jpeg",".png",".heic",".xls",".doc",".msg",".eml"},Z131)))&gt;0,AND(ISNUMBER(MATCH(S131,{"Seal no.","Delivery note / receipt","Email","Photo"},0)),ISNUMBER(SEARCH("0000",BN131)))))),1,0),0)</f>
        <v>0</v>
      </c>
    </row>
    <row r="132" customFormat="false" ht="39.75" hidden="false" customHeight="true" outlineLevel="0" collapsed="false">
      <c r="A132" s="57" t="s">
        <v>651</v>
      </c>
      <c r="B132" s="57" t="s">
        <v>218</v>
      </c>
      <c r="C132" s="57" t="str">
        <f aca="false">Flights!$F$8</f>
        <v>MH0088</v>
      </c>
      <c r="D132" s="58" t="n">
        <f aca="false">Flights!$D$8</f>
        <v>46305</v>
      </c>
      <c r="E132" s="57" t="str">
        <f aca="false">Flights!$G$8&amp;"-"&amp;Flights!$H$8</f>
        <v>KUL-NRT</v>
      </c>
      <c r="F132" s="57" t="str">
        <f aca="false">Flights!$K$8</f>
        <v>BC</v>
      </c>
      <c r="G132" s="57" t="s">
        <v>459</v>
      </c>
      <c r="H132" s="57" t="s">
        <v>460</v>
      </c>
      <c r="I132" s="57" t="s">
        <v>447</v>
      </c>
      <c r="J132" s="57" t="s">
        <v>553</v>
      </c>
      <c r="K132" s="67" t="s">
        <v>449</v>
      </c>
      <c r="L132" s="67" t="s">
        <v>621</v>
      </c>
      <c r="M132" s="67" t="s">
        <v>451</v>
      </c>
      <c r="N132" s="67" t="s">
        <v>383</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60"/>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file",IF(TRIM(S132)="","INVALID – choose the evidence type (column S)",IF(BL132=0,"INVALID – evidence ID does not match its type (e.g. SF-2210, IMG_2231, seal 88213, link)",IF(OR(LEN(AX132)&lt;2,ISNUMBER(MATCH(AX132,L_Placeholder,0))),"INVALID – verifier missing",IF(AX132=AU132,"INVALID – verifier must be someone other than the PIC",IF(BH132=1,"INVALID – result not yet available (awaiting / TBC)",IF(BV132=1,"INVALID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IF(TRIM(S132)="",0,BZ132)</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TRIM(LOWER(W132))&lt;&gt;LOWER(Flights!$F$8),ISNA(MATCH(TRIM(BP132),{"00aaa00","00aaa0000","aaa00","aaa0000","00-aaa-00","00-aaa-0000","00/aaa/00"},0)),OR(SUMPRODUCT(--ISNUMBER(SEARCH({"a0","a-0","a_0","a/0","a.0","a#0"},BP132)))&gt;0,ISNUMBER(SEARCH("000000",BP132)))),1,0),0)</f>
        <v>0</v>
      </c>
      <c r="BR132" s="61"/>
      <c r="BS132" s="61"/>
      <c r="BT132" s="61"/>
      <c r="BU132" s="61"/>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c r="BX132" s="61"/>
      <c r="BY132" s="62" t="n">
        <f aca="false">IF(ISNUMBER(Flights!$AZ$8),MAX(Q132-UpliftWindowH/24,Flights!$AZ$8),Q132-UpliftWindowH/24)</f>
        <v>46305.3958333333</v>
      </c>
      <c r="BZ132" s="61" t="n">
        <f aca="false">IFERROR(IF(AND(TRIM(LOWER(Z132))&lt;&gt;LOWER(Flights!$F$8),ISNA(MATCH(TRIM(BN132),{"00aaa00","00aaa0000","aaa00","aaa0000","00-aaa-00","00-aaa-0000","00/aaa/00"},0)),IF(S132="Link / file path",SUMPRODUCT(--ISNUMBER(SEARCH({"http","www.","\","/",".pdf",".jpg",".jpeg",".png",".heic",".xls",".doc",".msg",".eml"},Z132)))&gt;0,OR(SUMPRODUCT(--ISNUMBER(SEARCH({"a0","a-0","a_0","a/0","a.0","a#0"},BN132)))&gt;0,SUMPRODUCT(--ISNUMBER(SEARCH({"http","www.","\","/",".pdf",".jpg",".jpeg",".png",".heic",".xls",".doc",".msg",".eml"},Z132)))&gt;0,AND(ISNUMBER(MATCH(S132,{"Seal no.","Delivery note / receipt","Email","Photo"},0)),ISNUMBER(SEARCH("0000",BN132)))))),1,0),0)</f>
        <v>0</v>
      </c>
    </row>
    <row r="133" customFormat="false" ht="39.75" hidden="false" customHeight="true" outlineLevel="0" collapsed="false">
      <c r="A133" s="57" t="s">
        <v>652</v>
      </c>
      <c r="B133" s="57" t="s">
        <v>218</v>
      </c>
      <c r="C133" s="57" t="str">
        <f aca="false">Flights!$F$8</f>
        <v>MH0088</v>
      </c>
      <c r="D133" s="58" t="n">
        <f aca="false">Flights!$D$8</f>
        <v>46305</v>
      </c>
      <c r="E133" s="57" t="str">
        <f aca="false">Flights!$G$8&amp;"-"&amp;Flights!$H$8</f>
        <v>KUL-NRT</v>
      </c>
      <c r="F133" s="57" t="str">
        <f aca="false">Flights!$K$8</f>
        <v>BC</v>
      </c>
      <c r="G133" s="57" t="s">
        <v>459</v>
      </c>
      <c r="H133" s="57" t="s">
        <v>460</v>
      </c>
      <c r="I133" s="57" t="s">
        <v>447</v>
      </c>
      <c r="J133" s="57" t="s">
        <v>653</v>
      </c>
      <c r="K133" s="67" t="s">
        <v>449</v>
      </c>
      <c r="L133" s="67" t="s">
        <v>624</v>
      </c>
      <c r="M133" s="67" t="s">
        <v>451</v>
      </c>
      <c r="N133" s="67" t="s">
        <v>383</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60"/>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file",IF(TRIM(S133)="","INVALID – choose the evidence type (column S)",IF(BL133=0,"INVALID – evidence ID does not match its type (e.g. SF-2210, IMG_2231, seal 88213, link)",IF(OR(LEN(AX133)&lt;2,ISNUMBER(MATCH(AX133,L_Placeholder,0))),"INVALID – verifier missing",IF(AX133=AU133,"INVALID – verifier must be someone other than the PIC",IF(BH133=1,"INVALID – result not yet available (awaiting / TBC)",IF(BV133=1,"INVALID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IF(TRIM(S133)="",0,BZ133)</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TRIM(LOWER(W133))&lt;&gt;LOWER(Flights!$F$8),ISNA(MATCH(TRIM(BP133),{"00aaa00","00aaa0000","aaa00","aaa0000","00-aaa-00","00-aaa-0000","00/aaa/00"},0)),OR(SUMPRODUCT(--ISNUMBER(SEARCH({"a0","a-0","a_0","a/0","a.0","a#0"},BP133)))&gt;0,ISNUMBER(SEARCH("000000",BP133)))),1,0),0)</f>
        <v>0</v>
      </c>
      <c r="BR133" s="61"/>
      <c r="BS133" s="61"/>
      <c r="BT133" s="61"/>
      <c r="BU133" s="61"/>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c r="BX133" s="61"/>
      <c r="BY133" s="62" t="n">
        <f aca="false">IF(ISNUMBER(Flights!$AZ$8),MAX(Q133-UpliftWindowH/24,Flights!$AZ$8),Q133-UpliftWindowH/24)</f>
        <v>46305.3958333333</v>
      </c>
      <c r="BZ133" s="61" t="n">
        <f aca="false">IFERROR(IF(AND(TRIM(LOWER(Z133))&lt;&gt;LOWER(Flights!$F$8),ISNA(MATCH(TRIM(BN133),{"00aaa00","00aaa0000","aaa00","aaa0000","00-aaa-00","00-aaa-0000","00/aaa/00"},0)),IF(S133="Link / file path",SUMPRODUCT(--ISNUMBER(SEARCH({"http","www.","\","/",".pdf",".jpg",".jpeg",".png",".heic",".xls",".doc",".msg",".eml"},Z133)))&gt;0,OR(SUMPRODUCT(--ISNUMBER(SEARCH({"a0","a-0","a_0","a/0","a.0","a#0"},BN133)))&gt;0,SUMPRODUCT(--ISNUMBER(SEARCH({"http","www.","\","/",".pdf",".jpg",".jpeg",".png",".heic",".xls",".doc",".msg",".eml"},Z133)))&gt;0,AND(ISNUMBER(MATCH(S133,{"Seal no.","Delivery note / receipt","Email","Photo"},0)),ISNUMBER(SEARCH("0000",BN133)))))),1,0),0)</f>
        <v>0</v>
      </c>
    </row>
    <row r="134" customFormat="false" ht="39.75" hidden="false" customHeight="true" outlineLevel="0" collapsed="false">
      <c r="A134" s="57" t="s">
        <v>654</v>
      </c>
      <c r="B134" s="57" t="s">
        <v>218</v>
      </c>
      <c r="C134" s="57" t="str">
        <f aca="false">Flights!$F$8</f>
        <v>MH0088</v>
      </c>
      <c r="D134" s="58" t="n">
        <f aca="false">Flights!$D$8</f>
        <v>46305</v>
      </c>
      <c r="E134" s="57" t="str">
        <f aca="false">Flights!$G$8&amp;"-"&amp;Flights!$H$8</f>
        <v>KUL-NRT</v>
      </c>
      <c r="F134" s="57" t="str">
        <f aca="false">Flights!$K$8</f>
        <v>BC</v>
      </c>
      <c r="G134" s="57" t="s">
        <v>459</v>
      </c>
      <c r="H134" s="57" t="s">
        <v>460</v>
      </c>
      <c r="I134" s="57" t="s">
        <v>447</v>
      </c>
      <c r="J134" s="57" t="s">
        <v>655</v>
      </c>
      <c r="K134" s="67" t="s">
        <v>449</v>
      </c>
      <c r="L134" s="67" t="s">
        <v>627</v>
      </c>
      <c r="M134" s="67" t="s">
        <v>451</v>
      </c>
      <c r="N134" s="67" t="s">
        <v>383</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60"/>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file",IF(TRIM(S134)="","INVALID – choose the evidence type (column S)",IF(BL134=0,"INVALID – evidence ID does not match its type (e.g. SF-2210, IMG_2231, seal 88213, link)",IF(OR(LEN(AX134)&lt;2,ISNUMBER(MATCH(AX134,L_Placeholder,0))),"INVALID – verifier missing",IF(AX134=AU134,"INVALID – verifier must be someone other than the PIC",IF(BH134=1,"INVALID – result not yet available (awaiting / TBC)",IF(BV134=1,"INVALID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IF(TRIM(S134)="",0,BZ134)</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TRIM(LOWER(W134))&lt;&gt;LOWER(Flights!$F$8),ISNA(MATCH(TRIM(BP134),{"00aaa00","00aaa0000","aaa00","aaa0000","00-aaa-00","00-aaa-0000","00/aaa/00"},0)),OR(SUMPRODUCT(--ISNUMBER(SEARCH({"a0","a-0","a_0","a/0","a.0","a#0"},BP134)))&gt;0,ISNUMBER(SEARCH("000000",BP134)))),1,0),0)</f>
        <v>0</v>
      </c>
      <c r="BR134" s="61"/>
      <c r="BS134" s="61"/>
      <c r="BT134" s="61"/>
      <c r="BU134" s="61"/>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c r="BX134" s="61"/>
      <c r="BY134" s="62" t="n">
        <f aca="false">IF(ISNUMBER(Flights!$AZ$8),MAX(Q134-UpliftWindowH/24,Flights!$AZ$8),Q134-UpliftWindowH/24)</f>
        <v>46305.3958333333</v>
      </c>
      <c r="BZ134" s="61" t="n">
        <f aca="false">IFERROR(IF(AND(TRIM(LOWER(Z134))&lt;&gt;LOWER(Flights!$F$8),ISNA(MATCH(TRIM(BN134),{"00aaa00","00aaa0000","aaa00","aaa0000","00-aaa-00","00-aaa-0000","00/aaa/00"},0)),IF(S134="Link / file path",SUMPRODUCT(--ISNUMBER(SEARCH({"http","www.","\","/",".pdf",".jpg",".jpeg",".png",".heic",".xls",".doc",".msg",".eml"},Z134)))&gt;0,OR(SUMPRODUCT(--ISNUMBER(SEARCH({"a0","a-0","a_0","a/0","a.0","a#0"},BN134)))&gt;0,SUMPRODUCT(--ISNUMBER(SEARCH({"http","www.","\","/",".pdf",".jpg",".jpeg",".png",".heic",".xls",".doc",".msg",".eml"},Z134)))&gt;0,AND(ISNUMBER(MATCH(S134,{"Seal no.","Delivery note / receipt","Email","Photo"},0)),ISNUMBER(SEARCH("0000",BN134)))))),1,0),0)</f>
        <v>0</v>
      </c>
    </row>
    <row r="135" customFormat="false" ht="39.75" hidden="false" customHeight="true" outlineLevel="0" collapsed="false">
      <c r="A135" s="57" t="s">
        <v>656</v>
      </c>
      <c r="B135" s="57" t="s">
        <v>218</v>
      </c>
      <c r="C135" s="57" t="str">
        <f aca="false">Flights!$F$8</f>
        <v>MH0088</v>
      </c>
      <c r="D135" s="58" t="n">
        <f aca="false">Flights!$D$8</f>
        <v>46305</v>
      </c>
      <c r="E135" s="57" t="str">
        <f aca="false">Flights!$G$8&amp;"-"&amp;Flights!$H$8</f>
        <v>KUL-NRT</v>
      </c>
      <c r="F135" s="57" t="str">
        <f aca="false">Flights!$K$8</f>
        <v>BC</v>
      </c>
      <c r="G135" s="57" t="s">
        <v>459</v>
      </c>
      <c r="H135" s="57" t="s">
        <v>460</v>
      </c>
      <c r="I135" s="57" t="s">
        <v>629</v>
      </c>
      <c r="J135" s="57" t="s">
        <v>657</v>
      </c>
      <c r="K135" s="67" t="s">
        <v>501</v>
      </c>
      <c r="L135" s="67" t="s">
        <v>631</v>
      </c>
      <c r="M135" s="67" t="s">
        <v>187</v>
      </c>
      <c r="N135" s="67" t="s">
        <v>383</v>
      </c>
      <c r="O135" s="67" t="s">
        <v>632</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60"/>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file",IF(TRIM(S135)="","INVALID – choose the evidence type (column S)",IF(BL135=0,"INVALID – evidence ID does not match its type (e.g. SF-2210, IMG_2231, seal 88213, link)",IF(OR(LEN(AX135)&lt;2,ISNUMBER(MATCH(AX135,L_Placeholder,0))),"INVALID – verifier missing",IF(AX135=AU135,"INVALID – verifier must be someone other than the PIC",IF(BH135=1,"INVALID – result not yet available (awaiting / TBC)",IF(BV135=1,"INVALID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IF(TRIM(S135)="",0,BZ135)</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TRIM(LOWER(W135))&lt;&gt;LOWER(Flights!$F$8),ISNA(MATCH(TRIM(BP135),{"00aaa00","00aaa0000","aaa00","aaa0000","00-aaa-00","00-aaa-0000","00/aaa/00"},0)),OR(SUMPRODUCT(--ISNUMBER(SEARCH({"a0","a-0","a_0","a/0","a.0","a#0"},BP135)))&gt;0,ISNUMBER(SEARCH("000000",BP135)))),1,0),0)</f>
        <v>0</v>
      </c>
      <c r="BR135" s="61"/>
      <c r="BS135" s="61"/>
      <c r="BT135" s="61"/>
      <c r="BU135" s="61"/>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c r="BX135" s="61"/>
      <c r="BY135" s="62" t="n">
        <f aca="false">IF(ISNUMBER(Flights!$AZ$8),MAX(Q135-UpliftWindowH/24,Flights!$AZ$8),Q135-UpliftWindowH/24)</f>
        <v>46305.3958333333</v>
      </c>
      <c r="BZ135" s="61" t="n">
        <f aca="false">IFERROR(IF(AND(TRIM(LOWER(Z135))&lt;&gt;LOWER(Flights!$F$8),ISNA(MATCH(TRIM(BN135),{"00aaa00","00aaa0000","aaa00","aaa0000","00-aaa-00","00-aaa-0000","00/aaa/00"},0)),IF(S135="Link / file path",SUMPRODUCT(--ISNUMBER(SEARCH({"http","www.","\","/",".pdf",".jpg",".jpeg",".png",".heic",".xls",".doc",".msg",".eml"},Z135)))&gt;0,OR(SUMPRODUCT(--ISNUMBER(SEARCH({"a0","a-0","a_0","a/0","a.0","a#0"},BN135)))&gt;0,SUMPRODUCT(--ISNUMBER(SEARCH({"http","www.","\","/",".pdf",".jpg",".jpeg",".png",".heic",".xls",".doc",".msg",".eml"},Z135)))&gt;0,AND(ISNUMBER(MATCH(S135,{"Seal no.","Delivery note / receipt","Email","Photo"},0)),ISNUMBER(SEARCH("0000",BN135)))))),1,0),0)</f>
        <v>0</v>
      </c>
    </row>
    <row r="136" customFormat="false" ht="41.25" hidden="false" customHeight="true" outlineLevel="0" collapsed="false">
      <c r="A136" s="57" t="s">
        <v>658</v>
      </c>
      <c r="B136" s="57" t="s">
        <v>218</v>
      </c>
      <c r="C136" s="57" t="str">
        <f aca="false">Flights!$F$8</f>
        <v>MH0088</v>
      </c>
      <c r="D136" s="58" t="n">
        <f aca="false">Flights!$D$8</f>
        <v>46305</v>
      </c>
      <c r="E136" s="57" t="str">
        <f aca="false">Flights!$G$8&amp;"-"&amp;Flights!$H$8</f>
        <v>KUL-NRT</v>
      </c>
      <c r="F136" s="57" t="str">
        <f aca="false">Flights!$K$8</f>
        <v>BC</v>
      </c>
      <c r="G136" s="57" t="s">
        <v>459</v>
      </c>
      <c r="H136" s="57" t="s">
        <v>460</v>
      </c>
      <c r="I136" s="57" t="s">
        <v>634</v>
      </c>
      <c r="J136" s="57" t="s">
        <v>659</v>
      </c>
      <c r="K136" s="67" t="s">
        <v>636</v>
      </c>
      <c r="L136" s="67" t="s">
        <v>637</v>
      </c>
      <c r="M136" s="67" t="s">
        <v>451</v>
      </c>
      <c r="N136" s="67" t="s">
        <v>383</v>
      </c>
      <c r="O136" s="67" t="s">
        <v>660</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60"/>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file",IF(TRIM(S136)="","INVALID – choose the evidence type (column S)",IF(BL136=0,"INVALID – evidence ID does not match its type (e.g. SF-2210, IMG_2231, seal 88213, link)",IF(OR(LEN(AX136)&lt;2,ISNUMBER(MATCH(AX136,L_Placeholder,0))),"INVALID – verifier missing",IF(AX136=AU136,"INVALID – verifier must be someone other than the PIC",IF(BH136=1,"INVALID – result not yet available (awaiting / TBC)",IF(BV136=1,"INVALID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IF(TRIM(S136)="",0,BZ136)</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TRIM(LOWER(W136))&lt;&gt;LOWER(Flights!$F$8),ISNA(MATCH(TRIM(BP136),{"00aaa00","00aaa0000","aaa00","aaa0000","00-aaa-00","00-aaa-0000","00/aaa/00"},0)),OR(SUMPRODUCT(--ISNUMBER(SEARCH({"a0","a-0","a_0","a/0","a.0","a#0"},BP136)))&gt;0,ISNUMBER(SEARCH("000000",BP136)))),1,0),0)</f>
        <v>0</v>
      </c>
      <c r="BR136" s="61"/>
      <c r="BS136" s="61"/>
      <c r="BT136" s="61"/>
      <c r="BU136" s="61"/>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c r="BX136" s="61"/>
      <c r="BY136" s="62" t="n">
        <f aca="false">IF(ISNUMBER(Flights!$AZ$8),MAX(Q136-UpliftWindowH/24,Flights!$AZ$8),Q136-UpliftWindowH/24)</f>
        <v>46305.3958333333</v>
      </c>
      <c r="BZ136" s="61" t="n">
        <f aca="false">IFERROR(IF(AND(TRIM(LOWER(Z136))&lt;&gt;LOWER(Flights!$F$8),ISNA(MATCH(TRIM(BN136),{"00aaa00","00aaa0000","aaa00","aaa0000","00-aaa-00","00-aaa-0000","00/aaa/00"},0)),IF(S136="Link / file path",SUMPRODUCT(--ISNUMBER(SEARCH({"http","www.","\","/",".pdf",".jpg",".jpeg",".png",".heic",".xls",".doc",".msg",".eml"},Z136)))&gt;0,OR(SUMPRODUCT(--ISNUMBER(SEARCH({"a0","a-0","a_0","a/0","a.0","a#0"},BN136)))&gt;0,SUMPRODUCT(--ISNUMBER(SEARCH({"http","www.","\","/",".pdf",".jpg",".jpeg",".png",".heic",".xls",".doc",".msg",".eml"},Z136)))&gt;0,AND(ISNUMBER(MATCH(S136,{"Seal no.","Delivery note / receipt","Email","Photo"},0)),ISNUMBER(SEARCH("0000",BN136)))))),1,0),0)</f>
        <v>0</v>
      </c>
    </row>
    <row r="137" customFormat="false" ht="39.75" hidden="false" customHeight="true" outlineLevel="0" collapsed="false">
      <c r="A137" s="57" t="s">
        <v>661</v>
      </c>
      <c r="B137" s="57" t="s">
        <v>228</v>
      </c>
      <c r="C137" s="57" t="str">
        <f aca="false">Flights!$F$9</f>
        <v>MH0089</v>
      </c>
      <c r="D137" s="58" t="n">
        <f aca="false">Flights!$D$9</f>
        <v>46310</v>
      </c>
      <c r="E137" s="57" t="str">
        <f aca="false">Flights!$G$9&amp;"-"&amp;Flights!$H$9</f>
        <v>NRT-KUL</v>
      </c>
      <c r="F137" s="57" t="str">
        <f aca="false">Flights!$K$9</f>
        <v>EY</v>
      </c>
      <c r="G137" s="57" t="s">
        <v>81</v>
      </c>
      <c r="H137" s="57" t="s">
        <v>378</v>
      </c>
      <c r="I137" s="57" t="s">
        <v>379</v>
      </c>
      <c r="J137" s="57" t="s">
        <v>380</v>
      </c>
      <c r="K137" s="67" t="s">
        <v>381</v>
      </c>
      <c r="L137" s="67" t="s">
        <v>382</v>
      </c>
      <c r="M137" s="67"/>
      <c r="N137" s="67" t="s">
        <v>383</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60"/>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file",IF(TRIM(S137)="","INVALID – choose the evidence type (column S)",IF(BL137=0,"INVALID – evidence ID does not match its type (e.g. SF-2210, IMG_2231, seal 88213, link)",IF(OR(LEN(AX137)&lt;2,ISNUMBER(MATCH(AX137,L_Placeholder,0))),"INVALID – verifier missing",IF(AX137=AU137,"INVALID – verifier must be someone other than the PIC",IF(BH137=1,"INVALID – result not yet available (awaiting / TBC)",IF(BV137=1,"INVALID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future",IF(AND(ISNUMBER(BY137),AG137&lt;BY137),IF(H137="Physical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IF(TRIM(S137)="",0,BZ137)</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TRIM(LOWER(W137))&lt;&gt;LOWER(Flights!$F$9),ISNA(MATCH(TRIM(BP137),{"00aaa00","00aaa0000","aaa00","aaa0000","00-aaa-00","00-aaa-0000","00/aaa/00"},0)),OR(SUMPRODUCT(--ISNUMBER(SEARCH({"a0","a-0","a_0","a/0","a.0","a#0"},BP137)))&gt;0,ISNUMBER(SEARCH("000000",BP137)))),1,0),0)</f>
        <v>0</v>
      </c>
      <c r="BR137" s="61"/>
      <c r="BS137" s="61"/>
      <c r="BT137" s="61"/>
      <c r="BU137" s="61"/>
      <c r="BV137" s="61" t="n">
        <f aca="false">0</f>
        <v>0</v>
      </c>
      <c r="BW137" s="61"/>
      <c r="BX137" s="61"/>
      <c r="BY137" s="62" t="n">
        <f aca="false">Q137-T7EarlyD*24/24</f>
        <v>46289.0451388889</v>
      </c>
      <c r="BZ137" s="61" t="n">
        <f aca="false">IFERROR(IF(AND(TRIM(LOWER(Z137))&lt;&gt;LOWER(Flights!$F$9),ISNA(MATCH(TRIM(BN137),{"00aaa00","00aaa0000","aaa00","aaa0000","00-aaa-00","00-aaa-0000","00/aaa/00"},0)),IF(S137="Link / file path",SUMPRODUCT(--ISNUMBER(SEARCH({"http","www.","\","/",".pdf",".jpg",".jpeg",".png",".heic",".xls",".doc",".msg",".eml"},Z137)))&gt;0,OR(SUMPRODUCT(--ISNUMBER(SEARCH({"a0","a-0","a_0","a/0","a.0","a#0"},BN137)))&gt;0,SUMPRODUCT(--ISNUMBER(SEARCH({"http","www.","\","/",".pdf",".jpg",".jpeg",".png",".heic",".xls",".doc",".msg",".eml"},Z137)))&gt;0,AND(ISNUMBER(MATCH(S137,{"Seal no.","Delivery note / receipt","Email","Photo"},0)),ISNUMBER(SEARCH("0000",BN137)))))),1,0),0)</f>
        <v>0</v>
      </c>
    </row>
    <row r="138" customFormat="false" ht="39.75" hidden="false" customHeight="true" outlineLevel="0" collapsed="false">
      <c r="A138" s="57" t="s">
        <v>662</v>
      </c>
      <c r="B138" s="57" t="s">
        <v>228</v>
      </c>
      <c r="C138" s="57" t="str">
        <f aca="false">Flights!$F$9</f>
        <v>MH0089</v>
      </c>
      <c r="D138" s="58" t="n">
        <f aca="false">Flights!$D$9</f>
        <v>46310</v>
      </c>
      <c r="E138" s="57" t="str">
        <f aca="false">Flights!$G$9&amp;"-"&amp;Flights!$H$9</f>
        <v>NRT-KUL</v>
      </c>
      <c r="F138" s="57" t="str">
        <f aca="false">Flights!$K$9</f>
        <v>EY</v>
      </c>
      <c r="G138" s="57" t="s">
        <v>81</v>
      </c>
      <c r="H138" s="57" t="s">
        <v>378</v>
      </c>
      <c r="I138" s="57" t="s">
        <v>385</v>
      </c>
      <c r="J138" s="57" t="s">
        <v>386</v>
      </c>
      <c r="K138" s="67" t="s">
        <v>387</v>
      </c>
      <c r="L138" s="67" t="s">
        <v>382</v>
      </c>
      <c r="M138" s="67"/>
      <c r="N138" s="67" t="s">
        <v>383</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60"/>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file",IF(TRIM(S138)="","INVALID – choose the evidence type (column S)",IF(BL138=0,"INVALID – evidence ID does not match its type (e.g. SF-2210, IMG_2231, seal 88213, link)",IF(OR(LEN(AX138)&lt;2,ISNUMBER(MATCH(AX138,L_Placeholder,0))),"INVALID – verifier missing",IF(AX138=AU138,"INVALID – verifier must be someone other than the PIC",IF(BH138=1,"INVALID – result not yet available (awaiting / TBC)",IF(BV138=1,"INVALID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future",IF(AND(ISNUMBER(BY138),AG138&lt;BY138),IF(H138="Physical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IF(TRIM(S138)="",0,BZ138)</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TRIM(LOWER(W138))&lt;&gt;LOWER(Flights!$F$9),ISNA(MATCH(TRIM(BP138),{"00aaa00","00aaa0000","aaa00","aaa0000","00-aaa-00","00-aaa-0000","00/aaa/00"},0)),OR(SUMPRODUCT(--ISNUMBER(SEARCH({"a0","a-0","a_0","a/0","a.0","a#0"},BP138)))&gt;0,ISNUMBER(SEARCH("000000",BP138)))),1,0),0)</f>
        <v>0</v>
      </c>
      <c r="BR138" s="61"/>
      <c r="BS138" s="61"/>
      <c r="BT138" s="61"/>
      <c r="BU138" s="61"/>
      <c r="BV138" s="61" t="n">
        <f aca="false">0</f>
        <v>0</v>
      </c>
      <c r="BW138" s="61"/>
      <c r="BX138" s="61"/>
      <c r="BY138" s="62" t="n">
        <f aca="false">Q138-T7EarlyD*24/24</f>
        <v>46289.0451388889</v>
      </c>
      <c r="BZ138" s="61" t="n">
        <f aca="false">IFERROR(IF(AND(TRIM(LOWER(Z138))&lt;&gt;LOWER(Flights!$F$9),ISNA(MATCH(TRIM(BN138),{"00aaa00","00aaa0000","aaa00","aaa0000","00-aaa-00","00-aaa-0000","00/aaa/00"},0)),IF(S138="Link / file path",SUMPRODUCT(--ISNUMBER(SEARCH({"http","www.","\","/",".pdf",".jpg",".jpeg",".png",".heic",".xls",".doc",".msg",".eml"},Z138)))&gt;0,OR(SUMPRODUCT(--ISNUMBER(SEARCH({"a0","a-0","a_0","a/0","a.0","a#0"},BN138)))&gt;0,SUMPRODUCT(--ISNUMBER(SEARCH({"http","www.","\","/",".pdf",".jpg",".jpeg",".png",".heic",".xls",".doc",".msg",".eml"},Z138)))&gt;0,AND(ISNUMBER(MATCH(S138,{"Seal no.","Delivery note / receipt","Email","Photo"},0)),ISNUMBER(SEARCH("0000",BN138)))))),1,0),0)</f>
        <v>0</v>
      </c>
    </row>
    <row r="139" customFormat="false" ht="41.25" hidden="false" customHeight="true" outlineLevel="0" collapsed="false">
      <c r="A139" s="57" t="s">
        <v>663</v>
      </c>
      <c r="B139" s="57" t="s">
        <v>228</v>
      </c>
      <c r="C139" s="57" t="str">
        <f aca="false">Flights!$F$9</f>
        <v>MH0089</v>
      </c>
      <c r="D139" s="58" t="n">
        <f aca="false">Flights!$D$9</f>
        <v>46310</v>
      </c>
      <c r="E139" s="57" t="str">
        <f aca="false">Flights!$G$9&amp;"-"&amp;Flights!$H$9</f>
        <v>NRT-KUL</v>
      </c>
      <c r="F139" s="57" t="str">
        <f aca="false">Flights!$K$9</f>
        <v>EY</v>
      </c>
      <c r="G139" s="57" t="s">
        <v>81</v>
      </c>
      <c r="H139" s="57" t="s">
        <v>378</v>
      </c>
      <c r="I139" s="57" t="s">
        <v>389</v>
      </c>
      <c r="J139" s="57" t="s">
        <v>390</v>
      </c>
      <c r="K139" s="67" t="s">
        <v>391</v>
      </c>
      <c r="L139" s="67" t="s">
        <v>382</v>
      </c>
      <c r="M139" s="67"/>
      <c r="N139" s="67" t="str">
        <f aca="false">IF(TRIM(Flights!$L$9)="A339","Required","N/A – rule")</f>
        <v>N/A – rule</v>
      </c>
      <c r="O139" s="67" t="s">
        <v>392</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60"/>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file",IF(TRIM(S139)="","INVALID – choose the evidence type (column S)",IF(BL139=0,"INVALID – evidence ID does not match its type (e.g. SF-2210, IMG_2231, seal 88213, link)",IF(OR(LEN(AX139)&lt;2,ISNUMBER(MATCH(AX139,L_Placeholder,0))),"INVALID – verifier missing",IF(AX139=AU139,"INVALID – verifier must be someone other than the PIC",IF(BH139=1,"INVALID – result not yet available (awaiting / TBC)",IF(BV139=1,"INVALID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future",IF(AND(ISNUMBER(BY139),AG139&lt;BY139),IF(H139="Physical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IF(TRIM(S139)="",0,BZ139)</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TRIM(LOWER(W139))&lt;&gt;LOWER(Flights!$F$9),ISNA(MATCH(TRIM(BP139),{"00aaa00","00aaa0000","aaa00","aaa0000","00-aaa-00","00-aaa-0000","00/aaa/00"},0)),OR(SUMPRODUCT(--ISNUMBER(SEARCH({"a0","a-0","a_0","a/0","a.0","a#0"},BP139)))&gt;0,ISNUMBER(SEARCH("000000",BP139)))),1,0),0)</f>
        <v>0</v>
      </c>
      <c r="BR139" s="61"/>
      <c r="BS139" s="61"/>
      <c r="BT139" s="61"/>
      <c r="BU139" s="61"/>
      <c r="BV139" s="61" t="n">
        <f aca="false">0</f>
        <v>0</v>
      </c>
      <c r="BW139" s="61"/>
      <c r="BX139" s="61"/>
      <c r="BY139" s="62" t="n">
        <f aca="false">Q139-T7EarlyD*24/24</f>
        <v>46289.0451388889</v>
      </c>
      <c r="BZ139" s="61" t="n">
        <f aca="false">IFERROR(IF(AND(TRIM(LOWER(Z139))&lt;&gt;LOWER(Flights!$F$9),ISNA(MATCH(TRIM(BN139),{"00aaa00","00aaa0000","aaa00","aaa0000","00-aaa-00","00-aaa-0000","00/aaa/00"},0)),IF(S139="Link / file path",SUMPRODUCT(--ISNUMBER(SEARCH({"http","www.","\","/",".pdf",".jpg",".jpeg",".png",".heic",".xls",".doc",".msg",".eml"},Z139)))&gt;0,OR(SUMPRODUCT(--ISNUMBER(SEARCH({"a0","a-0","a_0","a/0","a.0","a#0"},BN139)))&gt;0,SUMPRODUCT(--ISNUMBER(SEARCH({"http","www.","\","/",".pdf",".jpg",".jpeg",".png",".heic",".xls",".doc",".msg",".eml"},Z139)))&gt;0,AND(ISNUMBER(MATCH(S139,{"Seal no.","Delivery note / receipt","Email","Photo"},0)),ISNUMBER(SEARCH("0000",BN139)))))),1,0),0)</f>
        <v>0</v>
      </c>
    </row>
    <row r="140" customFormat="false" ht="39.75" hidden="false" customHeight="true" outlineLevel="0" collapsed="false">
      <c r="A140" s="57" t="s">
        <v>664</v>
      </c>
      <c r="B140" s="57" t="s">
        <v>228</v>
      </c>
      <c r="C140" s="57" t="str">
        <f aca="false">Flights!$F$9</f>
        <v>MH0089</v>
      </c>
      <c r="D140" s="58" t="n">
        <f aca="false">Flights!$D$9</f>
        <v>46310</v>
      </c>
      <c r="E140" s="57" t="str">
        <f aca="false">Flights!$G$9&amp;"-"&amp;Flights!$H$9</f>
        <v>NRT-KUL</v>
      </c>
      <c r="F140" s="57" t="str">
        <f aca="false">Flights!$K$9</f>
        <v>EY</v>
      </c>
      <c r="G140" s="57" t="s">
        <v>81</v>
      </c>
      <c r="H140" s="57" t="s">
        <v>378</v>
      </c>
      <c r="I140" s="57" t="s">
        <v>394</v>
      </c>
      <c r="J140" s="57" t="s">
        <v>395</v>
      </c>
      <c r="K140" s="67" t="s">
        <v>396</v>
      </c>
      <c r="L140" s="67" t="s">
        <v>382</v>
      </c>
      <c r="M140" s="67"/>
      <c r="N140" s="67" t="s">
        <v>383</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60"/>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file",IF(TRIM(S140)="","INVALID – choose the evidence type (column S)",IF(BL140=0,"INVALID – evidence ID does not match its type (e.g. SF-2210, IMG_2231, seal 88213, link)",IF(OR(LEN(AX140)&lt;2,ISNUMBER(MATCH(AX140,L_Placeholder,0))),"INVALID – verifier missing",IF(AX140=AU140,"INVALID – verifier must be someone other than the PIC",IF(BH140=1,"INVALID – result not yet available (awaiting / TBC)",IF(BV140=1,"INVALID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future",IF(AND(ISNUMBER(BY140),AG140&lt;BY140),IF(H140="Physical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IF(TRIM(S140)="",0,BZ140)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TRIM(LOWER(W140))&lt;&gt;LOWER(Flights!$F$9),ISNA(MATCH(TRIM(BP140),{"00aaa00","00aaa0000","aaa00","aaa0000","00-aaa-00","00-aaa-0000","00/aaa/00"},0)),OR(SUMPRODUCT(--ISNUMBER(SEARCH({"a0","a-0","a_0","a/0","a.0","a#0"},BP140)))&gt;0,ISNUMBER(SEARCH("000000",BP140)))),1,0),0)</f>
        <v>0</v>
      </c>
      <c r="BR140" s="61"/>
      <c r="BS140" s="61"/>
      <c r="BT140" s="61"/>
      <c r="BU140" s="61"/>
      <c r="BV140" s="61" t="n">
        <f aca="false">0</f>
        <v>0</v>
      </c>
      <c r="BW140" s="61"/>
      <c r="BX140" s="61"/>
      <c r="BY140" s="62" t="n">
        <f aca="false">Q140-T7EarlyD*24/24</f>
        <v>46289.0451388889</v>
      </c>
      <c r="BZ140" s="61" t="n">
        <f aca="false">IFERROR(IF(AND(TRIM(LOWER(Z140))&lt;&gt;LOWER(Flights!$F$9),ISNA(MATCH(TRIM(BN140),{"00aaa00","00aaa0000","aaa00","aaa0000","00-aaa-00","00-aaa-0000","00/aaa/00"},0)),IF(S140="Link / file path",SUMPRODUCT(--ISNUMBER(SEARCH({"http","www.","\","/",".pdf",".jpg",".jpeg",".png",".heic",".xls",".doc",".msg",".eml"},Z140)))&gt;0,OR(SUMPRODUCT(--ISNUMBER(SEARCH({"a0","a-0","a_0","a/0","a.0","a#0"},BN140)))&gt;0,SUMPRODUCT(--ISNUMBER(SEARCH({"http","www.","\","/",".pdf",".jpg",".jpeg",".png",".heic",".xls",".doc",".msg",".eml"},Z140)))&gt;0,AND(ISNUMBER(MATCH(S140,{"Seal no.","Delivery note / receipt","Email","Photo"},0)),ISNUMBER(SEARCH("0000",BN140)))))),1,0),0)</f>
        <v>0</v>
      </c>
    </row>
    <row r="141" customFormat="false" ht="39.75" hidden="false" customHeight="true" outlineLevel="0" collapsed="false">
      <c r="A141" s="57" t="s">
        <v>665</v>
      </c>
      <c r="B141" s="57" t="s">
        <v>228</v>
      </c>
      <c r="C141" s="57" t="str">
        <f aca="false">Flights!$F$9</f>
        <v>MH0089</v>
      </c>
      <c r="D141" s="58" t="n">
        <f aca="false">Flights!$D$9</f>
        <v>46310</v>
      </c>
      <c r="E141" s="57" t="str">
        <f aca="false">Flights!$G$9&amp;"-"&amp;Flights!$H$9</f>
        <v>NRT-KUL</v>
      </c>
      <c r="F141" s="57" t="str">
        <f aca="false">Flights!$K$9</f>
        <v>EY</v>
      </c>
      <c r="G141" s="57" t="s">
        <v>81</v>
      </c>
      <c r="H141" s="57" t="s">
        <v>378</v>
      </c>
      <c r="I141" s="57" t="s">
        <v>398</v>
      </c>
      <c r="J141" s="57" t="s">
        <v>399</v>
      </c>
      <c r="K141" s="67" t="s">
        <v>400</v>
      </c>
      <c r="L141" s="67" t="s">
        <v>382</v>
      </c>
      <c r="M141" s="67"/>
      <c r="N141" s="67" t="s">
        <v>383</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60"/>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file",IF(TRIM(S141)="","INVALID – choose the evidence type (column S)",IF(BL141=0,"INVALID – evidence ID does not match its type (e.g. SF-2210, IMG_2231, seal 88213, link)",IF(OR(LEN(AX141)&lt;2,ISNUMBER(MATCH(AX141,L_Placeholder,0))),"INVALID – verifier missing",IF(AX141=AU141,"INVALID – verifier must be someone other than the PIC",IF(BH141=1,"INVALID – result not yet available (awaiting / TBC)",IF(BV141=1,"INVALID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future",IF(AND(ISNUMBER(BY141),AG141&lt;BY141),IF(H141="Physical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IF(TRIM(S141)="",0,BZ141)</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TRIM(LOWER(W141))&lt;&gt;LOWER(Flights!$F$9),ISNA(MATCH(TRIM(BP141),{"00aaa00","00aaa0000","aaa00","aaa0000","00-aaa-00","00-aaa-0000","00/aaa/00"},0)),OR(SUMPRODUCT(--ISNUMBER(SEARCH({"a0","a-0","a_0","a/0","a.0","a#0"},BP141)))&gt;0,ISNUMBER(SEARCH("000000",BP141)))),1,0),0)</f>
        <v>0</v>
      </c>
      <c r="BR141" s="61"/>
      <c r="BS141" s="61"/>
      <c r="BT141" s="61"/>
      <c r="BU141" s="61"/>
      <c r="BV141" s="61" t="n">
        <f aca="false">0</f>
        <v>0</v>
      </c>
      <c r="BW141" s="61"/>
      <c r="BX141" s="61"/>
      <c r="BY141" s="62" t="n">
        <f aca="false">Q141-T7EarlyD*24/24</f>
        <v>46289.0451388889</v>
      </c>
      <c r="BZ141" s="61" t="n">
        <f aca="false">IFERROR(IF(AND(TRIM(LOWER(Z141))&lt;&gt;LOWER(Flights!$F$9),ISNA(MATCH(TRIM(BN141),{"00aaa00","00aaa0000","aaa00","aaa0000","00-aaa-00","00-aaa-0000","00/aaa/00"},0)),IF(S141="Link / file path",SUMPRODUCT(--ISNUMBER(SEARCH({"http","www.","\","/",".pdf",".jpg",".jpeg",".png",".heic",".xls",".doc",".msg",".eml"},Z141)))&gt;0,OR(SUMPRODUCT(--ISNUMBER(SEARCH({"a0","a-0","a_0","a/0","a.0","a#0"},BN141)))&gt;0,SUMPRODUCT(--ISNUMBER(SEARCH({"http","www.","\","/",".pdf",".jpg",".jpeg",".png",".heic",".xls",".doc",".msg",".eml"},Z141)))&gt;0,AND(ISNUMBER(MATCH(S141,{"Seal no.","Delivery note / receipt","Email","Photo"},0)),ISNUMBER(SEARCH("0000",BN141)))))),1,0),0)</f>
        <v>0</v>
      </c>
    </row>
    <row r="142" customFormat="false" ht="39.75" hidden="false" customHeight="true" outlineLevel="0" collapsed="false">
      <c r="A142" s="57" t="s">
        <v>666</v>
      </c>
      <c r="B142" s="57" t="s">
        <v>228</v>
      </c>
      <c r="C142" s="57" t="str">
        <f aca="false">Flights!$F$9</f>
        <v>MH0089</v>
      </c>
      <c r="D142" s="58" t="n">
        <f aca="false">Flights!$D$9</f>
        <v>46310</v>
      </c>
      <c r="E142" s="57" t="str">
        <f aca="false">Flights!$G$9&amp;"-"&amp;Flights!$H$9</f>
        <v>NRT-KUL</v>
      </c>
      <c r="F142" s="57" t="str">
        <f aca="false">Flights!$K$9</f>
        <v>EY</v>
      </c>
      <c r="G142" s="57" t="s">
        <v>81</v>
      </c>
      <c r="H142" s="57" t="s">
        <v>378</v>
      </c>
      <c r="I142" s="57" t="s">
        <v>398</v>
      </c>
      <c r="J142" s="57" t="s">
        <v>402</v>
      </c>
      <c r="K142" s="67" t="s">
        <v>403</v>
      </c>
      <c r="L142" s="67" t="s">
        <v>382</v>
      </c>
      <c r="M142" s="67"/>
      <c r="N142" s="67" t="s">
        <v>383</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60"/>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file",IF(TRIM(S142)="","INVALID – choose the evidence type (column S)",IF(BL142=0,"INVALID – evidence ID does not match its type (e.g. SF-2210, IMG_2231, seal 88213, link)",IF(OR(LEN(AX142)&lt;2,ISNUMBER(MATCH(AX142,L_Placeholder,0))),"INVALID – verifier missing",IF(AX142=AU142,"INVALID – verifier must be someone other than the PIC",IF(BH142=1,"INVALID – result not yet available (awaiting / TBC)",IF(BV142=1,"INVALID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future",IF(AND(ISNUMBER(BY142),AG142&lt;BY142),IF(H142="Physical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IF(TRIM(S142)="",0,BZ142)</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TRIM(LOWER(W142))&lt;&gt;LOWER(Flights!$F$9),ISNA(MATCH(TRIM(BP142),{"00aaa00","00aaa0000","aaa00","aaa0000","00-aaa-00","00-aaa-0000","00/aaa/00"},0)),OR(SUMPRODUCT(--ISNUMBER(SEARCH({"a0","a-0","a_0","a/0","a.0","a#0"},BP142)))&gt;0,ISNUMBER(SEARCH("000000",BP142)))),1,0),0)</f>
        <v>0</v>
      </c>
      <c r="BR142" s="61"/>
      <c r="BS142" s="61"/>
      <c r="BT142" s="61"/>
      <c r="BU142" s="61"/>
      <c r="BV142" s="61" t="n">
        <f aca="false">0</f>
        <v>0</v>
      </c>
      <c r="BW142" s="61"/>
      <c r="BX142" s="61"/>
      <c r="BY142" s="62" t="n">
        <f aca="false">Q142-T7EarlyD*24/24</f>
        <v>46289.0451388889</v>
      </c>
      <c r="BZ142" s="61" t="n">
        <f aca="false">IFERROR(IF(AND(TRIM(LOWER(Z142))&lt;&gt;LOWER(Flights!$F$9),ISNA(MATCH(TRIM(BN142),{"00aaa00","00aaa0000","aaa00","aaa0000","00-aaa-00","00-aaa-0000","00/aaa/00"},0)),IF(S142="Link / file path",SUMPRODUCT(--ISNUMBER(SEARCH({"http","www.","\","/",".pdf",".jpg",".jpeg",".png",".heic",".xls",".doc",".msg",".eml"},Z142)))&gt;0,OR(SUMPRODUCT(--ISNUMBER(SEARCH({"a0","a-0","a_0","a/0","a.0","a#0"},BN142)))&gt;0,SUMPRODUCT(--ISNUMBER(SEARCH({"http","www.","\","/",".pdf",".jpg",".jpeg",".png",".heic",".xls",".doc",".msg",".eml"},Z142)))&gt;0,AND(ISNUMBER(MATCH(S142,{"Seal no.","Delivery note / receipt","Email","Photo"},0)),ISNUMBER(SEARCH("0000",BN142)))))),1,0),0)</f>
        <v>0</v>
      </c>
    </row>
    <row r="143" customFormat="false" ht="39.75" hidden="false" customHeight="true" outlineLevel="0" collapsed="false">
      <c r="A143" s="57" t="s">
        <v>667</v>
      </c>
      <c r="B143" s="57" t="s">
        <v>228</v>
      </c>
      <c r="C143" s="57" t="str">
        <f aca="false">Flights!$F$9</f>
        <v>MH0089</v>
      </c>
      <c r="D143" s="58" t="n">
        <f aca="false">Flights!$D$9</f>
        <v>46310</v>
      </c>
      <c r="E143" s="57" t="str">
        <f aca="false">Flights!$G$9&amp;"-"&amp;Flights!$H$9</f>
        <v>NRT-KUL</v>
      </c>
      <c r="F143" s="57" t="str">
        <f aca="false">Flights!$K$9</f>
        <v>EY</v>
      </c>
      <c r="G143" s="57" t="s">
        <v>81</v>
      </c>
      <c r="H143" s="57" t="s">
        <v>378</v>
      </c>
      <c r="I143" s="57" t="s">
        <v>405</v>
      </c>
      <c r="J143" s="57" t="s">
        <v>406</v>
      </c>
      <c r="K143" s="67" t="s">
        <v>407</v>
      </c>
      <c r="L143" s="67" t="s">
        <v>382</v>
      </c>
      <c r="M143" s="67"/>
      <c r="N143" s="67" t="s">
        <v>383</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60"/>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file",IF(TRIM(S143)="","INVALID – choose the evidence type (column S)",IF(BL143=0,"INVALID – evidence ID does not match its type (e.g. SF-2210, IMG_2231, seal 88213, link)",IF(OR(LEN(AX143)&lt;2,ISNUMBER(MATCH(AX143,L_Placeholder,0))),"INVALID – verifier missing",IF(AX143=AU143,"INVALID – verifier must be someone other than the PIC",IF(BH143=1,"INVALID – result not yet available (awaiting / TBC)",IF(BV143=1,"INVALID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future",IF(AND(ISNUMBER(BY143),AG143&lt;BY143),IF(H143="Physical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IF(TRIM(S143)="",0,BZ143)</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TRIM(LOWER(W143))&lt;&gt;LOWER(Flights!$F$9),ISNA(MATCH(TRIM(BP143),{"00aaa00","00aaa0000","aaa00","aaa0000","00-aaa-00","00-aaa-0000","00/aaa/00"},0)),OR(SUMPRODUCT(--ISNUMBER(SEARCH({"a0","a-0","a_0","a/0","a.0","a#0"},BP143)))&gt;0,ISNUMBER(SEARCH("000000",BP143)))),1,0),0)</f>
        <v>0</v>
      </c>
      <c r="BR143" s="61"/>
      <c r="BS143" s="61"/>
      <c r="BT143" s="61"/>
      <c r="BU143" s="61"/>
      <c r="BV143" s="61" t="n">
        <f aca="false">0</f>
        <v>0</v>
      </c>
      <c r="BW143" s="61"/>
      <c r="BX143" s="61"/>
      <c r="BY143" s="62" t="n">
        <f aca="false">Q143-T7EarlyD*24/24</f>
        <v>46289.0451388889</v>
      </c>
      <c r="BZ143" s="61" t="n">
        <f aca="false">IFERROR(IF(AND(TRIM(LOWER(Z143))&lt;&gt;LOWER(Flights!$F$9),ISNA(MATCH(TRIM(BN143),{"00aaa00","00aaa0000","aaa00","aaa0000","00-aaa-00","00-aaa-0000","00/aaa/00"},0)),IF(S143="Link / file path",SUMPRODUCT(--ISNUMBER(SEARCH({"http","www.","\","/",".pdf",".jpg",".jpeg",".png",".heic",".xls",".doc",".msg",".eml"},Z143)))&gt;0,OR(SUMPRODUCT(--ISNUMBER(SEARCH({"a0","a-0","a_0","a/0","a.0","a#0"},BN143)))&gt;0,SUMPRODUCT(--ISNUMBER(SEARCH({"http","www.","\","/",".pdf",".jpg",".jpeg",".png",".heic",".xls",".doc",".msg",".eml"},Z143)))&gt;0,AND(ISNUMBER(MATCH(S143,{"Seal no.","Delivery note / receipt","Email","Photo"},0)),ISNUMBER(SEARCH("0000",BN143)))))),1,0),0)</f>
        <v>0</v>
      </c>
    </row>
    <row r="144" customFormat="false" ht="39.75" hidden="false" customHeight="true" outlineLevel="0" collapsed="false">
      <c r="A144" s="57" t="s">
        <v>668</v>
      </c>
      <c r="B144" s="57" t="s">
        <v>228</v>
      </c>
      <c r="C144" s="57" t="str">
        <f aca="false">Flights!$F$9</f>
        <v>MH0089</v>
      </c>
      <c r="D144" s="58" t="n">
        <f aca="false">Flights!$D$9</f>
        <v>46310</v>
      </c>
      <c r="E144" s="57" t="str">
        <f aca="false">Flights!$G$9&amp;"-"&amp;Flights!$H$9</f>
        <v>NRT-KUL</v>
      </c>
      <c r="F144" s="57" t="str">
        <f aca="false">Flights!$K$9</f>
        <v>EY</v>
      </c>
      <c r="G144" s="57" t="s">
        <v>81</v>
      </c>
      <c r="H144" s="57" t="s">
        <v>378</v>
      </c>
      <c r="I144" s="57" t="s">
        <v>405</v>
      </c>
      <c r="J144" s="57" t="s">
        <v>409</v>
      </c>
      <c r="K144" s="67" t="s">
        <v>407</v>
      </c>
      <c r="L144" s="67" t="s">
        <v>382</v>
      </c>
      <c r="M144" s="67"/>
      <c r="N144" s="67" t="s">
        <v>383</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60"/>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file",IF(TRIM(S144)="","INVALID – choose the evidence type (column S)",IF(BL144=0,"INVALID – evidence ID does not match its type (e.g. SF-2210, IMG_2231, seal 88213, link)",IF(OR(LEN(AX144)&lt;2,ISNUMBER(MATCH(AX144,L_Placeholder,0))),"INVALID – verifier missing",IF(AX144=AU144,"INVALID – verifier must be someone other than the PIC",IF(BH144=1,"INVALID – result not yet available (awaiting / TBC)",IF(BV144=1,"INVALID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future",IF(AND(ISNUMBER(BY144),AG144&lt;BY144),IF(H144="Physical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IF(TRIM(S144)="",0,BZ144)</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TRIM(LOWER(W144))&lt;&gt;LOWER(Flights!$F$9),ISNA(MATCH(TRIM(BP144),{"00aaa00","00aaa0000","aaa00","aaa0000","00-aaa-00","00-aaa-0000","00/aaa/00"},0)),OR(SUMPRODUCT(--ISNUMBER(SEARCH({"a0","a-0","a_0","a/0","a.0","a#0"},BP144)))&gt;0,ISNUMBER(SEARCH("000000",BP144)))),1,0),0)</f>
        <v>0</v>
      </c>
      <c r="BR144" s="61"/>
      <c r="BS144" s="61"/>
      <c r="BT144" s="61"/>
      <c r="BU144" s="61"/>
      <c r="BV144" s="61" t="n">
        <f aca="false">0</f>
        <v>0</v>
      </c>
      <c r="BW144" s="61"/>
      <c r="BX144" s="61"/>
      <c r="BY144" s="62" t="n">
        <f aca="false">Q144-T7EarlyD*24/24</f>
        <v>46289.0451388889</v>
      </c>
      <c r="BZ144" s="61" t="n">
        <f aca="false">IFERROR(IF(AND(TRIM(LOWER(Z144))&lt;&gt;LOWER(Flights!$F$9),ISNA(MATCH(TRIM(BN144),{"00aaa00","00aaa0000","aaa00","aaa0000","00-aaa-00","00-aaa-0000","00/aaa/00"},0)),IF(S144="Link / file path",SUMPRODUCT(--ISNUMBER(SEARCH({"http","www.","\","/",".pdf",".jpg",".jpeg",".png",".heic",".xls",".doc",".msg",".eml"},Z144)))&gt;0,OR(SUMPRODUCT(--ISNUMBER(SEARCH({"a0","a-0","a_0","a/0","a.0","a#0"},BN144)))&gt;0,SUMPRODUCT(--ISNUMBER(SEARCH({"http","www.","\","/",".pdf",".jpg",".jpeg",".png",".heic",".xls",".doc",".msg",".eml"},Z144)))&gt;0,AND(ISNUMBER(MATCH(S144,{"Seal no.","Delivery note / receipt","Email","Photo"},0)),ISNUMBER(SEARCH("0000",BN144)))))),1,0),0)</f>
        <v>0</v>
      </c>
    </row>
    <row r="145" customFormat="false" ht="39.75" hidden="false" customHeight="true" outlineLevel="0" collapsed="false">
      <c r="A145" s="57" t="s">
        <v>669</v>
      </c>
      <c r="B145" s="57" t="s">
        <v>228</v>
      </c>
      <c r="C145" s="57" t="str">
        <f aca="false">Flights!$F$9</f>
        <v>MH0089</v>
      </c>
      <c r="D145" s="58" t="n">
        <f aca="false">Flights!$D$9</f>
        <v>46310</v>
      </c>
      <c r="E145" s="57" t="str">
        <f aca="false">Flights!$G$9&amp;"-"&amp;Flights!$H$9</f>
        <v>NRT-KUL</v>
      </c>
      <c r="F145" s="57" t="str">
        <f aca="false">Flights!$K$9</f>
        <v>EY</v>
      </c>
      <c r="G145" s="57" t="s">
        <v>81</v>
      </c>
      <c r="H145" s="57" t="s">
        <v>378</v>
      </c>
      <c r="I145" s="57" t="s">
        <v>411</v>
      </c>
      <c r="J145" s="57" t="s">
        <v>412</v>
      </c>
      <c r="K145" s="67" t="s">
        <v>670</v>
      </c>
      <c r="L145" s="67" t="s">
        <v>591</v>
      </c>
      <c r="M145" s="67"/>
      <c r="N145" s="67" t="s">
        <v>383</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60"/>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file",IF(TRIM(S145)="","INVALID – choose the evidence type (column S)",IF(BL145=0,"INVALID – evidence ID does not match its type (e.g. SF-2210, IMG_2231, seal 88213, link)",IF(OR(LEN(AX145)&lt;2,ISNUMBER(MATCH(AX145,L_Placeholder,0))),"INVALID – verifier missing",IF(AX145=AU145,"INVALID – verifier must be someone other than the PIC",IF(BH145=1,"INVALID – result not yet available (awaiting / TBC)",IF(BV145=1,"INVALID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future",IF(AND(ISNUMBER(BY145),AG145&lt;BY145),IF(H145="Physical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IF(TRIM(S145)="",0,BZ145)</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TRIM(LOWER(W145))&lt;&gt;LOWER(Flights!$F$9),ISNA(MATCH(TRIM(BP145),{"00aaa00","00aaa0000","aaa00","aaa0000","00-aaa-00","00-aaa-0000","00/aaa/00"},0)),OR(SUMPRODUCT(--ISNUMBER(SEARCH({"a0","a-0","a_0","a/0","a.0","a#0"},BP145)))&gt;0,ISNUMBER(SEARCH("000000",BP145)))),1,0),0)</f>
        <v>0</v>
      </c>
      <c r="BR145" s="61"/>
      <c r="BS145" s="61"/>
      <c r="BT145" s="61"/>
      <c r="BU145" s="61"/>
      <c r="BV145" s="61" t="n">
        <f aca="false">0</f>
        <v>0</v>
      </c>
      <c r="BW145" s="61"/>
      <c r="BX145" s="61"/>
      <c r="BY145" s="62" t="n">
        <f aca="false">Q145-T7EarlyD*24/24</f>
        <v>46289.0451388889</v>
      </c>
      <c r="BZ145" s="61" t="n">
        <f aca="false">IFERROR(IF(AND(TRIM(LOWER(Z145))&lt;&gt;LOWER(Flights!$F$9),ISNA(MATCH(TRIM(BN145),{"00aaa00","00aaa0000","aaa00","aaa0000","00-aaa-00","00-aaa-0000","00/aaa/00"},0)),IF(S145="Link / file path",SUMPRODUCT(--ISNUMBER(SEARCH({"http","www.","\","/",".pdf",".jpg",".jpeg",".png",".heic",".xls",".doc",".msg",".eml"},Z145)))&gt;0,OR(SUMPRODUCT(--ISNUMBER(SEARCH({"a0","a-0","a_0","a/0","a.0","a#0"},BN145)))&gt;0,SUMPRODUCT(--ISNUMBER(SEARCH({"http","www.","\","/",".pdf",".jpg",".jpeg",".png",".heic",".xls",".doc",".msg",".eml"},Z145)))&gt;0,AND(ISNUMBER(MATCH(S145,{"Seal no.","Delivery note / receipt","Email","Photo"},0)),ISNUMBER(SEARCH("0000",BN145)))))),1,0),0)</f>
        <v>0</v>
      </c>
    </row>
    <row r="146" customFormat="false" ht="91.5" hidden="false" customHeight="true" outlineLevel="0" collapsed="false">
      <c r="A146" s="57" t="s">
        <v>671</v>
      </c>
      <c r="B146" s="57" t="s">
        <v>228</v>
      </c>
      <c r="C146" s="57" t="str">
        <f aca="false">Flights!$F$9</f>
        <v>MH0089</v>
      </c>
      <c r="D146" s="58" t="n">
        <f aca="false">Flights!$D$9</f>
        <v>46310</v>
      </c>
      <c r="E146" s="57" t="str">
        <f aca="false">Flights!$G$9&amp;"-"&amp;Flights!$H$9</f>
        <v>NRT-KUL</v>
      </c>
      <c r="F146" s="57" t="str">
        <f aca="false">Flights!$K$9</f>
        <v>EY</v>
      </c>
      <c r="G146" s="57" t="s">
        <v>81</v>
      </c>
      <c r="H146" s="57" t="s">
        <v>378</v>
      </c>
      <c r="I146" s="57" t="s">
        <v>411</v>
      </c>
      <c r="J146" s="57" t="s">
        <v>672</v>
      </c>
      <c r="K146" s="67" t="s">
        <v>673</v>
      </c>
      <c r="L146" s="67" t="s">
        <v>674</v>
      </c>
      <c r="M146" s="67"/>
      <c r="N146" s="67" t="s">
        <v>444</v>
      </c>
      <c r="O146" s="67" t="s">
        <v>675</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60"/>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file",IF(TRIM(S146)="","INVALID – choose the evidence type (column S)",IF(BL146=0,"INVALID – evidence ID does not match its type (e.g. SF-2210, IMG_2231, seal 88213, link)",IF(OR(LEN(AX146)&lt;2,ISNUMBER(MATCH(AX146,L_Placeholder,0))),"INVALID – verifier missing",IF(AX146=AU146,"INVALID – verifier must be someone other than the PIC",IF(BH146=1,"INVALID – result not yet available (awaiting / TBC)",IF(BV146=1,"INVALID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future",IF(AND(ISNUMBER(BY146),AG146&lt;BY146),IF(H146="Physical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IF(TRIM(S146)="",0,BZ146)</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TRIM(LOWER(W146))&lt;&gt;LOWER(Flights!$F$9),ISNA(MATCH(TRIM(BP146),{"00aaa00","00aaa0000","aaa00","aaa0000","00-aaa-00","00-aaa-0000","00/aaa/00"},0)),OR(SUMPRODUCT(--ISNUMBER(SEARCH({"a0","a-0","a_0","a/0","a.0","a#0"},BP146)))&gt;0,ISNUMBER(SEARCH("000000",BP146)))),1,0),0)</f>
        <v>0</v>
      </c>
      <c r="BR146" s="61"/>
      <c r="BS146" s="61"/>
      <c r="BT146" s="61"/>
      <c r="BU146" s="61"/>
      <c r="BV146" s="61" t="n">
        <f aca="false">0</f>
        <v>0</v>
      </c>
      <c r="BW146" s="61"/>
      <c r="BX146" s="61"/>
      <c r="BY146" s="62" t="n">
        <f aca="false">Q146-T7EarlyD*24/24</f>
        <v>46289.0451388889</v>
      </c>
      <c r="BZ146" s="61" t="n">
        <f aca="false">IFERROR(IF(AND(TRIM(LOWER(Z146))&lt;&gt;LOWER(Flights!$F$9),ISNA(MATCH(TRIM(BN146),{"00aaa00","00aaa0000","aaa00","aaa0000","00-aaa-00","00-aaa-0000","00/aaa/00"},0)),IF(S146="Link / file path",SUMPRODUCT(--ISNUMBER(SEARCH({"http","www.","\","/",".pdf",".jpg",".jpeg",".png",".heic",".xls",".doc",".msg",".eml"},Z146)))&gt;0,OR(SUMPRODUCT(--ISNUMBER(SEARCH({"a0","a-0","a_0","a/0","a.0","a#0"},BN146)))&gt;0,SUMPRODUCT(--ISNUMBER(SEARCH({"http","www.","\","/",".pdf",".jpg",".jpeg",".png",".heic",".xls",".doc",".msg",".eml"},Z146)))&gt;0,AND(ISNUMBER(MATCH(S146,{"Seal no.","Delivery note / receipt","Email","Photo"},0)),ISNUMBER(SEARCH("0000",BN146)))))),1,0),0)</f>
        <v>0</v>
      </c>
    </row>
    <row r="147" customFormat="false" ht="39.75" hidden="false" customHeight="true" outlineLevel="0" collapsed="false">
      <c r="A147" s="57" t="s">
        <v>676</v>
      </c>
      <c r="B147" s="57" t="s">
        <v>228</v>
      </c>
      <c r="C147" s="57" t="str">
        <f aca="false">Flights!$F$9</f>
        <v>MH0089</v>
      </c>
      <c r="D147" s="58" t="n">
        <f aca="false">Flights!$D$9</f>
        <v>46310</v>
      </c>
      <c r="E147" s="57" t="str">
        <f aca="false">Flights!$G$9&amp;"-"&amp;Flights!$H$9</f>
        <v>NRT-KUL</v>
      </c>
      <c r="F147" s="57" t="str">
        <f aca="false">Flights!$K$9</f>
        <v>EY</v>
      </c>
      <c r="G147" s="57" t="s">
        <v>83</v>
      </c>
      <c r="H147" s="57" t="s">
        <v>378</v>
      </c>
      <c r="I147" s="57" t="s">
        <v>379</v>
      </c>
      <c r="J147" s="57" t="s">
        <v>416</v>
      </c>
      <c r="K147" s="67" t="s">
        <v>417</v>
      </c>
      <c r="L147" s="67" t="s">
        <v>418</v>
      </c>
      <c r="M147" s="67"/>
      <c r="N147" s="67" t="s">
        <v>383</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60"/>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file",IF(TRIM(S147)="","INVALID – choose the evidence type (column S)",IF(BL147=0,"INVALID – evidence ID does not match its type (e.g. SF-2210, IMG_2231, seal 88213, link)",IF(OR(LEN(AX147)&lt;2,ISNUMBER(MATCH(AX147,L_Placeholder,0))),"INVALID – verifier missing",IF(AX147=AU147,"INVALID – verifier must be someone other than the PIC",IF(BH147=1,"INVALID – result not yet available (awaiting / TBC)",IF(BV147=1,"INVALID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future",IF(AND(ISNUMBER(BY147),AG147&lt;BY147),IF(H147="Physical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IF(TRIM(S147)="",0,BZ147)</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TRIM(LOWER(W147))&lt;&gt;LOWER(Flights!$F$9),ISNA(MATCH(TRIM(BP147),{"00aaa00","00aaa0000","aaa00","aaa0000","00-aaa-00","00-aaa-0000","00/aaa/00"},0)),OR(SUMPRODUCT(--ISNUMBER(SEARCH({"a0","a-0","a_0","a/0","a.0","a#0"},BP147)))&gt;0,ISNUMBER(SEARCH("000000",BP147)))),1,0),0)</f>
        <v>0</v>
      </c>
      <c r="BR147" s="61"/>
      <c r="BS147" s="61"/>
      <c r="BT147" s="61"/>
      <c r="BU147" s="61"/>
      <c r="BV147" s="61" t="n">
        <f aca="false">0</f>
        <v>0</v>
      </c>
      <c r="BW147" s="61"/>
      <c r="BX147" s="61"/>
      <c r="BY147" s="62" t="n">
        <f aca="false">Q147-T24EarlyH/24</f>
        <v>46308.0451388889</v>
      </c>
      <c r="BZ147" s="61" t="n">
        <f aca="false">IFERROR(IF(AND(TRIM(LOWER(Z147))&lt;&gt;LOWER(Flights!$F$9),ISNA(MATCH(TRIM(BN147),{"00aaa00","00aaa0000","aaa00","aaa0000","00-aaa-00","00-aaa-0000","00/aaa/00"},0)),IF(S147="Link / file path",SUMPRODUCT(--ISNUMBER(SEARCH({"http","www.","\","/",".pdf",".jpg",".jpeg",".png",".heic",".xls",".doc",".msg",".eml"},Z147)))&gt;0,OR(SUMPRODUCT(--ISNUMBER(SEARCH({"a0","a-0","a_0","a/0","a.0","a#0"},BN147)))&gt;0,SUMPRODUCT(--ISNUMBER(SEARCH({"http","www.","\","/",".pdf",".jpg",".jpeg",".png",".heic",".xls",".doc",".msg",".eml"},Z147)))&gt;0,AND(ISNUMBER(MATCH(S147,{"Seal no.","Delivery note / receipt","Email","Photo"},0)),ISNUMBER(SEARCH("0000",BN147)))))),1,0),0)</f>
        <v>0</v>
      </c>
    </row>
    <row r="148" customFormat="false" ht="39.75" hidden="false" customHeight="true" outlineLevel="0" collapsed="false">
      <c r="A148" s="57" t="s">
        <v>677</v>
      </c>
      <c r="B148" s="57" t="s">
        <v>228</v>
      </c>
      <c r="C148" s="57" t="str">
        <f aca="false">Flights!$F$9</f>
        <v>MH0089</v>
      </c>
      <c r="D148" s="58" t="n">
        <f aca="false">Flights!$D$9</f>
        <v>46310</v>
      </c>
      <c r="E148" s="57" t="str">
        <f aca="false">Flights!$G$9&amp;"-"&amp;Flights!$H$9</f>
        <v>NRT-KUL</v>
      </c>
      <c r="F148" s="57" t="str">
        <f aca="false">Flights!$K$9</f>
        <v>EY</v>
      </c>
      <c r="G148" s="57" t="s">
        <v>420</v>
      </c>
      <c r="H148" s="57" t="s">
        <v>378</v>
      </c>
      <c r="I148" s="57" t="s">
        <v>379</v>
      </c>
      <c r="J148" s="57" t="s">
        <v>421</v>
      </c>
      <c r="K148" s="67"/>
      <c r="L148" s="67" t="s">
        <v>422</v>
      </c>
      <c r="M148" s="67"/>
      <c r="N148" s="67" t="s">
        <v>383</v>
      </c>
      <c r="O148" s="67" t="s">
        <v>423</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60"/>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file",IF(TRIM(S148)="","INVALID – choose the evidence type (column S)",IF(BL148=0,"INVALID – evidence ID does not match its type (e.g. SF-2210, IMG_2231, seal 88213, link)",IF(OR(LEN(AX148)&lt;2,ISNUMBER(MATCH(AX148,L_Placeholder,0))),"INVALID – verifier missing",IF(AX148=AU148,"INVALID – verifier must be someone other than the PIC",IF(BH148=1,"INVALID – result not yet available (awaiting / TBC)",IF(BV148=1,"INVALID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future",IF(AND(ISNUMBER(BY148),AG148&lt;BY148),IF(H148="Physical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IF(TRIM(S148)="",0,BZ148)</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TRIM(LOWER(W148))&lt;&gt;LOWER(Flights!$F$9),ISNA(MATCH(TRIM(BP148),{"00aaa00","00aaa0000","aaa00","aaa0000","00-aaa-00","00-aaa-0000","00/aaa/00"},0)),OR(SUMPRODUCT(--ISNUMBER(SEARCH({"a0","a-0","a_0","a/0","a.0","a#0"},BP148)))&gt;0,ISNUMBER(SEARCH("000000",BP148)))),1,0),0)</f>
        <v>0</v>
      </c>
      <c r="BR148" s="61"/>
      <c r="BS148" s="61"/>
      <c r="BT148" s="61"/>
      <c r="BU148" s="61"/>
      <c r="BV148" s="61" t="n">
        <f aca="false">0</f>
        <v>0</v>
      </c>
      <c r="BW148" s="61"/>
      <c r="BX148" s="61"/>
      <c r="BY148" s="62" t="n">
        <f aca="false">Q148-T12EarlyH/24</f>
        <v>46309.0451388889</v>
      </c>
      <c r="BZ148" s="61" t="n">
        <f aca="false">IFERROR(IF(AND(TRIM(LOWER(Z148))&lt;&gt;LOWER(Flights!$F$9),ISNA(MATCH(TRIM(BN148),{"00aaa00","00aaa0000","aaa00","aaa0000","00-aaa-00","00-aaa-0000","00/aaa/00"},0)),IF(S148="Link / file path",SUMPRODUCT(--ISNUMBER(SEARCH({"http","www.","\","/",".pdf",".jpg",".jpeg",".png",".heic",".xls",".doc",".msg",".eml"},Z148)))&gt;0,OR(SUMPRODUCT(--ISNUMBER(SEARCH({"a0","a-0","a_0","a/0","a.0","a#0"},BN148)))&gt;0,SUMPRODUCT(--ISNUMBER(SEARCH({"http","www.","\","/",".pdf",".jpg",".jpeg",".png",".heic",".xls",".doc",".msg",".eml"},Z148)))&gt;0,AND(ISNUMBER(MATCH(S148,{"Seal no.","Delivery note / receipt","Email","Photo"},0)),ISNUMBER(SEARCH("0000",BN148)))))),1,0),0)</f>
        <v>0</v>
      </c>
    </row>
    <row r="149" customFormat="false" ht="39.75" hidden="false" customHeight="true" outlineLevel="0" collapsed="false">
      <c r="A149" s="57" t="s">
        <v>678</v>
      </c>
      <c r="B149" s="57" t="s">
        <v>228</v>
      </c>
      <c r="C149" s="57" t="str">
        <f aca="false">Flights!$F$9</f>
        <v>MH0089</v>
      </c>
      <c r="D149" s="58" t="n">
        <f aca="false">Flights!$D$9</f>
        <v>46310</v>
      </c>
      <c r="E149" s="57" t="str">
        <f aca="false">Flights!$G$9&amp;"-"&amp;Flights!$H$9</f>
        <v>NRT-KUL</v>
      </c>
      <c r="F149" s="57" t="str">
        <f aca="false">Flights!$K$9</f>
        <v>EY</v>
      </c>
      <c r="G149" s="57" t="s">
        <v>420</v>
      </c>
      <c r="H149" s="57" t="s">
        <v>378</v>
      </c>
      <c r="I149" s="57" t="s">
        <v>379</v>
      </c>
      <c r="J149" s="57" t="s">
        <v>425</v>
      </c>
      <c r="K149" s="67" t="s">
        <v>426</v>
      </c>
      <c r="L149" s="67" t="s">
        <v>422</v>
      </c>
      <c r="M149" s="67"/>
      <c r="N149" s="67" t="s">
        <v>383</v>
      </c>
      <c r="O149" s="67" t="s">
        <v>423</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60"/>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file",IF(TRIM(S149)="","INVALID – choose the evidence type (column S)",IF(BL149=0,"INVALID – evidence ID does not match its type (e.g. SF-2210, IMG_2231, seal 88213, link)",IF(OR(LEN(AX149)&lt;2,ISNUMBER(MATCH(AX149,L_Placeholder,0))),"INVALID – verifier missing",IF(AX149=AU149,"INVALID – verifier must be someone other than the PIC",IF(BH149=1,"INVALID – result not yet available (awaiting / TBC)",IF(BV149=1,"INVALID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future",IF(AND(ISNUMBER(BY149),AG149&lt;BY149),IF(H149="Physical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IF(TRIM(S149)="",0,BZ149)</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TRIM(LOWER(W149))&lt;&gt;LOWER(Flights!$F$9),ISNA(MATCH(TRIM(BP149),{"00aaa00","00aaa0000","aaa00","aaa0000","00-aaa-00","00-aaa-0000","00/aaa/00"},0)),OR(SUMPRODUCT(--ISNUMBER(SEARCH({"a0","a-0","a_0","a/0","a.0","a#0"},BP149)))&gt;0,ISNUMBER(SEARCH("000000",BP149)))),1,0),0)</f>
        <v>0</v>
      </c>
      <c r="BR149" s="61"/>
      <c r="BS149" s="61"/>
      <c r="BT149" s="61"/>
      <c r="BU149" s="61"/>
      <c r="BV149" s="61" t="n">
        <f aca="false">0</f>
        <v>0</v>
      </c>
      <c r="BW149" s="61"/>
      <c r="BX149" s="61"/>
      <c r="BY149" s="62" t="n">
        <f aca="false">Q149-T12EarlyH/24</f>
        <v>46309.0451388889</v>
      </c>
      <c r="BZ149" s="61" t="n">
        <f aca="false">IFERROR(IF(AND(TRIM(LOWER(Z149))&lt;&gt;LOWER(Flights!$F$9),ISNA(MATCH(TRIM(BN149),{"00aaa00","00aaa0000","aaa00","aaa0000","00-aaa-00","00-aaa-0000","00/aaa/00"},0)),IF(S149="Link / file path",SUMPRODUCT(--ISNUMBER(SEARCH({"http","www.","\","/",".pdf",".jpg",".jpeg",".png",".heic",".xls",".doc",".msg",".eml"},Z149)))&gt;0,OR(SUMPRODUCT(--ISNUMBER(SEARCH({"a0","a-0","a_0","a/0","a.0","a#0"},BN149)))&gt;0,SUMPRODUCT(--ISNUMBER(SEARCH({"http","www.","\","/",".pdf",".jpg",".jpeg",".png",".heic",".xls",".doc",".msg",".eml"},Z149)))&gt;0,AND(ISNUMBER(MATCH(S149,{"Seal no.","Delivery note / receipt","Email","Photo"},0)),ISNUMBER(SEARCH("0000",BN149)))))),1,0),0)</f>
        <v>0</v>
      </c>
    </row>
    <row r="150" customFormat="false" ht="39.75" hidden="false" customHeight="true" outlineLevel="0" collapsed="false">
      <c r="A150" s="57" t="s">
        <v>679</v>
      </c>
      <c r="B150" s="57" t="s">
        <v>228</v>
      </c>
      <c r="C150" s="57" t="str">
        <f aca="false">Flights!$F$9</f>
        <v>MH0089</v>
      </c>
      <c r="D150" s="58" t="n">
        <f aca="false">Flights!$D$9</f>
        <v>46310</v>
      </c>
      <c r="E150" s="57" t="str">
        <f aca="false">Flights!$G$9&amp;"-"&amp;Flights!$H$9</f>
        <v>NRT-KUL</v>
      </c>
      <c r="F150" s="57" t="str">
        <f aca="false">Flights!$K$9</f>
        <v>EY</v>
      </c>
      <c r="G150" s="57" t="s">
        <v>420</v>
      </c>
      <c r="H150" s="57" t="s">
        <v>378</v>
      </c>
      <c r="I150" s="57" t="s">
        <v>428</v>
      </c>
      <c r="J150" s="57" t="s">
        <v>429</v>
      </c>
      <c r="K150" s="67"/>
      <c r="L150" s="67" t="s">
        <v>422</v>
      </c>
      <c r="M150" s="67"/>
      <c r="N150" s="67" t="s">
        <v>383</v>
      </c>
      <c r="O150" s="67" t="s">
        <v>423</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60"/>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file",IF(TRIM(S150)="","INVALID – choose the evidence type (column S)",IF(BL150=0,"INVALID – evidence ID does not match its type (e.g. SF-2210, IMG_2231, seal 88213, link)",IF(OR(LEN(AX150)&lt;2,ISNUMBER(MATCH(AX150,L_Placeholder,0))),"INVALID – verifier missing",IF(AX150=AU150,"INVALID – verifier must be someone other than the PIC",IF(BH150=1,"INVALID – result not yet available (awaiting / TBC)",IF(BV150=1,"INVALID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future",IF(AND(ISNUMBER(BY150),AG150&lt;BY150),IF(H150="Physical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IF(TRIM(S150)="",0,BZ150)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TRIM(LOWER(W150))&lt;&gt;LOWER(Flights!$F$9),ISNA(MATCH(TRIM(BP150),{"00aaa00","00aaa0000","aaa00","aaa0000","00-aaa-00","00-aaa-0000","00/aaa/00"},0)),OR(SUMPRODUCT(--ISNUMBER(SEARCH({"a0","a-0","a_0","a/0","a.0","a#0"},BP150)))&gt;0,ISNUMBER(SEARCH("000000",BP150)))),1,0),0)</f>
        <v>0</v>
      </c>
      <c r="BR150" s="61"/>
      <c r="BS150" s="61"/>
      <c r="BT150" s="61"/>
      <c r="BU150" s="61"/>
      <c r="BV150" s="61" t="n">
        <f aca="false">0</f>
        <v>0</v>
      </c>
      <c r="BW150" s="61"/>
      <c r="BX150" s="61"/>
      <c r="BY150" s="62" t="n">
        <f aca="false">Q150-T12EarlyH/24</f>
        <v>46309.0451388889</v>
      </c>
      <c r="BZ150" s="61" t="n">
        <f aca="false">IFERROR(IF(AND(TRIM(LOWER(Z150))&lt;&gt;LOWER(Flights!$F$9),ISNA(MATCH(TRIM(BN150),{"00aaa00","00aaa0000","aaa00","aaa0000","00-aaa-00","00-aaa-0000","00/aaa/00"},0)),IF(S150="Link / file path",SUMPRODUCT(--ISNUMBER(SEARCH({"http","www.","\","/",".pdf",".jpg",".jpeg",".png",".heic",".xls",".doc",".msg",".eml"},Z150)))&gt;0,OR(SUMPRODUCT(--ISNUMBER(SEARCH({"a0","a-0","a_0","a/0","a.0","a#0"},BN150)))&gt;0,SUMPRODUCT(--ISNUMBER(SEARCH({"http","www.","\","/",".pdf",".jpg",".jpeg",".png",".heic",".xls",".doc",".msg",".eml"},Z150)))&gt;0,AND(ISNUMBER(MATCH(S150,{"Seal no.","Delivery note / receipt","Email","Photo"},0)),ISNUMBER(SEARCH("0000",BN150)))))),1,0),0)</f>
        <v>0</v>
      </c>
    </row>
    <row r="151" customFormat="false" ht="39.75" hidden="false" customHeight="true" outlineLevel="0" collapsed="false">
      <c r="A151" s="57" t="s">
        <v>680</v>
      </c>
      <c r="B151" s="57" t="s">
        <v>228</v>
      </c>
      <c r="C151" s="57" t="str">
        <f aca="false">Flights!$F$9</f>
        <v>MH0089</v>
      </c>
      <c r="D151" s="58" t="n">
        <f aca="false">Flights!$D$9</f>
        <v>46310</v>
      </c>
      <c r="E151" s="57" t="str">
        <f aca="false">Flights!$G$9&amp;"-"&amp;Flights!$H$9</f>
        <v>NRT-KUL</v>
      </c>
      <c r="F151" s="57" t="str">
        <f aca="false">Flights!$K$9</f>
        <v>EY</v>
      </c>
      <c r="G151" s="57" t="s">
        <v>420</v>
      </c>
      <c r="H151" s="57" t="s">
        <v>378</v>
      </c>
      <c r="I151" s="57" t="s">
        <v>428</v>
      </c>
      <c r="J151" s="57" t="s">
        <v>431</v>
      </c>
      <c r="K151" s="67"/>
      <c r="L151" s="67" t="s">
        <v>422</v>
      </c>
      <c r="M151" s="67"/>
      <c r="N151" s="67" t="s">
        <v>383</v>
      </c>
      <c r="O151" s="67" t="s">
        <v>423</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60"/>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file",IF(TRIM(S151)="","INVALID – choose the evidence type (column S)",IF(BL151=0,"INVALID – evidence ID does not match its type (e.g. SF-2210, IMG_2231, seal 88213, link)",IF(OR(LEN(AX151)&lt;2,ISNUMBER(MATCH(AX151,L_Placeholder,0))),"INVALID – verifier missing",IF(AX151=AU151,"INVALID – verifier must be someone other than the PIC",IF(BH151=1,"INVALID – result not yet available (awaiting / TBC)",IF(BV151=1,"INVALID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future",IF(AND(ISNUMBER(BY151),AG151&lt;BY151),IF(H151="Physical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IF(TRIM(S151)="",0,BZ151)</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TRIM(LOWER(W151))&lt;&gt;LOWER(Flights!$F$9),ISNA(MATCH(TRIM(BP151),{"00aaa00","00aaa0000","aaa00","aaa0000","00-aaa-00","00-aaa-0000","00/aaa/00"},0)),OR(SUMPRODUCT(--ISNUMBER(SEARCH({"a0","a-0","a_0","a/0","a.0","a#0"},BP151)))&gt;0,ISNUMBER(SEARCH("000000",BP151)))),1,0),0)</f>
        <v>0</v>
      </c>
      <c r="BR151" s="61"/>
      <c r="BS151" s="61"/>
      <c r="BT151" s="61"/>
      <c r="BU151" s="61"/>
      <c r="BV151" s="61" t="n">
        <f aca="false">0</f>
        <v>0</v>
      </c>
      <c r="BW151" s="61"/>
      <c r="BX151" s="61"/>
      <c r="BY151" s="62" t="n">
        <f aca="false">Q151-T12EarlyH/24</f>
        <v>46309.0451388889</v>
      </c>
      <c r="BZ151" s="61" t="n">
        <f aca="false">IFERROR(IF(AND(TRIM(LOWER(Z151))&lt;&gt;LOWER(Flights!$F$9),ISNA(MATCH(TRIM(BN151),{"00aaa00","00aaa0000","aaa00","aaa0000","00-aaa-00","00-aaa-0000","00/aaa/00"},0)),IF(S151="Link / file path",SUMPRODUCT(--ISNUMBER(SEARCH({"http","www.","\","/",".pdf",".jpg",".jpeg",".png",".heic",".xls",".doc",".msg",".eml"},Z151)))&gt;0,OR(SUMPRODUCT(--ISNUMBER(SEARCH({"a0","a-0","a_0","a/0","a.0","a#0"},BN151)))&gt;0,SUMPRODUCT(--ISNUMBER(SEARCH({"http","www.","\","/",".pdf",".jpg",".jpeg",".png",".heic",".xls",".doc",".msg",".eml"},Z151)))&gt;0,AND(ISNUMBER(MATCH(S151,{"Seal no.","Delivery note / receipt","Email","Photo"},0)),ISNUMBER(SEARCH("0000",BN151)))))),1,0),0)</f>
        <v>0</v>
      </c>
    </row>
    <row r="152" customFormat="false" ht="39.75" hidden="false" customHeight="true" outlineLevel="0" collapsed="false">
      <c r="A152" s="57" t="s">
        <v>681</v>
      </c>
      <c r="B152" s="57" t="s">
        <v>228</v>
      </c>
      <c r="C152" s="57" t="str">
        <f aca="false">Flights!$F$9</f>
        <v>MH0089</v>
      </c>
      <c r="D152" s="58" t="n">
        <f aca="false">Flights!$D$9</f>
        <v>46310</v>
      </c>
      <c r="E152" s="57" t="str">
        <f aca="false">Flights!$G$9&amp;"-"&amp;Flights!$H$9</f>
        <v>NRT-KUL</v>
      </c>
      <c r="F152" s="57" t="str">
        <f aca="false">Flights!$K$9</f>
        <v>EY</v>
      </c>
      <c r="G152" s="57" t="s">
        <v>420</v>
      </c>
      <c r="H152" s="57" t="s">
        <v>378</v>
      </c>
      <c r="I152" s="57" t="s">
        <v>428</v>
      </c>
      <c r="J152" s="57" t="s">
        <v>433</v>
      </c>
      <c r="K152" s="67"/>
      <c r="L152" s="67" t="s">
        <v>422</v>
      </c>
      <c r="M152" s="67"/>
      <c r="N152" s="67" t="s">
        <v>383</v>
      </c>
      <c r="O152" s="67" t="s">
        <v>423</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60"/>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file",IF(TRIM(S152)="","INVALID – choose the evidence type (column S)",IF(BL152=0,"INVALID – evidence ID does not match its type (e.g. SF-2210, IMG_2231, seal 88213, link)",IF(OR(LEN(AX152)&lt;2,ISNUMBER(MATCH(AX152,L_Placeholder,0))),"INVALID – verifier missing",IF(AX152=AU152,"INVALID – verifier must be someone other than the PIC",IF(BH152=1,"INVALID – result not yet available (awaiting / TBC)",IF(BV152=1,"INVALID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future",IF(AND(ISNUMBER(BY152),AG152&lt;BY152),IF(H152="Physical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IF(TRIM(S152)="",0,BZ152)</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TRIM(LOWER(W152))&lt;&gt;LOWER(Flights!$F$9),ISNA(MATCH(TRIM(BP152),{"00aaa00","00aaa0000","aaa00","aaa0000","00-aaa-00","00-aaa-0000","00/aaa/00"},0)),OR(SUMPRODUCT(--ISNUMBER(SEARCH({"a0","a-0","a_0","a/0","a.0","a#0"},BP152)))&gt;0,ISNUMBER(SEARCH("000000",BP152)))),1,0),0)</f>
        <v>0</v>
      </c>
      <c r="BR152" s="61"/>
      <c r="BS152" s="61"/>
      <c r="BT152" s="61"/>
      <c r="BU152" s="61"/>
      <c r="BV152" s="61" t="n">
        <f aca="false">0</f>
        <v>0</v>
      </c>
      <c r="BW152" s="61"/>
      <c r="BX152" s="61"/>
      <c r="BY152" s="62" t="n">
        <f aca="false">Q152-T12EarlyH/24</f>
        <v>46309.0451388889</v>
      </c>
      <c r="BZ152" s="61" t="n">
        <f aca="false">IFERROR(IF(AND(TRIM(LOWER(Z152))&lt;&gt;LOWER(Flights!$F$9),ISNA(MATCH(TRIM(BN152),{"00aaa00","00aaa0000","aaa00","aaa0000","00-aaa-00","00-aaa-0000","00/aaa/00"},0)),IF(S152="Link / file path",SUMPRODUCT(--ISNUMBER(SEARCH({"http","www.","\","/",".pdf",".jpg",".jpeg",".png",".heic",".xls",".doc",".msg",".eml"},Z152)))&gt;0,OR(SUMPRODUCT(--ISNUMBER(SEARCH({"a0","a-0","a_0","a/0","a.0","a#0"},BN152)))&gt;0,SUMPRODUCT(--ISNUMBER(SEARCH({"http","www.","\","/",".pdf",".jpg",".jpeg",".png",".heic",".xls",".doc",".msg",".eml"},Z152)))&gt;0,AND(ISNUMBER(MATCH(S152,{"Seal no.","Delivery note / receipt","Email","Photo"},0)),ISNUMBER(SEARCH("0000",BN152)))))),1,0),0)</f>
        <v>0</v>
      </c>
    </row>
    <row r="153" customFormat="false" ht="141" hidden="false" customHeight="true" outlineLevel="0" collapsed="false">
      <c r="A153" s="57" t="s">
        <v>682</v>
      </c>
      <c r="B153" s="57" t="s">
        <v>228</v>
      </c>
      <c r="C153" s="57" t="str">
        <f aca="false">Flights!$F$9</f>
        <v>MH0089</v>
      </c>
      <c r="D153" s="58" t="n">
        <f aca="false">Flights!$D$9</f>
        <v>46310</v>
      </c>
      <c r="E153" s="57" t="str">
        <f aca="false">Flights!$G$9&amp;"-"&amp;Flights!$H$9</f>
        <v>NRT-KUL</v>
      </c>
      <c r="F153" s="57" t="str">
        <f aca="false">Flights!$K$9</f>
        <v>EY</v>
      </c>
      <c r="G153" s="57" t="s">
        <v>420</v>
      </c>
      <c r="H153" s="57" t="s">
        <v>378</v>
      </c>
      <c r="I153" s="57" t="s">
        <v>428</v>
      </c>
      <c r="J153" s="57" t="s">
        <v>435</v>
      </c>
      <c r="K153" s="67" t="s">
        <v>436</v>
      </c>
      <c r="L153" s="67" t="s">
        <v>422</v>
      </c>
      <c r="M153" s="67"/>
      <c r="N153" s="67" t="s">
        <v>383</v>
      </c>
      <c r="O153" s="67" t="s">
        <v>423</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60"/>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file",IF(TRIM(S153)="","INVALID – choose the evidence type (column S)",IF(BL153=0,"INVALID – evidence ID does not match its type (e.g. SF-2210, IMG_2231, seal 88213, link)",IF(OR(LEN(AX153)&lt;2,ISNUMBER(MATCH(AX153,L_Placeholder,0))),"INVALID – verifier missing",IF(AX153=AU153,"INVALID – verifier must be someone other than the PIC",IF(BH153=1,"INVALID – result not yet available (awaiting / TBC)",IF(BV153=1,"INVALID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future",IF(AND(ISNUMBER(BY153),AG153&lt;BY153),IF(H153="Physical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IF(TRIM(S153)="",0,BZ153)</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TRIM(LOWER(W153))&lt;&gt;LOWER(Flights!$F$9),ISNA(MATCH(TRIM(BP153),{"00aaa00","00aaa0000","aaa00","aaa0000","00-aaa-00","00-aaa-0000","00/aaa/00"},0)),OR(SUMPRODUCT(--ISNUMBER(SEARCH({"a0","a-0","a_0","a/0","a.0","a#0"},BP153)))&gt;0,ISNUMBER(SEARCH("000000",BP153)))),1,0),0)</f>
        <v>0</v>
      </c>
      <c r="BR153" s="61"/>
      <c r="BS153" s="61"/>
      <c r="BT153" s="61"/>
      <c r="BU153" s="61"/>
      <c r="BV153" s="61" t="n">
        <f aca="false">0</f>
        <v>0</v>
      </c>
      <c r="BW153" s="61"/>
      <c r="BX153" s="61"/>
      <c r="BY153" s="62" t="n">
        <f aca="false">Q153-T12EarlyH/24</f>
        <v>46309.0451388889</v>
      </c>
      <c r="BZ153" s="61" t="n">
        <f aca="false">IFERROR(IF(AND(TRIM(LOWER(Z153))&lt;&gt;LOWER(Flights!$F$9),ISNA(MATCH(TRIM(BN153),{"00aaa00","00aaa0000","aaa00","aaa0000","00-aaa-00","00-aaa-0000","00/aaa/00"},0)),IF(S153="Link / file path",SUMPRODUCT(--ISNUMBER(SEARCH({"http","www.","\","/",".pdf",".jpg",".jpeg",".png",".heic",".xls",".doc",".msg",".eml"},Z153)))&gt;0,OR(SUMPRODUCT(--ISNUMBER(SEARCH({"a0","a-0","a_0","a/0","a.0","a#0"},BN153)))&gt;0,SUMPRODUCT(--ISNUMBER(SEARCH({"http","www.","\","/",".pdf",".jpg",".jpeg",".png",".heic",".xls",".doc",".msg",".eml"},Z153)))&gt;0,AND(ISNUMBER(MATCH(S153,{"Seal no.","Delivery note / receipt","Email","Photo"},0)),ISNUMBER(SEARCH("0000",BN153)))))),1,0),0)</f>
        <v>0</v>
      </c>
    </row>
    <row r="154" customFormat="false" ht="39.75" hidden="false" customHeight="true" outlineLevel="0" collapsed="false">
      <c r="A154" s="57" t="s">
        <v>683</v>
      </c>
      <c r="B154" s="57" t="s">
        <v>228</v>
      </c>
      <c r="C154" s="57" t="str">
        <f aca="false">Flights!$F$9</f>
        <v>MH0089</v>
      </c>
      <c r="D154" s="58" t="n">
        <f aca="false">Flights!$D$9</f>
        <v>46310</v>
      </c>
      <c r="E154" s="57" t="str">
        <f aca="false">Flights!$G$9&amp;"-"&amp;Flights!$H$9</f>
        <v>NRT-KUL</v>
      </c>
      <c r="F154" s="57" t="str">
        <f aca="false">Flights!$K$9</f>
        <v>EY</v>
      </c>
      <c r="G154" s="57" t="s">
        <v>420</v>
      </c>
      <c r="H154" s="57" t="s">
        <v>378</v>
      </c>
      <c r="I154" s="57" t="s">
        <v>428</v>
      </c>
      <c r="J154" s="57" t="s">
        <v>438</v>
      </c>
      <c r="K154" s="67"/>
      <c r="L154" s="67" t="s">
        <v>422</v>
      </c>
      <c r="M154" s="67"/>
      <c r="N154" s="67" t="s">
        <v>383</v>
      </c>
      <c r="O154" s="67" t="s">
        <v>423</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60"/>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file",IF(TRIM(S154)="","INVALID – choose the evidence type (column S)",IF(BL154=0,"INVALID – evidence ID does not match its type (e.g. SF-2210, IMG_2231, seal 88213, link)",IF(OR(LEN(AX154)&lt;2,ISNUMBER(MATCH(AX154,L_Placeholder,0))),"INVALID – verifier missing",IF(AX154=AU154,"INVALID – verifier must be someone other than the PIC",IF(BH154=1,"INVALID – result not yet available (awaiting / TBC)",IF(BV154=1,"INVALID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future",IF(AND(ISNUMBER(BY154),AG154&lt;BY154),IF(H154="Physical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IF(TRIM(S154)="",0,BZ154)</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TRIM(LOWER(W154))&lt;&gt;LOWER(Flights!$F$9),ISNA(MATCH(TRIM(BP154),{"00aaa00","00aaa0000","aaa00","aaa0000","00-aaa-00","00-aaa-0000","00/aaa/00"},0)),OR(SUMPRODUCT(--ISNUMBER(SEARCH({"a0","a-0","a_0","a/0","a.0","a#0"},BP154)))&gt;0,ISNUMBER(SEARCH("000000",BP154)))),1,0),0)</f>
        <v>0</v>
      </c>
      <c r="BR154" s="61"/>
      <c r="BS154" s="61"/>
      <c r="BT154" s="61"/>
      <c r="BU154" s="61"/>
      <c r="BV154" s="61" t="n">
        <f aca="false">0</f>
        <v>0</v>
      </c>
      <c r="BW154" s="61"/>
      <c r="BX154" s="61"/>
      <c r="BY154" s="62" t="n">
        <f aca="false">Q154-T12EarlyH/24</f>
        <v>46309.0451388889</v>
      </c>
      <c r="BZ154" s="61" t="n">
        <f aca="false">IFERROR(IF(AND(TRIM(LOWER(Z154))&lt;&gt;LOWER(Flights!$F$9),ISNA(MATCH(TRIM(BN154),{"00aaa00","00aaa0000","aaa00","aaa0000","00-aaa-00","00-aaa-0000","00/aaa/00"},0)),IF(S154="Link / file path",SUMPRODUCT(--ISNUMBER(SEARCH({"http","www.","\","/",".pdf",".jpg",".jpeg",".png",".heic",".xls",".doc",".msg",".eml"},Z154)))&gt;0,OR(SUMPRODUCT(--ISNUMBER(SEARCH({"a0","a-0","a_0","a/0","a.0","a#0"},BN154)))&gt;0,SUMPRODUCT(--ISNUMBER(SEARCH({"http","www.","\","/",".pdf",".jpg",".jpeg",".png",".heic",".xls",".doc",".msg",".eml"},Z154)))&gt;0,AND(ISNUMBER(MATCH(S154,{"Seal no.","Delivery note / receipt","Email","Photo"},0)),ISNUMBER(SEARCH("0000",BN154)))))),1,0),0)</f>
        <v>0</v>
      </c>
    </row>
    <row r="155" customFormat="false" ht="78.75" hidden="false" customHeight="true" outlineLevel="0" collapsed="false">
      <c r="A155" s="57" t="s">
        <v>684</v>
      </c>
      <c r="B155" s="57" t="s">
        <v>228</v>
      </c>
      <c r="C155" s="57" t="str">
        <f aca="false">Flights!$F$9</f>
        <v>MH0089</v>
      </c>
      <c r="D155" s="58" t="n">
        <f aca="false">Flights!$D$9</f>
        <v>46310</v>
      </c>
      <c r="E155" s="57" t="str">
        <f aca="false">Flights!$G$9&amp;"-"&amp;Flights!$H$9</f>
        <v>NRT-KUL</v>
      </c>
      <c r="F155" s="57" t="str">
        <f aca="false">Flights!$K$9</f>
        <v>EY</v>
      </c>
      <c r="G155" s="57" t="s">
        <v>420</v>
      </c>
      <c r="H155" s="57" t="s">
        <v>378</v>
      </c>
      <c r="I155" s="57" t="s">
        <v>440</v>
      </c>
      <c r="J155" s="57" t="s">
        <v>441</v>
      </c>
      <c r="K155" s="67" t="s">
        <v>442</v>
      </c>
      <c r="L155" s="67" t="s">
        <v>601</v>
      </c>
      <c r="M155" s="67" t="s">
        <v>187</v>
      </c>
      <c r="N155" s="67" t="s">
        <v>444</v>
      </c>
      <c r="O155" s="67" t="s">
        <v>685</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60"/>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file",IF(TRIM(S155)="","INVALID – choose the evidence type (column S)",IF(BL155=0,"INVALID – evidence ID does not match its type (e.g. SF-2210, IMG_2231, seal 88213, link)",IF(OR(LEN(AX155)&lt;2,ISNUMBER(MATCH(AX155,L_Placeholder,0))),"INVALID – verifier missing",IF(AX155=AU155,"INVALID – verifier must be someone other than the PIC",IF(BH155=1,"INVALID – result not yet available (awaiting / TBC)",IF(BV155=1,"INVALID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future",IF(AND(ISNUMBER(BY155),AG155&lt;BY155),IF(H155="Physical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IF(TRIM(S155)="",0,BZ155)</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TRIM(LOWER(W155))&lt;&gt;LOWER(Flights!$F$9),ISNA(MATCH(TRIM(BP155),{"00aaa00","00aaa0000","aaa00","aaa0000","00-aaa-00","00-aaa-0000","00/aaa/00"},0)),OR(SUMPRODUCT(--ISNUMBER(SEARCH({"a0","a-0","a_0","a/0","a.0","a#0"},BP155)))&gt;0,ISNUMBER(SEARCH("000000",BP155)))),1,0),0)</f>
        <v>0</v>
      </c>
      <c r="BR155" s="61"/>
      <c r="BS155" s="61"/>
      <c r="BT155" s="61"/>
      <c r="BU155" s="61"/>
      <c r="BV155" s="61" t="n">
        <f aca="false">0</f>
        <v>0</v>
      </c>
      <c r="BW155" s="61"/>
      <c r="BX155" s="61"/>
      <c r="BY155" s="62" t="n">
        <f aca="false">Q155-T12EarlyH/24</f>
        <v>46304.8958333333</v>
      </c>
      <c r="BZ155" s="61" t="n">
        <f aca="false">IFERROR(IF(AND(TRIM(LOWER(Z155))&lt;&gt;LOWER(Flights!$F$9),ISNA(MATCH(TRIM(BN155),{"00aaa00","00aaa0000","aaa00","aaa0000","00-aaa-00","00-aaa-0000","00/aaa/00"},0)),IF(S155="Link / file path",SUMPRODUCT(--ISNUMBER(SEARCH({"http","www.","\","/",".pdf",".jpg",".jpeg",".png",".heic",".xls",".doc",".msg",".eml"},Z155)))&gt;0,OR(SUMPRODUCT(--ISNUMBER(SEARCH({"a0","a-0","a_0","a/0","a.0","a#0"},BN155)))&gt;0,SUMPRODUCT(--ISNUMBER(SEARCH({"http","www.","\","/",".pdf",".jpg",".jpeg",".png",".heic",".xls",".doc",".msg",".eml"},Z155)))&gt;0,AND(ISNUMBER(MATCH(S155,{"Seal no.","Delivery note / receipt","Email","Photo"},0)),ISNUMBER(SEARCH("0000",BN155)))))),1,0),0)</f>
        <v>0</v>
      </c>
    </row>
    <row r="156" customFormat="false" ht="41.25" hidden="false" customHeight="true" outlineLevel="0" collapsed="false">
      <c r="A156" s="57" t="s">
        <v>686</v>
      </c>
      <c r="B156" s="57" t="s">
        <v>228</v>
      </c>
      <c r="C156" s="57" t="str">
        <f aca="false">Flights!$F$9</f>
        <v>MH0089</v>
      </c>
      <c r="D156" s="58" t="n">
        <f aca="false">Flights!$D$9</f>
        <v>46310</v>
      </c>
      <c r="E156" s="57" t="str">
        <f aca="false">Flights!$G$9&amp;"-"&amp;Flights!$H$9</f>
        <v>NRT-KUL</v>
      </c>
      <c r="F156" s="57" t="str">
        <f aca="false">Flights!$K$9</f>
        <v>EY</v>
      </c>
      <c r="G156" s="57" t="s">
        <v>420</v>
      </c>
      <c r="H156" s="57" t="s">
        <v>378</v>
      </c>
      <c r="I156" s="57" t="s">
        <v>447</v>
      </c>
      <c r="J156" s="57" t="s">
        <v>448</v>
      </c>
      <c r="K156" s="67" t="s">
        <v>449</v>
      </c>
      <c r="L156" s="67" t="s">
        <v>687</v>
      </c>
      <c r="M156" s="67" t="s">
        <v>451</v>
      </c>
      <c r="N156" s="67" t="s">
        <v>383</v>
      </c>
      <c r="O156" s="67" t="s">
        <v>688</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60"/>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file",IF(TRIM(S156)="","INVALID – choose the evidence type (column S)",IF(BL156=0,"INVALID – evidence ID does not match its type (e.g. SF-2210, IMG_2231, seal 88213, link)",IF(OR(LEN(AX156)&lt;2,ISNUMBER(MATCH(AX156,L_Placeholder,0))),"INVALID – verifier missing",IF(AX156=AU156,"INVALID – verifier must be someone other than the PIC",IF(BH156=1,"INVALID – result not yet available (awaiting / TBC)",IF(BV156=1,"INVALID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IF(TRIM(S156)="",0,BZ156)</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TRIM(LOWER(W156))&lt;&gt;LOWER(Flights!$F$9),ISNA(MATCH(TRIM(BP156),{"00aaa00","00aaa0000","aaa00","aaa0000","00-aaa-00","00-aaa-0000","00/aaa/00"},0)),OR(SUMPRODUCT(--ISNUMBER(SEARCH({"a0","a-0","a_0","a/0","a.0","a#0"},BP156)))&gt;0,ISNUMBER(SEARCH("000000",BP156)))),1,0),0)</f>
        <v>0</v>
      </c>
      <c r="BR156" s="61"/>
      <c r="BS156" s="61"/>
      <c r="BT156" s="61"/>
      <c r="BU156" s="61"/>
      <c r="BV156" s="61" t="n">
        <f aca="false">0</f>
        <v>0</v>
      </c>
      <c r="BW156" s="61"/>
      <c r="BX156" s="61"/>
      <c r="BY156" s="62" t="n">
        <f aca="false">Q156-T12EarlyH/24</f>
        <v>46309.0451388889</v>
      </c>
      <c r="BZ156" s="61" t="n">
        <f aca="false">IFERROR(IF(AND(TRIM(LOWER(Z156))&lt;&gt;LOWER(Flights!$F$9),ISNA(MATCH(TRIM(BN156),{"00aaa00","00aaa0000","aaa00","aaa0000","00-aaa-00","00-aaa-0000","00/aaa/00"},0)),IF(S156="Link / file path",SUMPRODUCT(--ISNUMBER(SEARCH({"http","www.","\","/",".pdf",".jpg",".jpeg",".png",".heic",".xls",".doc",".msg",".eml"},Z156)))&gt;0,OR(SUMPRODUCT(--ISNUMBER(SEARCH({"a0","a-0","a_0","a/0","a.0","a#0"},BN156)))&gt;0,SUMPRODUCT(--ISNUMBER(SEARCH({"http","www.","\","/",".pdf",".jpg",".jpeg",".png",".heic",".xls",".doc",".msg",".eml"},Z156)))&gt;0,AND(ISNUMBER(MATCH(S156,{"Seal no.","Delivery note / receipt","Email","Photo"},0)),ISNUMBER(SEARCH("0000",BN156)))))),1,0),0)</f>
        <v>0</v>
      </c>
    </row>
    <row r="157" customFormat="false" ht="91.5" hidden="false" customHeight="true" outlineLevel="0" collapsed="false">
      <c r="A157" s="57" t="s">
        <v>689</v>
      </c>
      <c r="B157" s="57" t="s">
        <v>228</v>
      </c>
      <c r="C157" s="57" t="str">
        <f aca="false">Flights!$F$9</f>
        <v>MH0089</v>
      </c>
      <c r="D157" s="58" t="n">
        <f aca="false">Flights!$D$9</f>
        <v>46310</v>
      </c>
      <c r="E157" s="57" t="str">
        <f aca="false">Flights!$G$9&amp;"-"&amp;Flights!$H$9</f>
        <v>NRT-KUL</v>
      </c>
      <c r="F157" s="57" t="str">
        <f aca="false">Flights!$K$9</f>
        <v>EY</v>
      </c>
      <c r="G157" s="57" t="s">
        <v>420</v>
      </c>
      <c r="H157" s="57" t="s">
        <v>378</v>
      </c>
      <c r="I157" s="57" t="s">
        <v>447</v>
      </c>
      <c r="J157" s="57" t="s">
        <v>454</v>
      </c>
      <c r="K157" s="67" t="s">
        <v>455</v>
      </c>
      <c r="L157" s="67" t="s">
        <v>690</v>
      </c>
      <c r="M157" s="67" t="s">
        <v>451</v>
      </c>
      <c r="N157" s="67" t="s">
        <v>383</v>
      </c>
      <c r="O157" s="67" t="s">
        <v>691</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60"/>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file",IF(TRIM(S157)="","INVALID – choose the evidence type (column S)",IF(BL157=0,"INVALID – evidence ID does not match its type (e.g. SF-2210, IMG_2231, seal 88213, link)",IF(OR(LEN(AX157)&lt;2,ISNUMBER(MATCH(AX157,L_Placeholder,0))),"INVALID – verifier missing",IF(AX157=AU157,"INVALID – verifier must be someone other than the PIC",IF(BH157=1,"INVALID – result not yet available (awaiting / TBC)",IF(BV157=1,"INVALID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IF(TRIM(S157)="",0,BZ157)</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TRIM(LOWER(W157))&lt;&gt;LOWER(Flights!$F$9),ISNA(MATCH(TRIM(BP157),{"00aaa00","00aaa0000","aaa00","aaa0000","00-aaa-00","00-aaa-0000","00/aaa/00"},0)),OR(SUMPRODUCT(--ISNUMBER(SEARCH({"a0","a-0","a_0","a/0","a.0","a#0"},BP157)))&gt;0,ISNUMBER(SEARCH("000000",BP157)))),1,0),0)</f>
        <v>0</v>
      </c>
      <c r="BR157" s="61"/>
      <c r="BS157" s="61"/>
      <c r="BT157" s="61"/>
      <c r="BU157" s="61"/>
      <c r="BV157" s="61" t="n">
        <f aca="false">0</f>
        <v>0</v>
      </c>
      <c r="BW157" s="61"/>
      <c r="BX157" s="61"/>
      <c r="BY157" s="62" t="n">
        <f aca="false">Q157-T12EarlyH/24</f>
        <v>46309.0451388889</v>
      </c>
      <c r="BZ157" s="61" t="n">
        <f aca="false">IFERROR(IF(AND(TRIM(LOWER(Z157))&lt;&gt;LOWER(Flights!$F$9),ISNA(MATCH(TRIM(BN157),{"00aaa00","00aaa0000","aaa00","aaa0000","00-aaa-00","00-aaa-0000","00/aaa/00"},0)),IF(S157="Link / file path",SUMPRODUCT(--ISNUMBER(SEARCH({"http","www.","\","/",".pdf",".jpg",".jpeg",".png",".heic",".xls",".doc",".msg",".eml"},Z157)))&gt;0,OR(SUMPRODUCT(--ISNUMBER(SEARCH({"a0","a-0","a_0","a/0","a.0","a#0"},BN157)))&gt;0,SUMPRODUCT(--ISNUMBER(SEARCH({"http","www.","\","/",".pdf",".jpg",".jpeg",".png",".heic",".xls",".doc",".msg",".eml"},Z157)))&gt;0,AND(ISNUMBER(MATCH(S157,{"Seal no.","Delivery note / receipt","Email","Photo"},0)),ISNUMBER(SEARCH("0000",BN157)))))),1,0),0)</f>
        <v>0</v>
      </c>
    </row>
    <row r="158" customFormat="false" ht="103.5" hidden="false" customHeight="true" outlineLevel="0" collapsed="false">
      <c r="A158" s="57" t="s">
        <v>692</v>
      </c>
      <c r="B158" s="57" t="s">
        <v>228</v>
      </c>
      <c r="C158" s="57" t="str">
        <f aca="false">Flights!$F$9</f>
        <v>MH0089</v>
      </c>
      <c r="D158" s="58" t="n">
        <f aca="false">Flights!$D$9</f>
        <v>46310</v>
      </c>
      <c r="E158" s="57" t="str">
        <f aca="false">Flights!$G$9&amp;"-"&amp;Flights!$H$9</f>
        <v>NRT-KUL</v>
      </c>
      <c r="F158" s="57" t="str">
        <f aca="false">Flights!$K$9</f>
        <v>EY</v>
      </c>
      <c r="G158" s="57" t="s">
        <v>420</v>
      </c>
      <c r="H158" s="57" t="s">
        <v>378</v>
      </c>
      <c r="I158" s="57" t="s">
        <v>634</v>
      </c>
      <c r="J158" s="57" t="s">
        <v>635</v>
      </c>
      <c r="K158" s="67" t="s">
        <v>636</v>
      </c>
      <c r="L158" s="67" t="s">
        <v>637</v>
      </c>
      <c r="M158" s="67" t="s">
        <v>451</v>
      </c>
      <c r="N158" s="67" t="s">
        <v>444</v>
      </c>
      <c r="O158" s="67" t="s">
        <v>693</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60"/>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file",IF(TRIM(S158)="","INVALID – choose the evidence type (column S)",IF(BL158=0,"INVALID – evidence ID does not match its type (e.g. SF-2210, IMG_2231, seal 88213, link)",IF(OR(LEN(AX158)&lt;2,ISNUMBER(MATCH(AX158,L_Placeholder,0))),"INVALID – verifier missing",IF(AX158=AU158,"INVALID – verifier must be someone other than the PIC",IF(BH158=1,"INVALID – result not yet available (awaiting / TBC)",IF(BV158=1,"INVALID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IF(TRIM(S158)="",0,BZ158)</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TRIM(LOWER(W158))&lt;&gt;LOWER(Flights!$F$9),ISNA(MATCH(TRIM(BP158),{"00aaa00","00aaa0000","aaa00","aaa0000","00-aaa-00","00-aaa-0000","00/aaa/00"},0)),OR(SUMPRODUCT(--ISNUMBER(SEARCH({"a0","a-0","a_0","a/0","a.0","a#0"},BP158)))&gt;0,ISNUMBER(SEARCH("000000",BP158)))),1,0),0)</f>
        <v>0</v>
      </c>
      <c r="BR158" s="61"/>
      <c r="BS158" s="61"/>
      <c r="BT158" s="61"/>
      <c r="BU158" s="61"/>
      <c r="BV158" s="61" t="n">
        <f aca="false">0</f>
        <v>0</v>
      </c>
      <c r="BW158" s="61"/>
      <c r="BX158" s="61"/>
      <c r="BY158" s="62" t="n">
        <f aca="false">Q158-T12EarlyH/24</f>
        <v>46309.0451388889</v>
      </c>
      <c r="BZ158" s="61" t="n">
        <f aca="false">IFERROR(IF(AND(TRIM(LOWER(Z158))&lt;&gt;LOWER(Flights!$F$9),ISNA(MATCH(TRIM(BN158),{"00aaa00","00aaa0000","aaa00","aaa0000","00-aaa-00","00-aaa-0000","00/aaa/00"},0)),IF(S158="Link / file path",SUMPRODUCT(--ISNUMBER(SEARCH({"http","www.","\","/",".pdf",".jpg",".jpeg",".png",".heic",".xls",".doc",".msg",".eml"},Z158)))&gt;0,OR(SUMPRODUCT(--ISNUMBER(SEARCH({"a0","a-0","a_0","a/0","a.0","a#0"},BN158)))&gt;0,SUMPRODUCT(--ISNUMBER(SEARCH({"http","www.","\","/",".pdf",".jpg",".jpeg",".png",".heic",".xls",".doc",".msg",".eml"},Z158)))&gt;0,AND(ISNUMBER(MATCH(S158,{"Seal no.","Delivery note / receipt","Email","Photo"},0)),ISNUMBER(SEARCH("0000",BN158)))))),1,0),0)</f>
        <v>0</v>
      </c>
    </row>
    <row r="159" customFormat="false" ht="39.75" hidden="false" customHeight="true" outlineLevel="0" collapsed="false">
      <c r="A159" s="57" t="s">
        <v>694</v>
      </c>
      <c r="B159" s="57" t="s">
        <v>228</v>
      </c>
      <c r="C159" s="57" t="str">
        <f aca="false">Flights!$F$9</f>
        <v>MH0089</v>
      </c>
      <c r="D159" s="58" t="n">
        <f aca="false">Flights!$D$9</f>
        <v>46310</v>
      </c>
      <c r="E159" s="57" t="str">
        <f aca="false">Flights!$G$9&amp;"-"&amp;Flights!$H$9</f>
        <v>NRT-KUL</v>
      </c>
      <c r="F159" s="57" t="str">
        <f aca="false">Flights!$K$9</f>
        <v>EY</v>
      </c>
      <c r="G159" s="57" t="s">
        <v>459</v>
      </c>
      <c r="H159" s="57" t="s">
        <v>460</v>
      </c>
      <c r="I159" s="57" t="s">
        <v>379</v>
      </c>
      <c r="J159" s="57" t="s">
        <v>461</v>
      </c>
      <c r="K159" s="67" t="s">
        <v>426</v>
      </c>
      <c r="L159" s="67" t="s">
        <v>462</v>
      </c>
      <c r="M159" s="67"/>
      <c r="N159" s="67" t="s">
        <v>383</v>
      </c>
      <c r="O159" s="67" t="s">
        <v>463</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60"/>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file",IF(TRIM(S159)="","INVALID – choose the evidence type (column S)",IF(BL159=0,"INVALID – evidence ID does not match its type (e.g. SF-2210, IMG_2231, seal 88213, link)",IF(OR(LEN(AX159)&lt;2,ISNUMBER(MATCH(AX159,L_Placeholder,0))),"INVALID – verifier missing",IF(AX159=AU159,"INVALID – verifier must be someone other than the PIC",IF(BH159=1,"INVALID – result not yet available (awaiting / TBC)",IF(BV159=1,"INVALID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IF(TRIM(S159)="",0,BZ159)</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TRIM(LOWER(W159))&lt;&gt;LOWER(Flights!$F$9),ISNA(MATCH(TRIM(BP159),{"00aaa00","00aaa0000","aaa00","aaa0000","00-aaa-00","00-aaa-0000","00/aaa/00"},0)),OR(SUMPRODUCT(--ISNUMBER(SEARCH({"a0","a-0","a_0","a/0","a.0","a#0"},BP159)))&gt;0,ISNUMBER(SEARCH("000000",BP159)))),1,0),0)</f>
        <v>0</v>
      </c>
      <c r="BR159" s="61"/>
      <c r="BS159" s="61"/>
      <c r="BT159" s="61"/>
      <c r="BU159" s="61"/>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c r="BX159" s="61"/>
      <c r="BY159" s="62" t="n">
        <f aca="false">IF(ISNUMBER(Flights!$AZ$9),MAX(Q159-UpliftWindowH/24,Flights!$AZ$9),Q159-UpliftWindowH/24)</f>
        <v>46309.7951388889</v>
      </c>
      <c r="BZ159" s="61" t="n">
        <f aca="false">IFERROR(IF(AND(TRIM(LOWER(Z159))&lt;&gt;LOWER(Flights!$F$9),ISNA(MATCH(TRIM(BN159),{"00aaa00","00aaa0000","aaa00","aaa0000","00-aaa-00","00-aaa-0000","00/aaa/00"},0)),IF(S159="Link / file path",SUMPRODUCT(--ISNUMBER(SEARCH({"http","www.","\","/",".pdf",".jpg",".jpeg",".png",".heic",".xls",".doc",".msg",".eml"},Z159)))&gt;0,OR(SUMPRODUCT(--ISNUMBER(SEARCH({"a0","a-0","a_0","a/0","a.0","a#0"},BN159)))&gt;0,SUMPRODUCT(--ISNUMBER(SEARCH({"http","www.","\","/",".pdf",".jpg",".jpeg",".png",".heic",".xls",".doc",".msg",".eml"},Z159)))&gt;0,AND(ISNUMBER(MATCH(S159,{"Seal no.","Delivery note / receipt","Email","Photo"},0)),ISNUMBER(SEARCH("0000",BN159)))))),1,0),0)</f>
        <v>0</v>
      </c>
    </row>
    <row r="160" customFormat="false" ht="39.75" hidden="false" customHeight="true" outlineLevel="0" collapsed="false">
      <c r="A160" s="57" t="s">
        <v>695</v>
      </c>
      <c r="B160" s="57" t="s">
        <v>228</v>
      </c>
      <c r="C160" s="57" t="str">
        <f aca="false">Flights!$F$9</f>
        <v>MH0089</v>
      </c>
      <c r="D160" s="58" t="n">
        <f aca="false">Flights!$D$9</f>
        <v>46310</v>
      </c>
      <c r="E160" s="57" t="str">
        <f aca="false">Flights!$G$9&amp;"-"&amp;Flights!$H$9</f>
        <v>NRT-KUL</v>
      </c>
      <c r="F160" s="57" t="str">
        <f aca="false">Flights!$K$9</f>
        <v>EY</v>
      </c>
      <c r="G160" s="57" t="s">
        <v>459</v>
      </c>
      <c r="H160" s="57" t="s">
        <v>460</v>
      </c>
      <c r="I160" s="57" t="s">
        <v>428</v>
      </c>
      <c r="J160" s="57" t="s">
        <v>465</v>
      </c>
      <c r="K160" s="67" t="s">
        <v>426</v>
      </c>
      <c r="L160" s="67" t="s">
        <v>462</v>
      </c>
      <c r="M160" s="67"/>
      <c r="N160" s="67" t="s">
        <v>383</v>
      </c>
      <c r="O160" s="67" t="s">
        <v>463</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60"/>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file",IF(TRIM(S160)="","INVALID – choose the evidence type (column S)",IF(BL160=0,"INVALID – evidence ID does not match its type (e.g. SF-2210, IMG_2231, seal 88213, link)",IF(OR(LEN(AX160)&lt;2,ISNUMBER(MATCH(AX160,L_Placeholder,0))),"INVALID – verifier missing",IF(AX160=AU160,"INVALID – verifier must be someone other than the PIC",IF(BH160=1,"INVALID – result not yet available (awaiting / TBC)",IF(BV160=1,"INVALID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IF(TRIM(S160)="",0,BZ160)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TRIM(LOWER(W160))&lt;&gt;LOWER(Flights!$F$9),ISNA(MATCH(TRIM(BP160),{"00aaa00","00aaa0000","aaa00","aaa0000","00-aaa-00","00-aaa-0000","00/aaa/00"},0)),OR(SUMPRODUCT(--ISNUMBER(SEARCH({"a0","a-0","a_0","a/0","a.0","a#0"},BP160)))&gt;0,ISNUMBER(SEARCH("000000",BP160)))),1,0),0)</f>
        <v>0</v>
      </c>
      <c r="BR160" s="61"/>
      <c r="BS160" s="61"/>
      <c r="BT160" s="61"/>
      <c r="BU160" s="61"/>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c r="BX160" s="61"/>
      <c r="BY160" s="62" t="n">
        <f aca="false">IF(ISNUMBER(Flights!$AZ$9),MAX(Q160-UpliftWindowH/24,Flights!$AZ$9),Q160-UpliftWindowH/24)</f>
        <v>46309.7951388889</v>
      </c>
      <c r="BZ160" s="61" t="n">
        <f aca="false">IFERROR(IF(AND(TRIM(LOWER(Z160))&lt;&gt;LOWER(Flights!$F$9),ISNA(MATCH(TRIM(BN160),{"00aaa00","00aaa0000","aaa00","aaa0000","00-aaa-00","00-aaa-0000","00/aaa/00"},0)),IF(S160="Link / file path",SUMPRODUCT(--ISNUMBER(SEARCH({"http","www.","\","/",".pdf",".jpg",".jpeg",".png",".heic",".xls",".doc",".msg",".eml"},Z160)))&gt;0,OR(SUMPRODUCT(--ISNUMBER(SEARCH({"a0","a-0","a_0","a/0","a.0","a#0"},BN160)))&gt;0,SUMPRODUCT(--ISNUMBER(SEARCH({"http","www.","\","/",".pdf",".jpg",".jpeg",".png",".heic",".xls",".doc",".msg",".eml"},Z160)))&gt;0,AND(ISNUMBER(MATCH(S160,{"Seal no.","Delivery note / receipt","Email","Photo"},0)),ISNUMBER(SEARCH("0000",BN160)))))),1,0),0)</f>
        <v>0</v>
      </c>
    </row>
    <row r="161" customFormat="false" ht="41.25" hidden="false" customHeight="true" outlineLevel="0" collapsed="false">
      <c r="A161" s="57" t="s">
        <v>696</v>
      </c>
      <c r="B161" s="57" t="s">
        <v>228</v>
      </c>
      <c r="C161" s="57" t="str">
        <f aca="false">Flights!$F$9</f>
        <v>MH0089</v>
      </c>
      <c r="D161" s="58" t="n">
        <f aca="false">Flights!$D$9</f>
        <v>46310</v>
      </c>
      <c r="E161" s="57" t="str">
        <f aca="false">Flights!$G$9&amp;"-"&amp;Flights!$H$9</f>
        <v>NRT-KUL</v>
      </c>
      <c r="F161" s="57" t="str">
        <f aca="false">Flights!$K$9</f>
        <v>EY</v>
      </c>
      <c r="G161" s="57" t="s">
        <v>459</v>
      </c>
      <c r="H161" s="57" t="s">
        <v>460</v>
      </c>
      <c r="I161" s="57" t="s">
        <v>411</v>
      </c>
      <c r="J161" s="57" t="s">
        <v>697</v>
      </c>
      <c r="K161" s="67" t="s">
        <v>698</v>
      </c>
      <c r="L161" s="67" t="s">
        <v>699</v>
      </c>
      <c r="M161" s="67"/>
      <c r="N161" s="67" t="s">
        <v>383</v>
      </c>
      <c r="O161" s="67" t="s">
        <v>700</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60"/>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file",IF(TRIM(S161)="","INVALID – choose the evidence type (column S)",IF(BL161=0,"INVALID – evidence ID does not match its type (e.g. SF-2210, IMG_2231, seal 88213, link)",IF(OR(LEN(AX161)&lt;2,ISNUMBER(MATCH(AX161,L_Placeholder,0))),"INVALID – verifier missing",IF(AX161=AU161,"INVALID – verifier must be someone other than the PIC",IF(BH161=1,"INVALID – result not yet available (awaiting / TBC)",IF(BV161=1,"INVALID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future",IF(AND(ISNUMBER(BY161),AG161&lt;BY161),IF(H161="Physical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IF(TRIM(S161)="",0,BZ161)</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TRIM(LOWER(W161))&lt;&gt;LOWER(Flights!$F$9),ISNA(MATCH(TRIM(BP161),{"00aaa00","00aaa0000","aaa00","aaa0000","00-aaa-00","00-aaa-0000","00/aaa/00"},0)),OR(SUMPRODUCT(--ISNUMBER(SEARCH({"a0","a-0","a_0","a/0","a.0","a#0"},BP161)))&gt;0,ISNUMBER(SEARCH("000000",BP161)))),1,0),0)</f>
        <v>0</v>
      </c>
      <c r="BR161" s="61"/>
      <c r="BS161" s="61"/>
      <c r="BT161" s="61"/>
      <c r="BU161" s="61"/>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c r="BX161" s="61"/>
      <c r="BY161" s="62" t="n">
        <f aca="false">Q161-UpliftWindowH/24</f>
        <v>46305.3958333333</v>
      </c>
      <c r="BZ161" s="61" t="n">
        <f aca="false">IFERROR(IF(AND(TRIM(LOWER(Z161))&lt;&gt;LOWER(Flights!$F$9),ISNA(MATCH(TRIM(BN161),{"00aaa00","00aaa0000","aaa00","aaa0000","00-aaa-00","00-aaa-0000","00/aaa/00"},0)),IF(S161="Link / file path",SUMPRODUCT(--ISNUMBER(SEARCH({"http","www.","\","/",".pdf",".jpg",".jpeg",".png",".heic",".xls",".doc",".msg",".eml"},Z161)))&gt;0,OR(SUMPRODUCT(--ISNUMBER(SEARCH({"a0","a-0","a_0","a/0","a.0","a#0"},BN161)))&gt;0,SUMPRODUCT(--ISNUMBER(SEARCH({"http","www.","\","/",".pdf",".jpg",".jpeg",".png",".heic",".xls",".doc",".msg",".eml"},Z161)))&gt;0,AND(ISNUMBER(MATCH(S161,{"Seal no.","Delivery note / receipt","Email","Photo"},0)),ISNUMBER(SEARCH("0000",BN161)))))),1,0),0)</f>
        <v>0</v>
      </c>
    </row>
    <row r="162" customFormat="false" ht="54" hidden="false" customHeight="true" outlineLevel="0" collapsed="false">
      <c r="A162" s="57" t="s">
        <v>701</v>
      </c>
      <c r="B162" s="57" t="s">
        <v>228</v>
      </c>
      <c r="C162" s="57" t="str">
        <f aca="false">Flights!$F$9</f>
        <v>MH0089</v>
      </c>
      <c r="D162" s="58" t="n">
        <f aca="false">Flights!$D$9</f>
        <v>46310</v>
      </c>
      <c r="E162" s="57" t="str">
        <f aca="false">Flights!$G$9&amp;"-"&amp;Flights!$H$9</f>
        <v>NRT-KUL</v>
      </c>
      <c r="F162" s="57" t="str">
        <f aca="false">Flights!$K$9</f>
        <v>EY</v>
      </c>
      <c r="G162" s="57" t="s">
        <v>459</v>
      </c>
      <c r="H162" s="57" t="s">
        <v>460</v>
      </c>
      <c r="I162" s="57" t="s">
        <v>440</v>
      </c>
      <c r="J162" s="57" t="s">
        <v>467</v>
      </c>
      <c r="K162" s="67" t="s">
        <v>442</v>
      </c>
      <c r="L162" s="67" t="s">
        <v>601</v>
      </c>
      <c r="M162" s="67" t="s">
        <v>187</v>
      </c>
      <c r="N162" s="67" t="s">
        <v>444</v>
      </c>
      <c r="O162" s="67" t="s">
        <v>445</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60"/>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file",IF(TRIM(S162)="","INVALID – choose the evidence type (column S)",IF(BL162=0,"INVALID – evidence ID does not match its type (e.g. SF-2210, IMG_2231, seal 88213, link)",IF(OR(LEN(AX162)&lt;2,ISNUMBER(MATCH(AX162,L_Placeholder,0))),"INVALID – verifier missing",IF(AX162=AU162,"INVALID – verifier must be someone other than the PIC",IF(BH162=1,"INVALID – result not yet available (awaiting / TBC)",IF(BV162=1,"INVALID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IF(TRIM(S162)="",0,BZ162)</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TRIM(LOWER(W162))&lt;&gt;LOWER(Flights!$F$9),ISNA(MATCH(TRIM(BP162),{"00aaa00","00aaa0000","aaa00","aaa0000","00-aaa-00","00-aaa-0000","00/aaa/00"},0)),OR(SUMPRODUCT(--ISNUMBER(SEARCH({"a0","a-0","a_0","a/0","a.0","a#0"},BP162)))&gt;0,ISNUMBER(SEARCH("000000",BP162)))),1,0),0)</f>
        <v>0</v>
      </c>
      <c r="BR162" s="61"/>
      <c r="BS162" s="61"/>
      <c r="BT162" s="61"/>
      <c r="BU162" s="61"/>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c r="BX162" s="61"/>
      <c r="BY162" s="62" t="n">
        <f aca="false">IF(ISNUMBER(Flights!$AZ$9),MAX(Q162-UpliftWindowH/24,Flights!$AZ$9),Q162-UpliftWindowH/24)</f>
        <v>46309.7951388889</v>
      </c>
      <c r="BZ162" s="61" t="n">
        <f aca="false">IFERROR(IF(AND(TRIM(LOWER(Z162))&lt;&gt;LOWER(Flights!$F$9),ISNA(MATCH(TRIM(BN162),{"00aaa00","00aaa0000","aaa00","aaa0000","00-aaa-00","00-aaa-0000","00/aaa/00"},0)),IF(S162="Link / file path",SUMPRODUCT(--ISNUMBER(SEARCH({"http","www.","\","/",".pdf",".jpg",".jpeg",".png",".heic",".xls",".doc",".msg",".eml"},Z162)))&gt;0,OR(SUMPRODUCT(--ISNUMBER(SEARCH({"a0","a-0","a_0","a/0","a.0","a#0"},BN162)))&gt;0,SUMPRODUCT(--ISNUMBER(SEARCH({"http","www.","\","/",".pdf",".jpg",".jpeg",".png",".heic",".xls",".doc",".msg",".eml"},Z162)))&gt;0,AND(ISNUMBER(MATCH(S162,{"Seal no.","Delivery note / receipt","Email","Photo"},0)),ISNUMBER(SEARCH("0000",BN162)))))),1,0),0)</f>
        <v>0</v>
      </c>
    </row>
    <row r="163" customFormat="false" ht="39.75" hidden="false" customHeight="true" outlineLevel="0" collapsed="false">
      <c r="A163" s="57" t="s">
        <v>702</v>
      </c>
      <c r="B163" s="57" t="s">
        <v>228</v>
      </c>
      <c r="C163" s="57" t="str">
        <f aca="false">Flights!$F$9</f>
        <v>MH0089</v>
      </c>
      <c r="D163" s="58" t="n">
        <f aca="false">Flights!$D$9</f>
        <v>46310</v>
      </c>
      <c r="E163" s="57" t="str">
        <f aca="false">Flights!$G$9&amp;"-"&amp;Flights!$H$9</f>
        <v>NRT-KUL</v>
      </c>
      <c r="F163" s="57" t="str">
        <f aca="false">Flights!$K$9</f>
        <v>EY</v>
      </c>
      <c r="G163" s="57" t="s">
        <v>459</v>
      </c>
      <c r="H163" s="57" t="s">
        <v>460</v>
      </c>
      <c r="I163" s="57" t="s">
        <v>447</v>
      </c>
      <c r="J163" s="57" t="s">
        <v>469</v>
      </c>
      <c r="K163" s="67" t="s">
        <v>449</v>
      </c>
      <c r="L163" s="67" t="s">
        <v>687</v>
      </c>
      <c r="M163" s="67" t="s">
        <v>451</v>
      </c>
      <c r="N163" s="67" t="s">
        <v>383</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60"/>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file",IF(TRIM(S163)="","INVALID – choose the evidence type (column S)",IF(BL163=0,"INVALID – evidence ID does not match its type (e.g. SF-2210, IMG_2231, seal 88213, link)",IF(OR(LEN(AX163)&lt;2,ISNUMBER(MATCH(AX163,L_Placeholder,0))),"INVALID – verifier missing",IF(AX163=AU163,"INVALID – verifier must be someone other than the PIC",IF(BH163=1,"INVALID – result not yet available (awaiting / TBC)",IF(BV163=1,"INVALID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IF(TRIM(S163)="",0,BZ163)</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TRIM(LOWER(W163))&lt;&gt;LOWER(Flights!$F$9),ISNA(MATCH(TRIM(BP163),{"00aaa00","00aaa0000","aaa00","aaa0000","00-aaa-00","00-aaa-0000","00/aaa/00"},0)),OR(SUMPRODUCT(--ISNUMBER(SEARCH({"a0","a-0","a_0","a/0","a.0","a#0"},BP163)))&gt;0,ISNUMBER(SEARCH("000000",BP163)))),1,0),0)</f>
        <v>0</v>
      </c>
      <c r="BR163" s="61"/>
      <c r="BS163" s="61"/>
      <c r="BT163" s="61"/>
      <c r="BU163" s="61"/>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c r="BX163" s="61"/>
      <c r="BY163" s="62" t="n">
        <f aca="false">IF(ISNUMBER(Flights!$AZ$9),MAX(Q163-UpliftWindowH/24,Flights!$AZ$9),Q163-UpliftWindowH/24)</f>
        <v>46309.7951388889</v>
      </c>
      <c r="BZ163" s="61" t="n">
        <f aca="false">IFERROR(IF(AND(TRIM(LOWER(Z163))&lt;&gt;LOWER(Flights!$F$9),ISNA(MATCH(TRIM(BN163),{"00aaa00","00aaa0000","aaa00","aaa0000","00-aaa-00","00-aaa-0000","00/aaa/00"},0)),IF(S163="Link / file path",SUMPRODUCT(--ISNUMBER(SEARCH({"http","www.","\","/",".pdf",".jpg",".jpeg",".png",".heic",".xls",".doc",".msg",".eml"},Z163)))&gt;0,OR(SUMPRODUCT(--ISNUMBER(SEARCH({"a0","a-0","a_0","a/0","a.0","a#0"},BN163)))&gt;0,SUMPRODUCT(--ISNUMBER(SEARCH({"http","www.","\","/",".pdf",".jpg",".jpeg",".png",".heic",".xls",".doc",".msg",".eml"},Z163)))&gt;0,AND(ISNUMBER(MATCH(S163,{"Seal no.","Delivery note / receipt","Email","Photo"},0)),ISNUMBER(SEARCH("0000",BN163)))))),1,0),0)</f>
        <v>0</v>
      </c>
    </row>
    <row r="164" customFormat="false" ht="54" hidden="false" customHeight="true" outlineLevel="0" collapsed="false">
      <c r="A164" s="57" t="s">
        <v>703</v>
      </c>
      <c r="B164" s="57" t="s">
        <v>228</v>
      </c>
      <c r="C164" s="57" t="str">
        <f aca="false">Flights!$F$9</f>
        <v>MH0089</v>
      </c>
      <c r="D164" s="58" t="n">
        <f aca="false">Flights!$D$9</f>
        <v>46310</v>
      </c>
      <c r="E164" s="57" t="str">
        <f aca="false">Flights!$G$9&amp;"-"&amp;Flights!$H$9</f>
        <v>NRT-KUL</v>
      </c>
      <c r="F164" s="57" t="str">
        <f aca="false">Flights!$K$9</f>
        <v>EY</v>
      </c>
      <c r="G164" s="57" t="s">
        <v>459</v>
      </c>
      <c r="H164" s="57" t="s">
        <v>460</v>
      </c>
      <c r="I164" s="57" t="s">
        <v>447</v>
      </c>
      <c r="J164" s="57" t="s">
        <v>471</v>
      </c>
      <c r="K164" s="67" t="s">
        <v>455</v>
      </c>
      <c r="L164" s="67" t="s">
        <v>690</v>
      </c>
      <c r="M164" s="67" t="s">
        <v>451</v>
      </c>
      <c r="N164" s="67" t="s">
        <v>383</v>
      </c>
      <c r="O164" s="67" t="s">
        <v>704</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60"/>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file",IF(TRIM(S164)="","INVALID – choose the evidence type (column S)",IF(BL164=0,"INVALID – evidence ID does not match its type (e.g. SF-2210, IMG_2231, seal 88213, link)",IF(OR(LEN(AX164)&lt;2,ISNUMBER(MATCH(AX164,L_Placeholder,0))),"INVALID – verifier missing",IF(AX164=AU164,"INVALID – verifier must be someone other than the PIC",IF(BH164=1,"INVALID – result not yet available (awaiting / TBC)",IF(BV164=1,"INVALID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IF(TRIM(S164)="",0,BZ164)</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TRIM(LOWER(W164))&lt;&gt;LOWER(Flights!$F$9),ISNA(MATCH(TRIM(BP164),{"00aaa00","00aaa0000","aaa00","aaa0000","00-aaa-00","00-aaa-0000","00/aaa/00"},0)),OR(SUMPRODUCT(--ISNUMBER(SEARCH({"a0","a-0","a_0","a/0","a.0","a#0"},BP164)))&gt;0,ISNUMBER(SEARCH("000000",BP164)))),1,0),0)</f>
        <v>0</v>
      </c>
      <c r="BR164" s="61"/>
      <c r="BS164" s="61"/>
      <c r="BT164" s="61"/>
      <c r="BU164" s="61"/>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c r="BX164" s="61"/>
      <c r="BY164" s="62" t="n">
        <f aca="false">IF(ISNUMBER(Flights!$AZ$9),MAX(Q164-UpliftWindowH/24,Flights!$AZ$9),Q164-UpliftWindowH/24)</f>
        <v>46309.7951388889</v>
      </c>
      <c r="BZ164" s="61" t="n">
        <f aca="false">IFERROR(IF(AND(TRIM(LOWER(Z164))&lt;&gt;LOWER(Flights!$F$9),ISNA(MATCH(TRIM(BN164),{"00aaa00","00aaa0000","aaa00","aaa0000","00-aaa-00","00-aaa-0000","00/aaa/00"},0)),IF(S164="Link / file path",SUMPRODUCT(--ISNUMBER(SEARCH({"http","www.","\","/",".pdf",".jpg",".jpeg",".png",".heic",".xls",".doc",".msg",".eml"},Z164)))&gt;0,OR(SUMPRODUCT(--ISNUMBER(SEARCH({"a0","a-0","a_0","a/0","a.0","a#0"},BN164)))&gt;0,SUMPRODUCT(--ISNUMBER(SEARCH({"http","www.","\","/",".pdf",".jpg",".jpeg",".png",".heic",".xls",".doc",".msg",".eml"},Z164)))&gt;0,AND(ISNUMBER(MATCH(S164,{"Seal no.","Delivery note / receipt","Email","Photo"},0)),ISNUMBER(SEARCH("0000",BN164)))))),1,0),0)</f>
        <v>0</v>
      </c>
    </row>
    <row r="165" customFormat="false" ht="66" hidden="false" customHeight="true" outlineLevel="0" collapsed="false">
      <c r="A165" s="57" t="s">
        <v>705</v>
      </c>
      <c r="B165" s="57" t="s">
        <v>228</v>
      </c>
      <c r="C165" s="57" t="str">
        <f aca="false">Flights!$F$9</f>
        <v>MH0089</v>
      </c>
      <c r="D165" s="58" t="n">
        <f aca="false">Flights!$D$9</f>
        <v>46310</v>
      </c>
      <c r="E165" s="57" t="str">
        <f aca="false">Flights!$G$9&amp;"-"&amp;Flights!$H$9</f>
        <v>NRT-KUL</v>
      </c>
      <c r="F165" s="57" t="str">
        <f aca="false">Flights!$K$9</f>
        <v>EY</v>
      </c>
      <c r="G165" s="57" t="s">
        <v>459</v>
      </c>
      <c r="H165" s="57" t="s">
        <v>460</v>
      </c>
      <c r="I165" s="57" t="s">
        <v>634</v>
      </c>
      <c r="J165" s="57" t="s">
        <v>659</v>
      </c>
      <c r="K165" s="67" t="s">
        <v>636</v>
      </c>
      <c r="L165" s="67" t="s">
        <v>637</v>
      </c>
      <c r="M165" s="67" t="s">
        <v>451</v>
      </c>
      <c r="N165" s="67" t="s">
        <v>444</v>
      </c>
      <c r="O165" s="67" t="s">
        <v>706</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60"/>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file",IF(TRIM(S165)="","INVALID – choose the evidence type (column S)",IF(BL165=0,"INVALID – evidence ID does not match its type (e.g. SF-2210, IMG_2231, seal 88213, link)",IF(OR(LEN(AX165)&lt;2,ISNUMBER(MATCH(AX165,L_Placeholder,0))),"INVALID – verifier missing",IF(AX165=AU165,"INVALID – verifier must be someone other than the PIC",IF(BH165=1,"INVALID – result not yet available (awaiting / TBC)",IF(BV165=1,"INVALID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IF(TRIM(S165)="",0,BZ165)</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TRIM(LOWER(W165))&lt;&gt;LOWER(Flights!$F$9),ISNA(MATCH(TRIM(BP165),{"00aaa00","00aaa0000","aaa00","aaa0000","00-aaa-00","00-aaa-0000","00/aaa/00"},0)),OR(SUMPRODUCT(--ISNUMBER(SEARCH({"a0","a-0","a_0","a/0","a.0","a#0"},BP165)))&gt;0,ISNUMBER(SEARCH("000000",BP165)))),1,0),0)</f>
        <v>0</v>
      </c>
      <c r="BR165" s="61"/>
      <c r="BS165" s="61"/>
      <c r="BT165" s="61"/>
      <c r="BU165" s="61"/>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c r="BX165" s="61"/>
      <c r="BY165" s="62" t="n">
        <f aca="false">IF(ISNUMBER(Flights!$AZ$9),MAX(Q165-UpliftWindowH/24,Flights!$AZ$9),Q165-UpliftWindowH/24)</f>
        <v>46309.7951388889</v>
      </c>
      <c r="BZ165" s="61" t="n">
        <f aca="false">IFERROR(IF(AND(TRIM(LOWER(Z165))&lt;&gt;LOWER(Flights!$F$9),ISNA(MATCH(TRIM(BN165),{"00aaa00","00aaa0000","aaa00","aaa0000","00-aaa-00","00-aaa-0000","00/aaa/00"},0)),IF(S165="Link / file path",SUMPRODUCT(--ISNUMBER(SEARCH({"http","www.","\","/",".pdf",".jpg",".jpeg",".png",".heic",".xls",".doc",".msg",".eml"},Z165)))&gt;0,OR(SUMPRODUCT(--ISNUMBER(SEARCH({"a0","a-0","a_0","a/0","a.0","a#0"},BN165)))&gt;0,SUMPRODUCT(--ISNUMBER(SEARCH({"http","www.","\","/",".pdf",".jpg",".jpeg",".png",".heic",".xls",".doc",".msg",".eml"},Z165)))&gt;0,AND(ISNUMBER(MATCH(S165,{"Seal no.","Delivery note / receipt","Email","Photo"},0)),ISNUMBER(SEARCH("0000",BN165)))))),1,0),0)</f>
        <v>0</v>
      </c>
    </row>
    <row r="166" customFormat="false" ht="39.75" hidden="false" customHeight="true" outlineLevel="0" collapsed="false">
      <c r="A166" s="57" t="s">
        <v>707</v>
      </c>
      <c r="B166" s="57" t="s">
        <v>231</v>
      </c>
      <c r="C166" s="57" t="str">
        <f aca="false">Flights!$F$10</f>
        <v>MH0002</v>
      </c>
      <c r="D166" s="58" t="n">
        <f aca="false">Flights!$D$10</f>
        <v>46310</v>
      </c>
      <c r="E166" s="57" t="str">
        <f aca="false">Flights!$G$10&amp;"-"&amp;Flights!$H$10</f>
        <v>KUL-LHR</v>
      </c>
      <c r="F166" s="57" t="str">
        <f aca="false">Flights!$K$10</f>
        <v>BC</v>
      </c>
      <c r="G166" s="57" t="s">
        <v>81</v>
      </c>
      <c r="H166" s="57" t="s">
        <v>378</v>
      </c>
      <c r="I166" s="57" t="s">
        <v>379</v>
      </c>
      <c r="J166" s="57" t="s">
        <v>380</v>
      </c>
      <c r="K166" s="67" t="s">
        <v>381</v>
      </c>
      <c r="L166" s="67" t="s">
        <v>382</v>
      </c>
      <c r="M166" s="67"/>
      <c r="N166" s="67" t="s">
        <v>383</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60"/>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file",IF(TRIM(S166)="","INVALID – choose the evidence type (column S)",IF(BL166=0,"INVALID – evidence ID does not match its type (e.g. SF-2210, IMG_2231, seal 88213, link)",IF(OR(LEN(AX166)&lt;2,ISNUMBER(MATCH(AX166,L_Placeholder,0))),"INVALID – verifier missing",IF(AX166=AU166,"INVALID – verifier must be someone other than the PIC",IF(BH166=1,"INVALID – result not yet available (awaiting / TBC)",IF(BV166=1,"INVALID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future",IF(AND(ISNUMBER(BY166),AG166&lt;BY166),IF(H166="Physical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IF(TRIM(S166)="",0,BZ166)</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TRIM(LOWER(W166))&lt;&gt;LOWER(Flights!$F$10),ISNA(MATCH(TRIM(BP166),{"00aaa00","00aaa0000","aaa00","aaa0000","00-aaa-00","00-aaa-0000","00/aaa/00"},0)),OR(SUMPRODUCT(--ISNUMBER(SEARCH({"a0","a-0","a_0","a/0","a.0","a#0"},BP166)))&gt;0,ISNUMBER(SEARCH("000000",BP166)))),1,0),0)</f>
        <v>0</v>
      </c>
      <c r="BR166" s="61"/>
      <c r="BS166" s="61"/>
      <c r="BT166" s="61"/>
      <c r="BU166" s="61"/>
      <c r="BV166" s="61" t="n">
        <f aca="false">0</f>
        <v>0</v>
      </c>
      <c r="BW166" s="61"/>
      <c r="BX166" s="61"/>
      <c r="BY166" s="62" t="n">
        <f aca="false">Q166-T7EarlyD*24/24</f>
        <v>46289.6388888889</v>
      </c>
      <c r="BZ166" s="61" t="n">
        <f aca="false">IFERROR(IF(AND(TRIM(LOWER(Z166))&lt;&gt;LOWER(Flights!$F$10),ISNA(MATCH(TRIM(BN166),{"00aaa00","00aaa0000","aaa00","aaa0000","00-aaa-00","00-aaa-0000","00/aaa/00"},0)),IF(S166="Link / file path",SUMPRODUCT(--ISNUMBER(SEARCH({"http","www.","\","/",".pdf",".jpg",".jpeg",".png",".heic",".xls",".doc",".msg",".eml"},Z166)))&gt;0,OR(SUMPRODUCT(--ISNUMBER(SEARCH({"a0","a-0","a_0","a/0","a.0","a#0"},BN166)))&gt;0,SUMPRODUCT(--ISNUMBER(SEARCH({"http","www.","\","/",".pdf",".jpg",".jpeg",".png",".heic",".xls",".doc",".msg",".eml"},Z166)))&gt;0,AND(ISNUMBER(MATCH(S166,{"Seal no.","Delivery note / receipt","Email","Photo"},0)),ISNUMBER(SEARCH("0000",BN166)))))),1,0),0)</f>
        <v>0</v>
      </c>
    </row>
    <row r="167" customFormat="false" ht="39.75" hidden="false" customHeight="true" outlineLevel="0" collapsed="false">
      <c r="A167" s="57" t="s">
        <v>708</v>
      </c>
      <c r="B167" s="57" t="s">
        <v>231</v>
      </c>
      <c r="C167" s="57" t="str">
        <f aca="false">Flights!$F$10</f>
        <v>MH0002</v>
      </c>
      <c r="D167" s="58" t="n">
        <f aca="false">Flights!$D$10</f>
        <v>46310</v>
      </c>
      <c r="E167" s="57" t="str">
        <f aca="false">Flights!$G$10&amp;"-"&amp;Flights!$H$10</f>
        <v>KUL-LHR</v>
      </c>
      <c r="F167" s="57" t="str">
        <f aca="false">Flights!$K$10</f>
        <v>BC</v>
      </c>
      <c r="G167" s="57" t="s">
        <v>81</v>
      </c>
      <c r="H167" s="57" t="s">
        <v>378</v>
      </c>
      <c r="I167" s="57" t="s">
        <v>385</v>
      </c>
      <c r="J167" s="57" t="s">
        <v>386</v>
      </c>
      <c r="K167" s="67" t="s">
        <v>387</v>
      </c>
      <c r="L167" s="67" t="s">
        <v>382</v>
      </c>
      <c r="M167" s="67"/>
      <c r="N167" s="67" t="s">
        <v>383</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60"/>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file",IF(TRIM(S167)="","INVALID – choose the evidence type (column S)",IF(BL167=0,"INVALID – evidence ID does not match its type (e.g. SF-2210, IMG_2231, seal 88213, link)",IF(OR(LEN(AX167)&lt;2,ISNUMBER(MATCH(AX167,L_Placeholder,0))),"INVALID – verifier missing",IF(AX167=AU167,"INVALID – verifier must be someone other than the PIC",IF(BH167=1,"INVALID – result not yet available (awaiting / TBC)",IF(BV167=1,"INVALID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future",IF(AND(ISNUMBER(BY167),AG167&lt;BY167),IF(H167="Physical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IF(TRIM(S167)="",0,BZ167)</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TRIM(LOWER(W167))&lt;&gt;LOWER(Flights!$F$10),ISNA(MATCH(TRIM(BP167),{"00aaa00","00aaa0000","aaa00","aaa0000","00-aaa-00","00-aaa-0000","00/aaa/00"},0)),OR(SUMPRODUCT(--ISNUMBER(SEARCH({"a0","a-0","a_0","a/0","a.0","a#0"},BP167)))&gt;0,ISNUMBER(SEARCH("000000",BP167)))),1,0),0)</f>
        <v>0</v>
      </c>
      <c r="BR167" s="61"/>
      <c r="BS167" s="61"/>
      <c r="BT167" s="61"/>
      <c r="BU167" s="61"/>
      <c r="BV167" s="61" t="n">
        <f aca="false">0</f>
        <v>0</v>
      </c>
      <c r="BW167" s="61"/>
      <c r="BX167" s="61"/>
      <c r="BY167" s="62" t="n">
        <f aca="false">Q167-T7EarlyD*24/24</f>
        <v>46289.6388888889</v>
      </c>
      <c r="BZ167" s="61" t="n">
        <f aca="false">IFERROR(IF(AND(TRIM(LOWER(Z167))&lt;&gt;LOWER(Flights!$F$10),ISNA(MATCH(TRIM(BN167),{"00aaa00","00aaa0000","aaa00","aaa0000","00-aaa-00","00-aaa-0000","00/aaa/00"},0)),IF(S167="Link / file path",SUMPRODUCT(--ISNUMBER(SEARCH({"http","www.","\","/",".pdf",".jpg",".jpeg",".png",".heic",".xls",".doc",".msg",".eml"},Z167)))&gt;0,OR(SUMPRODUCT(--ISNUMBER(SEARCH({"a0","a-0","a_0","a/0","a.0","a#0"},BN167)))&gt;0,SUMPRODUCT(--ISNUMBER(SEARCH({"http","www.","\","/",".pdf",".jpg",".jpeg",".png",".heic",".xls",".doc",".msg",".eml"},Z167)))&gt;0,AND(ISNUMBER(MATCH(S167,{"Seal no.","Delivery note / receipt","Email","Photo"},0)),ISNUMBER(SEARCH("0000",BN167)))))),1,0),0)</f>
        <v>0</v>
      </c>
    </row>
    <row r="168" customFormat="false" ht="41.25" hidden="false" customHeight="true" outlineLevel="0" collapsed="false">
      <c r="A168" s="57" t="s">
        <v>709</v>
      </c>
      <c r="B168" s="57" t="s">
        <v>231</v>
      </c>
      <c r="C168" s="57" t="str">
        <f aca="false">Flights!$F$10</f>
        <v>MH0002</v>
      </c>
      <c r="D168" s="58" t="n">
        <f aca="false">Flights!$D$10</f>
        <v>46310</v>
      </c>
      <c r="E168" s="57" t="str">
        <f aca="false">Flights!$G$10&amp;"-"&amp;Flights!$H$10</f>
        <v>KUL-LHR</v>
      </c>
      <c r="F168" s="57" t="str">
        <f aca="false">Flights!$K$10</f>
        <v>BC</v>
      </c>
      <c r="G168" s="57" t="s">
        <v>81</v>
      </c>
      <c r="H168" s="57" t="s">
        <v>378</v>
      </c>
      <c r="I168" s="57" t="s">
        <v>389</v>
      </c>
      <c r="J168" s="57" t="s">
        <v>390</v>
      </c>
      <c r="K168" s="67" t="s">
        <v>391</v>
      </c>
      <c r="L168" s="67" t="s">
        <v>382</v>
      </c>
      <c r="M168" s="67"/>
      <c r="N168" s="67" t="str">
        <f aca="false">IF(TRIM(Flights!$L$10)="A339","Required","N/A – rule")</f>
        <v>N/A – rule</v>
      </c>
      <c r="O168" s="67" t="s">
        <v>392</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60"/>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file",IF(TRIM(S168)="","INVALID – choose the evidence type (column S)",IF(BL168=0,"INVALID – evidence ID does not match its type (e.g. SF-2210, IMG_2231, seal 88213, link)",IF(OR(LEN(AX168)&lt;2,ISNUMBER(MATCH(AX168,L_Placeholder,0))),"INVALID – verifier missing",IF(AX168=AU168,"INVALID – verifier must be someone other than the PIC",IF(BH168=1,"INVALID – result not yet available (awaiting / TBC)",IF(BV168=1,"INVALID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future",IF(AND(ISNUMBER(BY168),AG168&lt;BY168),IF(H168="Physical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IF(TRIM(S168)="",0,BZ168)</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TRIM(LOWER(W168))&lt;&gt;LOWER(Flights!$F$10),ISNA(MATCH(TRIM(BP168),{"00aaa00","00aaa0000","aaa00","aaa0000","00-aaa-00","00-aaa-0000","00/aaa/00"},0)),OR(SUMPRODUCT(--ISNUMBER(SEARCH({"a0","a-0","a_0","a/0","a.0","a#0"},BP168)))&gt;0,ISNUMBER(SEARCH("000000",BP168)))),1,0),0)</f>
        <v>0</v>
      </c>
      <c r="BR168" s="61"/>
      <c r="BS168" s="61"/>
      <c r="BT168" s="61"/>
      <c r="BU168" s="61"/>
      <c r="BV168" s="61" t="n">
        <f aca="false">0</f>
        <v>0</v>
      </c>
      <c r="BW168" s="61"/>
      <c r="BX168" s="61"/>
      <c r="BY168" s="62" t="n">
        <f aca="false">Q168-T7EarlyD*24/24</f>
        <v>46289.6388888889</v>
      </c>
      <c r="BZ168" s="61" t="n">
        <f aca="false">IFERROR(IF(AND(TRIM(LOWER(Z168))&lt;&gt;LOWER(Flights!$F$10),ISNA(MATCH(TRIM(BN168),{"00aaa00","00aaa0000","aaa00","aaa0000","00-aaa-00","00-aaa-0000","00/aaa/00"},0)),IF(S168="Link / file path",SUMPRODUCT(--ISNUMBER(SEARCH({"http","www.","\","/",".pdf",".jpg",".jpeg",".png",".heic",".xls",".doc",".msg",".eml"},Z168)))&gt;0,OR(SUMPRODUCT(--ISNUMBER(SEARCH({"a0","a-0","a_0","a/0","a.0","a#0"},BN168)))&gt;0,SUMPRODUCT(--ISNUMBER(SEARCH({"http","www.","\","/",".pdf",".jpg",".jpeg",".png",".heic",".xls",".doc",".msg",".eml"},Z168)))&gt;0,AND(ISNUMBER(MATCH(S168,{"Seal no.","Delivery note / receipt","Email","Photo"},0)),ISNUMBER(SEARCH("0000",BN168)))))),1,0),0)</f>
        <v>0</v>
      </c>
    </row>
    <row r="169" customFormat="false" ht="39.75" hidden="false" customHeight="true" outlineLevel="0" collapsed="false">
      <c r="A169" s="57" t="s">
        <v>710</v>
      </c>
      <c r="B169" s="57" t="s">
        <v>231</v>
      </c>
      <c r="C169" s="57" t="str">
        <f aca="false">Flights!$F$10</f>
        <v>MH0002</v>
      </c>
      <c r="D169" s="58" t="n">
        <f aca="false">Flights!$D$10</f>
        <v>46310</v>
      </c>
      <c r="E169" s="57" t="str">
        <f aca="false">Flights!$G$10&amp;"-"&amp;Flights!$H$10</f>
        <v>KUL-LHR</v>
      </c>
      <c r="F169" s="57" t="str">
        <f aca="false">Flights!$K$10</f>
        <v>BC</v>
      </c>
      <c r="G169" s="57" t="s">
        <v>81</v>
      </c>
      <c r="H169" s="57" t="s">
        <v>378</v>
      </c>
      <c r="I169" s="57" t="s">
        <v>394</v>
      </c>
      <c r="J169" s="57" t="s">
        <v>395</v>
      </c>
      <c r="K169" s="67" t="s">
        <v>396</v>
      </c>
      <c r="L169" s="67" t="s">
        <v>382</v>
      </c>
      <c r="M169" s="67"/>
      <c r="N169" s="67" t="s">
        <v>383</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60"/>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file",IF(TRIM(S169)="","INVALID – choose the evidence type (column S)",IF(BL169=0,"INVALID – evidence ID does not match its type (e.g. SF-2210, IMG_2231, seal 88213, link)",IF(OR(LEN(AX169)&lt;2,ISNUMBER(MATCH(AX169,L_Placeholder,0))),"INVALID – verifier missing",IF(AX169=AU169,"INVALID – verifier must be someone other than the PIC",IF(BH169=1,"INVALID – result not yet available (awaiting / TBC)",IF(BV169=1,"INVALID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future",IF(AND(ISNUMBER(BY169),AG169&lt;BY169),IF(H169="Physical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IF(TRIM(S169)="",0,BZ169)</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TRIM(LOWER(W169))&lt;&gt;LOWER(Flights!$F$10),ISNA(MATCH(TRIM(BP169),{"00aaa00","00aaa0000","aaa00","aaa0000","00-aaa-00","00-aaa-0000","00/aaa/00"},0)),OR(SUMPRODUCT(--ISNUMBER(SEARCH({"a0","a-0","a_0","a/0","a.0","a#0"},BP169)))&gt;0,ISNUMBER(SEARCH("000000",BP169)))),1,0),0)</f>
        <v>0</v>
      </c>
      <c r="BR169" s="61"/>
      <c r="BS169" s="61"/>
      <c r="BT169" s="61"/>
      <c r="BU169" s="61"/>
      <c r="BV169" s="61" t="n">
        <f aca="false">0</f>
        <v>0</v>
      </c>
      <c r="BW169" s="61"/>
      <c r="BX169" s="61"/>
      <c r="BY169" s="62" t="n">
        <f aca="false">Q169-T7EarlyD*24/24</f>
        <v>46289.6388888889</v>
      </c>
      <c r="BZ169" s="61" t="n">
        <f aca="false">IFERROR(IF(AND(TRIM(LOWER(Z169))&lt;&gt;LOWER(Flights!$F$10),ISNA(MATCH(TRIM(BN169),{"00aaa00","00aaa0000","aaa00","aaa0000","00-aaa-00","00-aaa-0000","00/aaa/00"},0)),IF(S169="Link / file path",SUMPRODUCT(--ISNUMBER(SEARCH({"http","www.","\","/",".pdf",".jpg",".jpeg",".png",".heic",".xls",".doc",".msg",".eml"},Z169)))&gt;0,OR(SUMPRODUCT(--ISNUMBER(SEARCH({"a0","a-0","a_0","a/0","a.0","a#0"},BN169)))&gt;0,SUMPRODUCT(--ISNUMBER(SEARCH({"http","www.","\","/",".pdf",".jpg",".jpeg",".png",".heic",".xls",".doc",".msg",".eml"},Z169)))&gt;0,AND(ISNUMBER(MATCH(S169,{"Seal no.","Delivery note / receipt","Email","Photo"},0)),ISNUMBER(SEARCH("0000",BN169)))))),1,0),0)</f>
        <v>0</v>
      </c>
    </row>
    <row r="170" customFormat="false" ht="39.75" hidden="false" customHeight="true" outlineLevel="0" collapsed="false">
      <c r="A170" s="57" t="s">
        <v>711</v>
      </c>
      <c r="B170" s="57" t="s">
        <v>231</v>
      </c>
      <c r="C170" s="57" t="str">
        <f aca="false">Flights!$F$10</f>
        <v>MH0002</v>
      </c>
      <c r="D170" s="58" t="n">
        <f aca="false">Flights!$D$10</f>
        <v>46310</v>
      </c>
      <c r="E170" s="57" t="str">
        <f aca="false">Flights!$G$10&amp;"-"&amp;Flights!$H$10</f>
        <v>KUL-LHR</v>
      </c>
      <c r="F170" s="57" t="str">
        <f aca="false">Flights!$K$10</f>
        <v>BC</v>
      </c>
      <c r="G170" s="57" t="s">
        <v>81</v>
      </c>
      <c r="H170" s="57" t="s">
        <v>378</v>
      </c>
      <c r="I170" s="57" t="s">
        <v>398</v>
      </c>
      <c r="J170" s="57" t="s">
        <v>399</v>
      </c>
      <c r="K170" s="67" t="s">
        <v>400</v>
      </c>
      <c r="L170" s="67" t="s">
        <v>382</v>
      </c>
      <c r="M170" s="67"/>
      <c r="N170" s="67" t="s">
        <v>383</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60"/>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file",IF(TRIM(S170)="","INVALID – choose the evidence type (column S)",IF(BL170=0,"INVALID – evidence ID does not match its type (e.g. SF-2210, IMG_2231, seal 88213, link)",IF(OR(LEN(AX170)&lt;2,ISNUMBER(MATCH(AX170,L_Placeholder,0))),"INVALID – verifier missing",IF(AX170=AU170,"INVALID – verifier must be someone other than the PIC",IF(BH170=1,"INVALID – result not yet available (awaiting / TBC)",IF(BV170=1,"INVALID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future",IF(AND(ISNUMBER(BY170),AG170&lt;BY170),IF(H170="Physical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IF(TRIM(S170)="",0,BZ170)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TRIM(LOWER(W170))&lt;&gt;LOWER(Flights!$F$10),ISNA(MATCH(TRIM(BP170),{"00aaa00","00aaa0000","aaa00","aaa0000","00-aaa-00","00-aaa-0000","00/aaa/00"},0)),OR(SUMPRODUCT(--ISNUMBER(SEARCH({"a0","a-0","a_0","a/0","a.0","a#0"},BP170)))&gt;0,ISNUMBER(SEARCH("000000",BP170)))),1,0),0)</f>
        <v>0</v>
      </c>
      <c r="BR170" s="61"/>
      <c r="BS170" s="61"/>
      <c r="BT170" s="61"/>
      <c r="BU170" s="61"/>
      <c r="BV170" s="61" t="n">
        <f aca="false">0</f>
        <v>0</v>
      </c>
      <c r="BW170" s="61"/>
      <c r="BX170" s="61"/>
      <c r="BY170" s="62" t="n">
        <f aca="false">Q170-T7EarlyD*24/24</f>
        <v>46289.6388888889</v>
      </c>
      <c r="BZ170" s="61" t="n">
        <f aca="false">IFERROR(IF(AND(TRIM(LOWER(Z170))&lt;&gt;LOWER(Flights!$F$10),ISNA(MATCH(TRIM(BN170),{"00aaa00","00aaa0000","aaa00","aaa0000","00-aaa-00","00-aaa-0000","00/aaa/00"},0)),IF(S170="Link / file path",SUMPRODUCT(--ISNUMBER(SEARCH({"http","www.","\","/",".pdf",".jpg",".jpeg",".png",".heic",".xls",".doc",".msg",".eml"},Z170)))&gt;0,OR(SUMPRODUCT(--ISNUMBER(SEARCH({"a0","a-0","a_0","a/0","a.0","a#0"},BN170)))&gt;0,SUMPRODUCT(--ISNUMBER(SEARCH({"http","www.","\","/",".pdf",".jpg",".jpeg",".png",".heic",".xls",".doc",".msg",".eml"},Z170)))&gt;0,AND(ISNUMBER(MATCH(S170,{"Seal no.","Delivery note / receipt","Email","Photo"},0)),ISNUMBER(SEARCH("0000",BN170)))))),1,0),0)</f>
        <v>0</v>
      </c>
    </row>
    <row r="171" customFormat="false" ht="39.75" hidden="false" customHeight="true" outlineLevel="0" collapsed="false">
      <c r="A171" s="57" t="s">
        <v>712</v>
      </c>
      <c r="B171" s="57" t="s">
        <v>231</v>
      </c>
      <c r="C171" s="57" t="str">
        <f aca="false">Flights!$F$10</f>
        <v>MH0002</v>
      </c>
      <c r="D171" s="58" t="n">
        <f aca="false">Flights!$D$10</f>
        <v>46310</v>
      </c>
      <c r="E171" s="57" t="str">
        <f aca="false">Flights!$G$10&amp;"-"&amp;Flights!$H$10</f>
        <v>KUL-LHR</v>
      </c>
      <c r="F171" s="57" t="str">
        <f aca="false">Flights!$K$10</f>
        <v>BC</v>
      </c>
      <c r="G171" s="57" t="s">
        <v>81</v>
      </c>
      <c r="H171" s="57" t="s">
        <v>378</v>
      </c>
      <c r="I171" s="57" t="s">
        <v>398</v>
      </c>
      <c r="J171" s="57" t="s">
        <v>402</v>
      </c>
      <c r="K171" s="67" t="s">
        <v>403</v>
      </c>
      <c r="L171" s="67" t="s">
        <v>382</v>
      </c>
      <c r="M171" s="67"/>
      <c r="N171" s="67" t="s">
        <v>383</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60"/>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file",IF(TRIM(S171)="","INVALID – choose the evidence type (column S)",IF(BL171=0,"INVALID – evidence ID does not match its type (e.g. SF-2210, IMG_2231, seal 88213, link)",IF(OR(LEN(AX171)&lt;2,ISNUMBER(MATCH(AX171,L_Placeholder,0))),"INVALID – verifier missing",IF(AX171=AU171,"INVALID – verifier must be someone other than the PIC",IF(BH171=1,"INVALID – result not yet available (awaiting / TBC)",IF(BV171=1,"INVALID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future",IF(AND(ISNUMBER(BY171),AG171&lt;BY171),IF(H171="Physical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IF(TRIM(S171)="",0,BZ171)</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TRIM(LOWER(W171))&lt;&gt;LOWER(Flights!$F$10),ISNA(MATCH(TRIM(BP171),{"00aaa00","00aaa0000","aaa00","aaa0000","00-aaa-00","00-aaa-0000","00/aaa/00"},0)),OR(SUMPRODUCT(--ISNUMBER(SEARCH({"a0","a-0","a_0","a/0","a.0","a#0"},BP171)))&gt;0,ISNUMBER(SEARCH("000000",BP171)))),1,0),0)</f>
        <v>0</v>
      </c>
      <c r="BR171" s="61"/>
      <c r="BS171" s="61"/>
      <c r="BT171" s="61"/>
      <c r="BU171" s="61"/>
      <c r="BV171" s="61" t="n">
        <f aca="false">0</f>
        <v>0</v>
      </c>
      <c r="BW171" s="61"/>
      <c r="BX171" s="61"/>
      <c r="BY171" s="62" t="n">
        <f aca="false">Q171-T7EarlyD*24/24</f>
        <v>46289.6388888889</v>
      </c>
      <c r="BZ171" s="61" t="n">
        <f aca="false">IFERROR(IF(AND(TRIM(LOWER(Z171))&lt;&gt;LOWER(Flights!$F$10),ISNA(MATCH(TRIM(BN171),{"00aaa00","00aaa0000","aaa00","aaa0000","00-aaa-00","00-aaa-0000","00/aaa/00"},0)),IF(S171="Link / file path",SUMPRODUCT(--ISNUMBER(SEARCH({"http","www.","\","/",".pdf",".jpg",".jpeg",".png",".heic",".xls",".doc",".msg",".eml"},Z171)))&gt;0,OR(SUMPRODUCT(--ISNUMBER(SEARCH({"a0","a-0","a_0","a/0","a.0","a#0"},BN171)))&gt;0,SUMPRODUCT(--ISNUMBER(SEARCH({"http","www.","\","/",".pdf",".jpg",".jpeg",".png",".heic",".xls",".doc",".msg",".eml"},Z171)))&gt;0,AND(ISNUMBER(MATCH(S171,{"Seal no.","Delivery note / receipt","Email","Photo"},0)),ISNUMBER(SEARCH("0000",BN171)))))),1,0),0)</f>
        <v>0</v>
      </c>
    </row>
    <row r="172" customFormat="false" ht="39.75" hidden="false" customHeight="true" outlineLevel="0" collapsed="false">
      <c r="A172" s="57" t="s">
        <v>713</v>
      </c>
      <c r="B172" s="57" t="s">
        <v>231</v>
      </c>
      <c r="C172" s="57" t="str">
        <f aca="false">Flights!$F$10</f>
        <v>MH0002</v>
      </c>
      <c r="D172" s="58" t="n">
        <f aca="false">Flights!$D$10</f>
        <v>46310</v>
      </c>
      <c r="E172" s="57" t="str">
        <f aca="false">Flights!$G$10&amp;"-"&amp;Flights!$H$10</f>
        <v>KUL-LHR</v>
      </c>
      <c r="F172" s="57" t="str">
        <f aca="false">Flights!$K$10</f>
        <v>BC</v>
      </c>
      <c r="G172" s="57" t="s">
        <v>81</v>
      </c>
      <c r="H172" s="57" t="s">
        <v>378</v>
      </c>
      <c r="I172" s="57" t="s">
        <v>405</v>
      </c>
      <c r="J172" s="57" t="s">
        <v>406</v>
      </c>
      <c r="K172" s="67" t="s">
        <v>407</v>
      </c>
      <c r="L172" s="67" t="s">
        <v>382</v>
      </c>
      <c r="M172" s="67"/>
      <c r="N172" s="67" t="s">
        <v>383</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60"/>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file",IF(TRIM(S172)="","INVALID – choose the evidence type (column S)",IF(BL172=0,"INVALID – evidence ID does not match its type (e.g. SF-2210, IMG_2231, seal 88213, link)",IF(OR(LEN(AX172)&lt;2,ISNUMBER(MATCH(AX172,L_Placeholder,0))),"INVALID – verifier missing",IF(AX172=AU172,"INVALID – verifier must be someone other than the PIC",IF(BH172=1,"INVALID – result not yet available (awaiting / TBC)",IF(BV172=1,"INVALID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future",IF(AND(ISNUMBER(BY172),AG172&lt;BY172),IF(H172="Physical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IF(TRIM(S172)="",0,BZ172)</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TRIM(LOWER(W172))&lt;&gt;LOWER(Flights!$F$10),ISNA(MATCH(TRIM(BP172),{"00aaa00","00aaa0000","aaa00","aaa0000","00-aaa-00","00-aaa-0000","00/aaa/00"},0)),OR(SUMPRODUCT(--ISNUMBER(SEARCH({"a0","a-0","a_0","a/0","a.0","a#0"},BP172)))&gt;0,ISNUMBER(SEARCH("000000",BP172)))),1,0),0)</f>
        <v>0</v>
      </c>
      <c r="BR172" s="61"/>
      <c r="BS172" s="61"/>
      <c r="BT172" s="61"/>
      <c r="BU172" s="61"/>
      <c r="BV172" s="61" t="n">
        <f aca="false">0</f>
        <v>0</v>
      </c>
      <c r="BW172" s="61"/>
      <c r="BX172" s="61"/>
      <c r="BY172" s="62" t="n">
        <f aca="false">Q172-T7EarlyD*24/24</f>
        <v>46289.6388888889</v>
      </c>
      <c r="BZ172" s="61" t="n">
        <f aca="false">IFERROR(IF(AND(TRIM(LOWER(Z172))&lt;&gt;LOWER(Flights!$F$10),ISNA(MATCH(TRIM(BN172),{"00aaa00","00aaa0000","aaa00","aaa0000","00-aaa-00","00-aaa-0000","00/aaa/00"},0)),IF(S172="Link / file path",SUMPRODUCT(--ISNUMBER(SEARCH({"http","www.","\","/",".pdf",".jpg",".jpeg",".png",".heic",".xls",".doc",".msg",".eml"},Z172)))&gt;0,OR(SUMPRODUCT(--ISNUMBER(SEARCH({"a0","a-0","a_0","a/0","a.0","a#0"},BN172)))&gt;0,SUMPRODUCT(--ISNUMBER(SEARCH({"http","www.","\","/",".pdf",".jpg",".jpeg",".png",".heic",".xls",".doc",".msg",".eml"},Z172)))&gt;0,AND(ISNUMBER(MATCH(S172,{"Seal no.","Delivery note / receipt","Email","Photo"},0)),ISNUMBER(SEARCH("0000",BN172)))))),1,0),0)</f>
        <v>0</v>
      </c>
    </row>
    <row r="173" customFormat="false" ht="39.75" hidden="false" customHeight="true" outlineLevel="0" collapsed="false">
      <c r="A173" s="57" t="s">
        <v>714</v>
      </c>
      <c r="B173" s="57" t="s">
        <v>231</v>
      </c>
      <c r="C173" s="57" t="str">
        <f aca="false">Flights!$F$10</f>
        <v>MH0002</v>
      </c>
      <c r="D173" s="58" t="n">
        <f aca="false">Flights!$D$10</f>
        <v>46310</v>
      </c>
      <c r="E173" s="57" t="str">
        <f aca="false">Flights!$G$10&amp;"-"&amp;Flights!$H$10</f>
        <v>KUL-LHR</v>
      </c>
      <c r="F173" s="57" t="str">
        <f aca="false">Flights!$K$10</f>
        <v>BC</v>
      </c>
      <c r="G173" s="57" t="s">
        <v>81</v>
      </c>
      <c r="H173" s="57" t="s">
        <v>378</v>
      </c>
      <c r="I173" s="57" t="s">
        <v>405</v>
      </c>
      <c r="J173" s="57" t="s">
        <v>409</v>
      </c>
      <c r="K173" s="67" t="s">
        <v>407</v>
      </c>
      <c r="L173" s="67" t="s">
        <v>382</v>
      </c>
      <c r="M173" s="67"/>
      <c r="N173" s="67" t="s">
        <v>383</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60"/>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file",IF(TRIM(S173)="","INVALID – choose the evidence type (column S)",IF(BL173=0,"INVALID – evidence ID does not match its type (e.g. SF-2210, IMG_2231, seal 88213, link)",IF(OR(LEN(AX173)&lt;2,ISNUMBER(MATCH(AX173,L_Placeholder,0))),"INVALID – verifier missing",IF(AX173=AU173,"INVALID – verifier must be someone other than the PIC",IF(BH173=1,"INVALID – result not yet available (awaiting / TBC)",IF(BV173=1,"INVALID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future",IF(AND(ISNUMBER(BY173),AG173&lt;BY173),IF(H173="Physical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IF(TRIM(S173)="",0,BZ173)</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TRIM(LOWER(W173))&lt;&gt;LOWER(Flights!$F$10),ISNA(MATCH(TRIM(BP173),{"00aaa00","00aaa0000","aaa00","aaa0000","00-aaa-00","00-aaa-0000","00/aaa/00"},0)),OR(SUMPRODUCT(--ISNUMBER(SEARCH({"a0","a-0","a_0","a/0","a.0","a#0"},BP173)))&gt;0,ISNUMBER(SEARCH("000000",BP173)))),1,0),0)</f>
        <v>0</v>
      </c>
      <c r="BR173" s="61"/>
      <c r="BS173" s="61"/>
      <c r="BT173" s="61"/>
      <c r="BU173" s="61"/>
      <c r="BV173" s="61" t="n">
        <f aca="false">0</f>
        <v>0</v>
      </c>
      <c r="BW173" s="61"/>
      <c r="BX173" s="61"/>
      <c r="BY173" s="62" t="n">
        <f aca="false">Q173-T7EarlyD*24/24</f>
        <v>46289.6388888889</v>
      </c>
      <c r="BZ173" s="61" t="n">
        <f aca="false">IFERROR(IF(AND(TRIM(LOWER(Z173))&lt;&gt;LOWER(Flights!$F$10),ISNA(MATCH(TRIM(BN173),{"00aaa00","00aaa0000","aaa00","aaa0000","00-aaa-00","00-aaa-0000","00/aaa/00"},0)),IF(S173="Link / file path",SUMPRODUCT(--ISNUMBER(SEARCH({"http","www.","\","/",".pdf",".jpg",".jpeg",".png",".heic",".xls",".doc",".msg",".eml"},Z173)))&gt;0,OR(SUMPRODUCT(--ISNUMBER(SEARCH({"a0","a-0","a_0","a/0","a.0","a#0"},BN173)))&gt;0,SUMPRODUCT(--ISNUMBER(SEARCH({"http","www.","\","/",".pdf",".jpg",".jpeg",".png",".heic",".xls",".doc",".msg",".eml"},Z173)))&gt;0,AND(ISNUMBER(MATCH(S173,{"Seal no.","Delivery note / receipt","Email","Photo"},0)),ISNUMBER(SEARCH("0000",BN173)))))),1,0),0)</f>
        <v>0</v>
      </c>
    </row>
    <row r="174" customFormat="false" ht="39.75" hidden="false" customHeight="true" outlineLevel="0" collapsed="false">
      <c r="A174" s="57" t="s">
        <v>715</v>
      </c>
      <c r="B174" s="57" t="s">
        <v>231</v>
      </c>
      <c r="C174" s="57" t="str">
        <f aca="false">Flights!$F$10</f>
        <v>MH0002</v>
      </c>
      <c r="D174" s="58" t="n">
        <f aca="false">Flights!$D$10</f>
        <v>46310</v>
      </c>
      <c r="E174" s="57" t="str">
        <f aca="false">Flights!$G$10&amp;"-"&amp;Flights!$H$10</f>
        <v>KUL-LHR</v>
      </c>
      <c r="F174" s="57" t="str">
        <f aca="false">Flights!$K$10</f>
        <v>BC</v>
      </c>
      <c r="G174" s="57" t="s">
        <v>81</v>
      </c>
      <c r="H174" s="57" t="s">
        <v>378</v>
      </c>
      <c r="I174" s="57" t="s">
        <v>411</v>
      </c>
      <c r="J174" s="57" t="s">
        <v>412</v>
      </c>
      <c r="K174" s="67" t="s">
        <v>716</v>
      </c>
      <c r="L174" s="67" t="s">
        <v>414</v>
      </c>
      <c r="M174" s="67"/>
      <c r="N174" s="67" t="s">
        <v>383</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60"/>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file",IF(TRIM(S174)="","INVALID – choose the evidence type (column S)",IF(BL174=0,"INVALID – evidence ID does not match its type (e.g. SF-2210, IMG_2231, seal 88213, link)",IF(OR(LEN(AX174)&lt;2,ISNUMBER(MATCH(AX174,L_Placeholder,0))),"INVALID – verifier missing",IF(AX174=AU174,"INVALID – verifier must be someone other than the PIC",IF(BH174=1,"INVALID – result not yet available (awaiting / TBC)",IF(BV174=1,"INVALID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future",IF(AND(ISNUMBER(BY174),AG174&lt;BY174),IF(H174="Physical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IF(TRIM(S174)="",0,BZ174)</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TRIM(LOWER(W174))&lt;&gt;LOWER(Flights!$F$10),ISNA(MATCH(TRIM(BP174),{"00aaa00","00aaa0000","aaa00","aaa0000","00-aaa-00","00-aaa-0000","00/aaa/00"},0)),OR(SUMPRODUCT(--ISNUMBER(SEARCH({"a0","a-0","a_0","a/0","a.0","a#0"},BP174)))&gt;0,ISNUMBER(SEARCH("000000",BP174)))),1,0),0)</f>
        <v>0</v>
      </c>
      <c r="BR174" s="61"/>
      <c r="BS174" s="61"/>
      <c r="BT174" s="61"/>
      <c r="BU174" s="61"/>
      <c r="BV174" s="61" t="n">
        <f aca="false">0</f>
        <v>0</v>
      </c>
      <c r="BW174" s="61"/>
      <c r="BX174" s="61"/>
      <c r="BY174" s="62" t="n">
        <f aca="false">Q174-T7EarlyD*24/24</f>
        <v>46289.6388888889</v>
      </c>
      <c r="BZ174" s="61" t="n">
        <f aca="false">IFERROR(IF(AND(TRIM(LOWER(Z174))&lt;&gt;LOWER(Flights!$F$10),ISNA(MATCH(TRIM(BN174),{"00aaa00","00aaa0000","aaa00","aaa0000","00-aaa-00","00-aaa-0000","00/aaa/00"},0)),IF(S174="Link / file path",SUMPRODUCT(--ISNUMBER(SEARCH({"http","www.","\","/",".pdf",".jpg",".jpeg",".png",".heic",".xls",".doc",".msg",".eml"},Z174)))&gt;0,OR(SUMPRODUCT(--ISNUMBER(SEARCH({"a0","a-0","a_0","a/0","a.0","a#0"},BN174)))&gt;0,SUMPRODUCT(--ISNUMBER(SEARCH({"http","www.","\","/",".pdf",".jpg",".jpeg",".png",".heic",".xls",".doc",".msg",".eml"},Z174)))&gt;0,AND(ISNUMBER(MATCH(S174,{"Seal no.","Delivery note / receipt","Email","Photo"},0)),ISNUMBER(SEARCH("0000",BN174)))))),1,0),0)</f>
        <v>0</v>
      </c>
    </row>
    <row r="175" customFormat="false" ht="39.75" hidden="false" customHeight="true" outlineLevel="0" collapsed="false">
      <c r="A175" s="57" t="s">
        <v>717</v>
      </c>
      <c r="B175" s="57" t="s">
        <v>231</v>
      </c>
      <c r="C175" s="57" t="str">
        <f aca="false">Flights!$F$10</f>
        <v>MH0002</v>
      </c>
      <c r="D175" s="58" t="n">
        <f aca="false">Flights!$D$10</f>
        <v>46310</v>
      </c>
      <c r="E175" s="57" t="str">
        <f aca="false">Flights!$G$10&amp;"-"&amp;Flights!$H$10</f>
        <v>KUL-LHR</v>
      </c>
      <c r="F175" s="57" t="str">
        <f aca="false">Flights!$K$10</f>
        <v>BC</v>
      </c>
      <c r="G175" s="57" t="s">
        <v>83</v>
      </c>
      <c r="H175" s="57" t="s">
        <v>378</v>
      </c>
      <c r="I175" s="57" t="s">
        <v>379</v>
      </c>
      <c r="J175" s="57" t="s">
        <v>416</v>
      </c>
      <c r="K175" s="67" t="s">
        <v>417</v>
      </c>
      <c r="L175" s="67" t="s">
        <v>418</v>
      </c>
      <c r="M175" s="67"/>
      <c r="N175" s="67" t="s">
        <v>383</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60"/>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file",IF(TRIM(S175)="","INVALID – choose the evidence type (column S)",IF(BL175=0,"INVALID – evidence ID does not match its type (e.g. SF-2210, IMG_2231, seal 88213, link)",IF(OR(LEN(AX175)&lt;2,ISNUMBER(MATCH(AX175,L_Placeholder,0))),"INVALID – verifier missing",IF(AX175=AU175,"INVALID – verifier must be someone other than the PIC",IF(BH175=1,"INVALID – result not yet available (awaiting / TBC)",IF(BV175=1,"INVALID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future",IF(AND(ISNUMBER(BY175),AG175&lt;BY175),IF(H175="Physical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IF(TRIM(S175)="",0,BZ175)</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TRIM(LOWER(W175))&lt;&gt;LOWER(Flights!$F$10),ISNA(MATCH(TRIM(BP175),{"00aaa00","00aaa0000","aaa00","aaa0000","00-aaa-00","00-aaa-0000","00/aaa/00"},0)),OR(SUMPRODUCT(--ISNUMBER(SEARCH({"a0","a-0","a_0","a/0","a.0","a#0"},BP175)))&gt;0,ISNUMBER(SEARCH("000000",BP175)))),1,0),0)</f>
        <v>0</v>
      </c>
      <c r="BR175" s="61"/>
      <c r="BS175" s="61"/>
      <c r="BT175" s="61"/>
      <c r="BU175" s="61"/>
      <c r="BV175" s="61" t="n">
        <f aca="false">0</f>
        <v>0</v>
      </c>
      <c r="BW175" s="61"/>
      <c r="BX175" s="61"/>
      <c r="BY175" s="62" t="n">
        <f aca="false">Q175-T24EarlyH/24</f>
        <v>46308.6388888889</v>
      </c>
      <c r="BZ175" s="61" t="n">
        <f aca="false">IFERROR(IF(AND(TRIM(LOWER(Z175))&lt;&gt;LOWER(Flights!$F$10),ISNA(MATCH(TRIM(BN175),{"00aaa00","00aaa0000","aaa00","aaa0000","00-aaa-00","00-aaa-0000","00/aaa/00"},0)),IF(S175="Link / file path",SUMPRODUCT(--ISNUMBER(SEARCH({"http","www.","\","/",".pdf",".jpg",".jpeg",".png",".heic",".xls",".doc",".msg",".eml"},Z175)))&gt;0,OR(SUMPRODUCT(--ISNUMBER(SEARCH({"a0","a-0","a_0","a/0","a.0","a#0"},BN175)))&gt;0,SUMPRODUCT(--ISNUMBER(SEARCH({"http","www.","\","/",".pdf",".jpg",".jpeg",".png",".heic",".xls",".doc",".msg",".eml"},Z175)))&gt;0,AND(ISNUMBER(MATCH(S175,{"Seal no.","Delivery note / receipt","Email","Photo"},0)),ISNUMBER(SEARCH("0000",BN175)))))),1,0),0)</f>
        <v>0</v>
      </c>
    </row>
    <row r="176" customFormat="false" ht="39.75" hidden="false" customHeight="true" outlineLevel="0" collapsed="false">
      <c r="A176" s="57" t="s">
        <v>718</v>
      </c>
      <c r="B176" s="57" t="s">
        <v>231</v>
      </c>
      <c r="C176" s="57" t="str">
        <f aca="false">Flights!$F$10</f>
        <v>MH0002</v>
      </c>
      <c r="D176" s="58" t="n">
        <f aca="false">Flights!$D$10</f>
        <v>46310</v>
      </c>
      <c r="E176" s="57" t="str">
        <f aca="false">Flights!$G$10&amp;"-"&amp;Flights!$H$10</f>
        <v>KUL-LHR</v>
      </c>
      <c r="F176" s="57" t="str">
        <f aca="false">Flights!$K$10</f>
        <v>BC</v>
      </c>
      <c r="G176" s="57" t="s">
        <v>420</v>
      </c>
      <c r="H176" s="57" t="s">
        <v>378</v>
      </c>
      <c r="I176" s="57" t="s">
        <v>379</v>
      </c>
      <c r="J176" s="57" t="s">
        <v>421</v>
      </c>
      <c r="K176" s="67"/>
      <c r="L176" s="67" t="s">
        <v>422</v>
      </c>
      <c r="M176" s="67"/>
      <c r="N176" s="67" t="s">
        <v>383</v>
      </c>
      <c r="O176" s="67" t="s">
        <v>423</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60"/>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file",IF(TRIM(S176)="","INVALID – choose the evidence type (column S)",IF(BL176=0,"INVALID – evidence ID does not match its type (e.g. SF-2210, IMG_2231, seal 88213, link)",IF(OR(LEN(AX176)&lt;2,ISNUMBER(MATCH(AX176,L_Placeholder,0))),"INVALID – verifier missing",IF(AX176=AU176,"INVALID – verifier must be someone other than the PIC",IF(BH176=1,"INVALID – result not yet available (awaiting / TBC)",IF(BV176=1,"INVALID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future",IF(AND(ISNUMBER(BY176),AG176&lt;BY176),IF(H176="Physical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IF(TRIM(S176)="",0,BZ176)</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TRIM(LOWER(W176))&lt;&gt;LOWER(Flights!$F$10),ISNA(MATCH(TRIM(BP176),{"00aaa00","00aaa0000","aaa00","aaa0000","00-aaa-00","00-aaa-0000","00/aaa/00"},0)),OR(SUMPRODUCT(--ISNUMBER(SEARCH({"a0","a-0","a_0","a/0","a.0","a#0"},BP176)))&gt;0,ISNUMBER(SEARCH("000000",BP176)))),1,0),0)</f>
        <v>0</v>
      </c>
      <c r="BR176" s="61"/>
      <c r="BS176" s="61"/>
      <c r="BT176" s="61"/>
      <c r="BU176" s="61"/>
      <c r="BV176" s="61" t="n">
        <f aca="false">0</f>
        <v>0</v>
      </c>
      <c r="BW176" s="61"/>
      <c r="BX176" s="61"/>
      <c r="BY176" s="62" t="n">
        <f aca="false">Q176-T12EarlyH/24</f>
        <v>46309.6388888889</v>
      </c>
      <c r="BZ176" s="61" t="n">
        <f aca="false">IFERROR(IF(AND(TRIM(LOWER(Z176))&lt;&gt;LOWER(Flights!$F$10),ISNA(MATCH(TRIM(BN176),{"00aaa00","00aaa0000","aaa00","aaa0000","00-aaa-00","00-aaa-0000","00/aaa/00"},0)),IF(S176="Link / file path",SUMPRODUCT(--ISNUMBER(SEARCH({"http","www.","\","/",".pdf",".jpg",".jpeg",".png",".heic",".xls",".doc",".msg",".eml"},Z176)))&gt;0,OR(SUMPRODUCT(--ISNUMBER(SEARCH({"a0","a-0","a_0","a/0","a.0","a#0"},BN176)))&gt;0,SUMPRODUCT(--ISNUMBER(SEARCH({"http","www.","\","/",".pdf",".jpg",".jpeg",".png",".heic",".xls",".doc",".msg",".eml"},Z176)))&gt;0,AND(ISNUMBER(MATCH(S176,{"Seal no.","Delivery note / receipt","Email","Photo"},0)),ISNUMBER(SEARCH("0000",BN176)))))),1,0),0)</f>
        <v>0</v>
      </c>
    </row>
    <row r="177" customFormat="false" ht="39.75" hidden="false" customHeight="true" outlineLevel="0" collapsed="false">
      <c r="A177" s="57" t="s">
        <v>719</v>
      </c>
      <c r="B177" s="57" t="s">
        <v>231</v>
      </c>
      <c r="C177" s="57" t="str">
        <f aca="false">Flights!$F$10</f>
        <v>MH0002</v>
      </c>
      <c r="D177" s="58" t="n">
        <f aca="false">Flights!$D$10</f>
        <v>46310</v>
      </c>
      <c r="E177" s="57" t="str">
        <f aca="false">Flights!$G$10&amp;"-"&amp;Flights!$H$10</f>
        <v>KUL-LHR</v>
      </c>
      <c r="F177" s="57" t="str">
        <f aca="false">Flights!$K$10</f>
        <v>BC</v>
      </c>
      <c r="G177" s="57" t="s">
        <v>420</v>
      </c>
      <c r="H177" s="57" t="s">
        <v>378</v>
      </c>
      <c r="I177" s="57" t="s">
        <v>379</v>
      </c>
      <c r="J177" s="57" t="s">
        <v>425</v>
      </c>
      <c r="K177" s="67" t="s">
        <v>426</v>
      </c>
      <c r="L177" s="67" t="s">
        <v>422</v>
      </c>
      <c r="M177" s="67"/>
      <c r="N177" s="67" t="s">
        <v>383</v>
      </c>
      <c r="O177" s="67" t="s">
        <v>423</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60"/>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file",IF(TRIM(S177)="","INVALID – choose the evidence type (column S)",IF(BL177=0,"INVALID – evidence ID does not match its type (e.g. SF-2210, IMG_2231, seal 88213, link)",IF(OR(LEN(AX177)&lt;2,ISNUMBER(MATCH(AX177,L_Placeholder,0))),"INVALID – verifier missing",IF(AX177=AU177,"INVALID – verifier must be someone other than the PIC",IF(BH177=1,"INVALID – result not yet available (awaiting / TBC)",IF(BV177=1,"INVALID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future",IF(AND(ISNUMBER(BY177),AG177&lt;BY177),IF(H177="Physical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IF(TRIM(S177)="",0,BZ177)</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TRIM(LOWER(W177))&lt;&gt;LOWER(Flights!$F$10),ISNA(MATCH(TRIM(BP177),{"00aaa00","00aaa0000","aaa00","aaa0000","00-aaa-00","00-aaa-0000","00/aaa/00"},0)),OR(SUMPRODUCT(--ISNUMBER(SEARCH({"a0","a-0","a_0","a/0","a.0","a#0"},BP177)))&gt;0,ISNUMBER(SEARCH("000000",BP177)))),1,0),0)</f>
        <v>0</v>
      </c>
      <c r="BR177" s="61"/>
      <c r="BS177" s="61"/>
      <c r="BT177" s="61"/>
      <c r="BU177" s="61"/>
      <c r="BV177" s="61" t="n">
        <f aca="false">0</f>
        <v>0</v>
      </c>
      <c r="BW177" s="61"/>
      <c r="BX177" s="61"/>
      <c r="BY177" s="62" t="n">
        <f aca="false">Q177-T12EarlyH/24</f>
        <v>46309.6388888889</v>
      </c>
      <c r="BZ177" s="61" t="n">
        <f aca="false">IFERROR(IF(AND(TRIM(LOWER(Z177))&lt;&gt;LOWER(Flights!$F$10),ISNA(MATCH(TRIM(BN177),{"00aaa00","00aaa0000","aaa00","aaa0000","00-aaa-00","00-aaa-0000","00/aaa/00"},0)),IF(S177="Link / file path",SUMPRODUCT(--ISNUMBER(SEARCH({"http","www.","\","/",".pdf",".jpg",".jpeg",".png",".heic",".xls",".doc",".msg",".eml"},Z177)))&gt;0,OR(SUMPRODUCT(--ISNUMBER(SEARCH({"a0","a-0","a_0","a/0","a.0","a#0"},BN177)))&gt;0,SUMPRODUCT(--ISNUMBER(SEARCH({"http","www.","\","/",".pdf",".jpg",".jpeg",".png",".heic",".xls",".doc",".msg",".eml"},Z177)))&gt;0,AND(ISNUMBER(MATCH(S177,{"Seal no.","Delivery note / receipt","Email","Photo"},0)),ISNUMBER(SEARCH("0000",BN177)))))),1,0),0)</f>
        <v>0</v>
      </c>
    </row>
    <row r="178" customFormat="false" ht="39.75" hidden="false" customHeight="true" outlineLevel="0" collapsed="false">
      <c r="A178" s="57" t="s">
        <v>720</v>
      </c>
      <c r="B178" s="57" t="s">
        <v>231</v>
      </c>
      <c r="C178" s="57" t="str">
        <f aca="false">Flights!$F$10</f>
        <v>MH0002</v>
      </c>
      <c r="D178" s="58" t="n">
        <f aca="false">Flights!$D$10</f>
        <v>46310</v>
      </c>
      <c r="E178" s="57" t="str">
        <f aca="false">Flights!$G$10&amp;"-"&amp;Flights!$H$10</f>
        <v>KUL-LHR</v>
      </c>
      <c r="F178" s="57" t="str">
        <f aca="false">Flights!$K$10</f>
        <v>BC</v>
      </c>
      <c r="G178" s="57" t="s">
        <v>420</v>
      </c>
      <c r="H178" s="57" t="s">
        <v>378</v>
      </c>
      <c r="I178" s="57" t="s">
        <v>428</v>
      </c>
      <c r="J178" s="57" t="s">
        <v>429</v>
      </c>
      <c r="K178" s="67"/>
      <c r="L178" s="67" t="s">
        <v>422</v>
      </c>
      <c r="M178" s="67"/>
      <c r="N178" s="67" t="s">
        <v>383</v>
      </c>
      <c r="O178" s="67" t="s">
        <v>423</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60"/>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file",IF(TRIM(S178)="","INVALID – choose the evidence type (column S)",IF(BL178=0,"INVALID – evidence ID does not match its type (e.g. SF-2210, IMG_2231, seal 88213, link)",IF(OR(LEN(AX178)&lt;2,ISNUMBER(MATCH(AX178,L_Placeholder,0))),"INVALID – verifier missing",IF(AX178=AU178,"INVALID – verifier must be someone other than the PIC",IF(BH178=1,"INVALID – result not yet available (awaiting / TBC)",IF(BV178=1,"INVALID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future",IF(AND(ISNUMBER(BY178),AG178&lt;BY178),IF(H178="Physical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IF(TRIM(S178)="",0,BZ178)</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TRIM(LOWER(W178))&lt;&gt;LOWER(Flights!$F$10),ISNA(MATCH(TRIM(BP178),{"00aaa00","00aaa0000","aaa00","aaa0000","00-aaa-00","00-aaa-0000","00/aaa/00"},0)),OR(SUMPRODUCT(--ISNUMBER(SEARCH({"a0","a-0","a_0","a/0","a.0","a#0"},BP178)))&gt;0,ISNUMBER(SEARCH("000000",BP178)))),1,0),0)</f>
        <v>0</v>
      </c>
      <c r="BR178" s="61"/>
      <c r="BS178" s="61"/>
      <c r="BT178" s="61"/>
      <c r="BU178" s="61"/>
      <c r="BV178" s="61" t="n">
        <f aca="false">0</f>
        <v>0</v>
      </c>
      <c r="BW178" s="61"/>
      <c r="BX178" s="61"/>
      <c r="BY178" s="62" t="n">
        <f aca="false">Q178-T12EarlyH/24</f>
        <v>46309.6388888889</v>
      </c>
      <c r="BZ178" s="61" t="n">
        <f aca="false">IFERROR(IF(AND(TRIM(LOWER(Z178))&lt;&gt;LOWER(Flights!$F$10),ISNA(MATCH(TRIM(BN178),{"00aaa00","00aaa0000","aaa00","aaa0000","00-aaa-00","00-aaa-0000","00/aaa/00"},0)),IF(S178="Link / file path",SUMPRODUCT(--ISNUMBER(SEARCH({"http","www.","\","/",".pdf",".jpg",".jpeg",".png",".heic",".xls",".doc",".msg",".eml"},Z178)))&gt;0,OR(SUMPRODUCT(--ISNUMBER(SEARCH({"a0","a-0","a_0","a/0","a.0","a#0"},BN178)))&gt;0,SUMPRODUCT(--ISNUMBER(SEARCH({"http","www.","\","/",".pdf",".jpg",".jpeg",".png",".heic",".xls",".doc",".msg",".eml"},Z178)))&gt;0,AND(ISNUMBER(MATCH(S178,{"Seal no.","Delivery note / receipt","Email","Photo"},0)),ISNUMBER(SEARCH("0000",BN178)))))),1,0),0)</f>
        <v>0</v>
      </c>
    </row>
    <row r="179" customFormat="false" ht="39.75" hidden="false" customHeight="true" outlineLevel="0" collapsed="false">
      <c r="A179" s="57" t="s">
        <v>721</v>
      </c>
      <c r="B179" s="57" t="s">
        <v>231</v>
      </c>
      <c r="C179" s="57" t="str">
        <f aca="false">Flights!$F$10</f>
        <v>MH0002</v>
      </c>
      <c r="D179" s="58" t="n">
        <f aca="false">Flights!$D$10</f>
        <v>46310</v>
      </c>
      <c r="E179" s="57" t="str">
        <f aca="false">Flights!$G$10&amp;"-"&amp;Flights!$H$10</f>
        <v>KUL-LHR</v>
      </c>
      <c r="F179" s="57" t="str">
        <f aca="false">Flights!$K$10</f>
        <v>BC</v>
      </c>
      <c r="G179" s="57" t="s">
        <v>420</v>
      </c>
      <c r="H179" s="57" t="s">
        <v>378</v>
      </c>
      <c r="I179" s="57" t="s">
        <v>428</v>
      </c>
      <c r="J179" s="57" t="s">
        <v>431</v>
      </c>
      <c r="K179" s="67"/>
      <c r="L179" s="67" t="s">
        <v>422</v>
      </c>
      <c r="M179" s="67"/>
      <c r="N179" s="67" t="s">
        <v>383</v>
      </c>
      <c r="O179" s="67" t="s">
        <v>423</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60"/>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file",IF(TRIM(S179)="","INVALID – choose the evidence type (column S)",IF(BL179=0,"INVALID – evidence ID does not match its type (e.g. SF-2210, IMG_2231, seal 88213, link)",IF(OR(LEN(AX179)&lt;2,ISNUMBER(MATCH(AX179,L_Placeholder,0))),"INVALID – verifier missing",IF(AX179=AU179,"INVALID – verifier must be someone other than the PIC",IF(BH179=1,"INVALID – result not yet available (awaiting / TBC)",IF(BV179=1,"INVALID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future",IF(AND(ISNUMBER(BY179),AG179&lt;BY179),IF(H179="Physical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IF(TRIM(S179)="",0,BZ179)</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TRIM(LOWER(W179))&lt;&gt;LOWER(Flights!$F$10),ISNA(MATCH(TRIM(BP179),{"00aaa00","00aaa0000","aaa00","aaa0000","00-aaa-00","00-aaa-0000","00/aaa/00"},0)),OR(SUMPRODUCT(--ISNUMBER(SEARCH({"a0","a-0","a_0","a/0","a.0","a#0"},BP179)))&gt;0,ISNUMBER(SEARCH("000000",BP179)))),1,0),0)</f>
        <v>0</v>
      </c>
      <c r="BR179" s="61"/>
      <c r="BS179" s="61"/>
      <c r="BT179" s="61"/>
      <c r="BU179" s="61"/>
      <c r="BV179" s="61" t="n">
        <f aca="false">0</f>
        <v>0</v>
      </c>
      <c r="BW179" s="61"/>
      <c r="BX179" s="61"/>
      <c r="BY179" s="62" t="n">
        <f aca="false">Q179-T12EarlyH/24</f>
        <v>46309.6388888889</v>
      </c>
      <c r="BZ179" s="61" t="n">
        <f aca="false">IFERROR(IF(AND(TRIM(LOWER(Z179))&lt;&gt;LOWER(Flights!$F$10),ISNA(MATCH(TRIM(BN179),{"00aaa00","00aaa0000","aaa00","aaa0000","00-aaa-00","00-aaa-0000","00/aaa/00"},0)),IF(S179="Link / file path",SUMPRODUCT(--ISNUMBER(SEARCH({"http","www.","\","/",".pdf",".jpg",".jpeg",".png",".heic",".xls",".doc",".msg",".eml"},Z179)))&gt;0,OR(SUMPRODUCT(--ISNUMBER(SEARCH({"a0","a-0","a_0","a/0","a.0","a#0"},BN179)))&gt;0,SUMPRODUCT(--ISNUMBER(SEARCH({"http","www.","\","/",".pdf",".jpg",".jpeg",".png",".heic",".xls",".doc",".msg",".eml"},Z179)))&gt;0,AND(ISNUMBER(MATCH(S179,{"Seal no.","Delivery note / receipt","Email","Photo"},0)),ISNUMBER(SEARCH("0000",BN179)))))),1,0),0)</f>
        <v>0</v>
      </c>
    </row>
    <row r="180" customFormat="false" ht="39.75" hidden="false" customHeight="true" outlineLevel="0" collapsed="false">
      <c r="A180" s="57" t="s">
        <v>722</v>
      </c>
      <c r="B180" s="57" t="s">
        <v>231</v>
      </c>
      <c r="C180" s="57" t="str">
        <f aca="false">Flights!$F$10</f>
        <v>MH0002</v>
      </c>
      <c r="D180" s="58" t="n">
        <f aca="false">Flights!$D$10</f>
        <v>46310</v>
      </c>
      <c r="E180" s="57" t="str">
        <f aca="false">Flights!$G$10&amp;"-"&amp;Flights!$H$10</f>
        <v>KUL-LHR</v>
      </c>
      <c r="F180" s="57" t="str">
        <f aca="false">Flights!$K$10</f>
        <v>BC</v>
      </c>
      <c r="G180" s="57" t="s">
        <v>420</v>
      </c>
      <c r="H180" s="57" t="s">
        <v>378</v>
      </c>
      <c r="I180" s="57" t="s">
        <v>428</v>
      </c>
      <c r="J180" s="57" t="s">
        <v>433</v>
      </c>
      <c r="K180" s="67"/>
      <c r="L180" s="67" t="s">
        <v>422</v>
      </c>
      <c r="M180" s="67"/>
      <c r="N180" s="67" t="s">
        <v>383</v>
      </c>
      <c r="O180" s="67" t="s">
        <v>423</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60"/>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file",IF(TRIM(S180)="","INVALID – choose the evidence type (column S)",IF(BL180=0,"INVALID – evidence ID does not match its type (e.g. SF-2210, IMG_2231, seal 88213, link)",IF(OR(LEN(AX180)&lt;2,ISNUMBER(MATCH(AX180,L_Placeholder,0))),"INVALID – verifier missing",IF(AX180=AU180,"INVALID – verifier must be someone other than the PIC",IF(BH180=1,"INVALID – result not yet available (awaiting / TBC)",IF(BV180=1,"INVALID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future",IF(AND(ISNUMBER(BY180),AG180&lt;BY180),IF(H180="Physical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IF(TRIM(S180)="",0,BZ180)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TRIM(LOWER(W180))&lt;&gt;LOWER(Flights!$F$10),ISNA(MATCH(TRIM(BP180),{"00aaa00","00aaa0000","aaa00","aaa0000","00-aaa-00","00-aaa-0000","00/aaa/00"},0)),OR(SUMPRODUCT(--ISNUMBER(SEARCH({"a0","a-0","a_0","a/0","a.0","a#0"},BP180)))&gt;0,ISNUMBER(SEARCH("000000",BP180)))),1,0),0)</f>
        <v>0</v>
      </c>
      <c r="BR180" s="61"/>
      <c r="BS180" s="61"/>
      <c r="BT180" s="61"/>
      <c r="BU180" s="61"/>
      <c r="BV180" s="61" t="n">
        <f aca="false">0</f>
        <v>0</v>
      </c>
      <c r="BW180" s="61"/>
      <c r="BX180" s="61"/>
      <c r="BY180" s="62" t="n">
        <f aca="false">Q180-T12EarlyH/24</f>
        <v>46309.6388888889</v>
      </c>
      <c r="BZ180" s="61" t="n">
        <f aca="false">IFERROR(IF(AND(TRIM(LOWER(Z180))&lt;&gt;LOWER(Flights!$F$10),ISNA(MATCH(TRIM(BN180),{"00aaa00","00aaa0000","aaa00","aaa0000","00-aaa-00","00-aaa-0000","00/aaa/00"},0)),IF(S180="Link / file path",SUMPRODUCT(--ISNUMBER(SEARCH({"http","www.","\","/",".pdf",".jpg",".jpeg",".png",".heic",".xls",".doc",".msg",".eml"},Z180)))&gt;0,OR(SUMPRODUCT(--ISNUMBER(SEARCH({"a0","a-0","a_0","a/0","a.0","a#0"},BN180)))&gt;0,SUMPRODUCT(--ISNUMBER(SEARCH({"http","www.","\","/",".pdf",".jpg",".jpeg",".png",".heic",".xls",".doc",".msg",".eml"},Z180)))&gt;0,AND(ISNUMBER(MATCH(S180,{"Seal no.","Delivery note / receipt","Email","Photo"},0)),ISNUMBER(SEARCH("0000",BN180)))))),1,0),0)</f>
        <v>0</v>
      </c>
    </row>
    <row r="181" customFormat="false" ht="141" hidden="false" customHeight="true" outlineLevel="0" collapsed="false">
      <c r="A181" s="57" t="s">
        <v>723</v>
      </c>
      <c r="B181" s="57" t="s">
        <v>231</v>
      </c>
      <c r="C181" s="57" t="str">
        <f aca="false">Flights!$F$10</f>
        <v>MH0002</v>
      </c>
      <c r="D181" s="58" t="n">
        <f aca="false">Flights!$D$10</f>
        <v>46310</v>
      </c>
      <c r="E181" s="57" t="str">
        <f aca="false">Flights!$G$10&amp;"-"&amp;Flights!$H$10</f>
        <v>KUL-LHR</v>
      </c>
      <c r="F181" s="57" t="str">
        <f aca="false">Flights!$K$10</f>
        <v>BC</v>
      </c>
      <c r="G181" s="57" t="s">
        <v>420</v>
      </c>
      <c r="H181" s="57" t="s">
        <v>378</v>
      </c>
      <c r="I181" s="57" t="s">
        <v>428</v>
      </c>
      <c r="J181" s="57" t="s">
        <v>435</v>
      </c>
      <c r="K181" s="67" t="s">
        <v>436</v>
      </c>
      <c r="L181" s="67" t="s">
        <v>422</v>
      </c>
      <c r="M181" s="67"/>
      <c r="N181" s="67" t="s">
        <v>383</v>
      </c>
      <c r="O181" s="67" t="s">
        <v>423</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60"/>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file",IF(TRIM(S181)="","INVALID – choose the evidence type (column S)",IF(BL181=0,"INVALID – evidence ID does not match its type (e.g. SF-2210, IMG_2231, seal 88213, link)",IF(OR(LEN(AX181)&lt;2,ISNUMBER(MATCH(AX181,L_Placeholder,0))),"INVALID – verifier missing",IF(AX181=AU181,"INVALID – verifier must be someone other than the PIC",IF(BH181=1,"INVALID – result not yet available (awaiting / TBC)",IF(BV181=1,"INVALID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future",IF(AND(ISNUMBER(BY181),AG181&lt;BY181),IF(H181="Physical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IF(TRIM(S181)="",0,BZ181)</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TRIM(LOWER(W181))&lt;&gt;LOWER(Flights!$F$10),ISNA(MATCH(TRIM(BP181),{"00aaa00","00aaa0000","aaa00","aaa0000","00-aaa-00","00-aaa-0000","00/aaa/00"},0)),OR(SUMPRODUCT(--ISNUMBER(SEARCH({"a0","a-0","a_0","a/0","a.0","a#0"},BP181)))&gt;0,ISNUMBER(SEARCH("000000",BP181)))),1,0),0)</f>
        <v>0</v>
      </c>
      <c r="BR181" s="61"/>
      <c r="BS181" s="61"/>
      <c r="BT181" s="61"/>
      <c r="BU181" s="61"/>
      <c r="BV181" s="61" t="n">
        <f aca="false">0</f>
        <v>0</v>
      </c>
      <c r="BW181" s="61"/>
      <c r="BX181" s="61"/>
      <c r="BY181" s="62" t="n">
        <f aca="false">Q181-T12EarlyH/24</f>
        <v>46309.6388888889</v>
      </c>
      <c r="BZ181" s="61" t="n">
        <f aca="false">IFERROR(IF(AND(TRIM(LOWER(Z181))&lt;&gt;LOWER(Flights!$F$10),ISNA(MATCH(TRIM(BN181),{"00aaa00","00aaa0000","aaa00","aaa0000","00-aaa-00","00-aaa-0000","00/aaa/00"},0)),IF(S181="Link / file path",SUMPRODUCT(--ISNUMBER(SEARCH({"http","www.","\","/",".pdf",".jpg",".jpeg",".png",".heic",".xls",".doc",".msg",".eml"},Z181)))&gt;0,OR(SUMPRODUCT(--ISNUMBER(SEARCH({"a0","a-0","a_0","a/0","a.0","a#0"},BN181)))&gt;0,SUMPRODUCT(--ISNUMBER(SEARCH({"http","www.","\","/",".pdf",".jpg",".jpeg",".png",".heic",".xls",".doc",".msg",".eml"},Z181)))&gt;0,AND(ISNUMBER(MATCH(S181,{"Seal no.","Delivery note / receipt","Email","Photo"},0)),ISNUMBER(SEARCH("0000",BN181)))))),1,0),0)</f>
        <v>0</v>
      </c>
    </row>
    <row r="182" customFormat="false" ht="39.75" hidden="false" customHeight="true" outlineLevel="0" collapsed="false">
      <c r="A182" s="57" t="s">
        <v>724</v>
      </c>
      <c r="B182" s="57" t="s">
        <v>231</v>
      </c>
      <c r="C182" s="57" t="str">
        <f aca="false">Flights!$F$10</f>
        <v>MH0002</v>
      </c>
      <c r="D182" s="58" t="n">
        <f aca="false">Flights!$D$10</f>
        <v>46310</v>
      </c>
      <c r="E182" s="57" t="str">
        <f aca="false">Flights!$G$10&amp;"-"&amp;Flights!$H$10</f>
        <v>KUL-LHR</v>
      </c>
      <c r="F182" s="57" t="str">
        <f aca="false">Flights!$K$10</f>
        <v>BC</v>
      </c>
      <c r="G182" s="57" t="s">
        <v>420</v>
      </c>
      <c r="H182" s="57" t="s">
        <v>378</v>
      </c>
      <c r="I182" s="57" t="s">
        <v>428</v>
      </c>
      <c r="J182" s="57" t="s">
        <v>438</v>
      </c>
      <c r="K182" s="67"/>
      <c r="L182" s="67" t="s">
        <v>422</v>
      </c>
      <c r="M182" s="67"/>
      <c r="N182" s="67" t="s">
        <v>383</v>
      </c>
      <c r="O182" s="67" t="s">
        <v>423</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60"/>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file",IF(TRIM(S182)="","INVALID – choose the evidence type (column S)",IF(BL182=0,"INVALID – evidence ID does not match its type (e.g. SF-2210, IMG_2231, seal 88213, link)",IF(OR(LEN(AX182)&lt;2,ISNUMBER(MATCH(AX182,L_Placeholder,0))),"INVALID – verifier missing",IF(AX182=AU182,"INVALID – verifier must be someone other than the PIC",IF(BH182=1,"INVALID – result not yet available (awaiting / TBC)",IF(BV182=1,"INVALID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future",IF(AND(ISNUMBER(BY182),AG182&lt;BY182),IF(H182="Physical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IF(TRIM(S182)="",0,BZ182)</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TRIM(LOWER(W182))&lt;&gt;LOWER(Flights!$F$10),ISNA(MATCH(TRIM(BP182),{"00aaa00","00aaa0000","aaa00","aaa0000","00-aaa-00","00-aaa-0000","00/aaa/00"},0)),OR(SUMPRODUCT(--ISNUMBER(SEARCH({"a0","a-0","a_0","a/0","a.0","a#0"},BP182)))&gt;0,ISNUMBER(SEARCH("000000",BP182)))),1,0),0)</f>
        <v>0</v>
      </c>
      <c r="BR182" s="61"/>
      <c r="BS182" s="61"/>
      <c r="BT182" s="61"/>
      <c r="BU182" s="61"/>
      <c r="BV182" s="61" t="n">
        <f aca="false">0</f>
        <v>0</v>
      </c>
      <c r="BW182" s="61"/>
      <c r="BX182" s="61"/>
      <c r="BY182" s="62" t="n">
        <f aca="false">Q182-T12EarlyH/24</f>
        <v>46309.6388888889</v>
      </c>
      <c r="BZ182" s="61" t="n">
        <f aca="false">IFERROR(IF(AND(TRIM(LOWER(Z182))&lt;&gt;LOWER(Flights!$F$10),ISNA(MATCH(TRIM(BN182),{"00aaa00","00aaa0000","aaa00","aaa0000","00-aaa-00","00-aaa-0000","00/aaa/00"},0)),IF(S182="Link / file path",SUMPRODUCT(--ISNUMBER(SEARCH({"http","www.","\","/",".pdf",".jpg",".jpeg",".png",".heic",".xls",".doc",".msg",".eml"},Z182)))&gt;0,OR(SUMPRODUCT(--ISNUMBER(SEARCH({"a0","a-0","a_0","a/0","a.0","a#0"},BN182)))&gt;0,SUMPRODUCT(--ISNUMBER(SEARCH({"http","www.","\","/",".pdf",".jpg",".jpeg",".png",".heic",".xls",".doc",".msg",".eml"},Z182)))&gt;0,AND(ISNUMBER(MATCH(S182,{"Seal no.","Delivery note / receipt","Email","Photo"},0)),ISNUMBER(SEARCH("0000",BN182)))))),1,0),0)</f>
        <v>0</v>
      </c>
    </row>
    <row r="183" customFormat="false" ht="91.5" hidden="false" customHeight="true" outlineLevel="0" collapsed="false">
      <c r="A183" s="57" t="s">
        <v>725</v>
      </c>
      <c r="B183" s="57" t="s">
        <v>231</v>
      </c>
      <c r="C183" s="57" t="str">
        <f aca="false">Flights!$F$10</f>
        <v>MH0002</v>
      </c>
      <c r="D183" s="58" t="n">
        <f aca="false">Flights!$D$10</f>
        <v>46310</v>
      </c>
      <c r="E183" s="57" t="str">
        <f aca="false">Flights!$G$10&amp;"-"&amp;Flights!$H$10</f>
        <v>KUL-LHR</v>
      </c>
      <c r="F183" s="57" t="str">
        <f aca="false">Flights!$K$10</f>
        <v>BC</v>
      </c>
      <c r="G183" s="57" t="s">
        <v>420</v>
      </c>
      <c r="H183" s="57" t="s">
        <v>378</v>
      </c>
      <c r="I183" s="57" t="s">
        <v>440</v>
      </c>
      <c r="J183" s="57" t="s">
        <v>441</v>
      </c>
      <c r="K183" s="67" t="s">
        <v>501</v>
      </c>
      <c r="L183" s="67" t="s">
        <v>443</v>
      </c>
      <c r="M183" s="67" t="s">
        <v>726</v>
      </c>
      <c r="N183" s="67" t="s">
        <v>444</v>
      </c>
      <c r="O183" s="67" t="s">
        <v>727</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60"/>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file",IF(TRIM(S183)="","INVALID – choose the evidence type (column S)",IF(BL183=0,"INVALID – evidence ID does not match its type (e.g. SF-2210, IMG_2231, seal 88213, link)",IF(OR(LEN(AX183)&lt;2,ISNUMBER(MATCH(AX183,L_Placeholder,0))),"INVALID – verifier missing",IF(AX183=AU183,"INVALID – verifier must be someone other than the PIC",IF(BH183=1,"INVALID – result not yet available (awaiting / TBC)",IF(BV183=1,"INVALID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future",IF(AND(ISNUMBER(BY183),AG183&lt;BY183),IF(H183="Physical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IF(TRIM(S183)="",0,BZ183)</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TRIM(LOWER(W183))&lt;&gt;LOWER(Flights!$F$10),ISNA(MATCH(TRIM(BP183),{"00aaa00","00aaa0000","aaa00","aaa0000","00-aaa-00","00-aaa-0000","00/aaa/00"},0)),OR(SUMPRODUCT(--ISNUMBER(SEARCH({"a0","a-0","a_0","a/0","a.0","a#0"},BP183)))&gt;0,ISNUMBER(SEARCH("000000",BP183)))),1,0),0)</f>
        <v>0</v>
      </c>
      <c r="BR183" s="61"/>
      <c r="BS183" s="61"/>
      <c r="BT183" s="61"/>
      <c r="BU183" s="61"/>
      <c r="BV183" s="61" t="n">
        <f aca="false">0</f>
        <v>0</v>
      </c>
      <c r="BW183" s="61"/>
      <c r="BX183" s="61"/>
      <c r="BY183" s="62" t="n">
        <f aca="false">Q183-T12EarlyH/24</f>
        <v>46309.6388888889</v>
      </c>
      <c r="BZ183" s="61" t="n">
        <f aca="false">IFERROR(IF(AND(TRIM(LOWER(Z183))&lt;&gt;LOWER(Flights!$F$10),ISNA(MATCH(TRIM(BN183),{"00aaa00","00aaa0000","aaa00","aaa0000","00-aaa-00","00-aaa-0000","00/aaa/00"},0)),IF(S183="Link / file path",SUMPRODUCT(--ISNUMBER(SEARCH({"http","www.","\","/",".pdf",".jpg",".jpeg",".png",".heic",".xls",".doc",".msg",".eml"},Z183)))&gt;0,OR(SUMPRODUCT(--ISNUMBER(SEARCH({"a0","a-0","a_0","a/0","a.0","a#0"},BN183)))&gt;0,SUMPRODUCT(--ISNUMBER(SEARCH({"http","www.","\","/",".pdf",".jpg",".jpeg",".png",".heic",".xls",".doc",".msg",".eml"},Z183)))&gt;0,AND(ISNUMBER(MATCH(S183,{"Seal no.","Delivery note / receipt","Email","Photo"},0)),ISNUMBER(SEARCH("0000",BN183)))))),1,0),0)</f>
        <v>0</v>
      </c>
    </row>
    <row r="184" customFormat="false" ht="39.75" hidden="false" customHeight="true" outlineLevel="0" collapsed="false">
      <c r="A184" s="57" t="s">
        <v>728</v>
      </c>
      <c r="B184" s="57" t="s">
        <v>231</v>
      </c>
      <c r="C184" s="57" t="str">
        <f aca="false">Flights!$F$10</f>
        <v>MH0002</v>
      </c>
      <c r="D184" s="58" t="n">
        <f aca="false">Flights!$D$10</f>
        <v>46310</v>
      </c>
      <c r="E184" s="57" t="str">
        <f aca="false">Flights!$G$10&amp;"-"&amp;Flights!$H$10</f>
        <v>KUL-LHR</v>
      </c>
      <c r="F184" s="57" t="str">
        <f aca="false">Flights!$K$10</f>
        <v>BC</v>
      </c>
      <c r="G184" s="57" t="s">
        <v>420</v>
      </c>
      <c r="H184" s="57" t="s">
        <v>378</v>
      </c>
      <c r="I184" s="57" t="s">
        <v>440</v>
      </c>
      <c r="J184" s="57" t="s">
        <v>729</v>
      </c>
      <c r="K184" s="67" t="s">
        <v>730</v>
      </c>
      <c r="L184" s="67" t="s">
        <v>731</v>
      </c>
      <c r="M184" s="67" t="s">
        <v>187</v>
      </c>
      <c r="N184" s="67" t="s">
        <v>383</v>
      </c>
      <c r="O184" s="67" t="s">
        <v>732</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60"/>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file",IF(TRIM(S184)="","INVALID – choose the evidence type (column S)",IF(BL184=0,"INVALID – evidence ID does not match its type (e.g. SF-2210, IMG_2231, seal 88213, link)",IF(OR(LEN(AX184)&lt;2,ISNUMBER(MATCH(AX184,L_Placeholder,0))),"INVALID – verifier missing",IF(AX184=AU184,"INVALID – verifier must be someone other than the PIC",IF(BH184=1,"INVALID – result not yet available (awaiting / TBC)",IF(BV184=1,"INVALID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future",IF(AND(ISNUMBER(BY184),AG184&lt;BY184),IF(H184="Physical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IF(TRIM(S184)="",0,BZ184)</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TRIM(LOWER(W184))&lt;&gt;LOWER(Flights!$F$10),ISNA(MATCH(TRIM(BP184),{"00aaa00","00aaa0000","aaa00","aaa0000","00-aaa-00","00-aaa-0000","00/aaa/00"},0)),OR(SUMPRODUCT(--ISNUMBER(SEARCH({"a0","a-0","a_0","a/0","a.0","a#0"},BP184)))&gt;0,ISNUMBER(SEARCH("000000",BP184)))),1,0),0)</f>
        <v>0</v>
      </c>
      <c r="BR184" s="61"/>
      <c r="BS184" s="61"/>
      <c r="BT184" s="61"/>
      <c r="BU184" s="61"/>
      <c r="BV184" s="61" t="n">
        <f aca="false">0</f>
        <v>0</v>
      </c>
      <c r="BW184" s="61"/>
      <c r="BX184" s="61"/>
      <c r="BY184" s="62" t="n">
        <f aca="false">Q184-T12EarlyH/24</f>
        <v>46309.6388888889</v>
      </c>
      <c r="BZ184" s="61" t="n">
        <f aca="false">IFERROR(IF(AND(TRIM(LOWER(Z184))&lt;&gt;LOWER(Flights!$F$10),ISNA(MATCH(TRIM(BN184),{"00aaa00","00aaa0000","aaa00","aaa0000","00-aaa-00","00-aaa-0000","00/aaa/00"},0)),IF(S184="Link / file path",SUMPRODUCT(--ISNUMBER(SEARCH({"http","www.","\","/",".pdf",".jpg",".jpeg",".png",".heic",".xls",".doc",".msg",".eml"},Z184)))&gt;0,OR(SUMPRODUCT(--ISNUMBER(SEARCH({"a0","a-0","a_0","a/0","a.0","a#0"},BN184)))&gt;0,SUMPRODUCT(--ISNUMBER(SEARCH({"http","www.","\","/",".pdf",".jpg",".jpeg",".png",".heic",".xls",".doc",".msg",".eml"},Z184)))&gt;0,AND(ISNUMBER(MATCH(S184,{"Seal no.","Delivery note / receipt","Email","Photo"},0)),ISNUMBER(SEARCH("0000",BN184)))))),1,0),0)</f>
        <v>0</v>
      </c>
    </row>
    <row r="185" customFormat="false" ht="39.75" hidden="false" customHeight="true" outlineLevel="0" collapsed="false">
      <c r="A185" s="57" t="s">
        <v>733</v>
      </c>
      <c r="B185" s="57" t="s">
        <v>231</v>
      </c>
      <c r="C185" s="57" t="str">
        <f aca="false">Flights!$F$10</f>
        <v>MH0002</v>
      </c>
      <c r="D185" s="58" t="n">
        <f aca="false">Flights!$D$10</f>
        <v>46310</v>
      </c>
      <c r="E185" s="57" t="str">
        <f aca="false">Flights!$G$10&amp;"-"&amp;Flights!$H$10</f>
        <v>KUL-LHR</v>
      </c>
      <c r="F185" s="57" t="str">
        <f aca="false">Flights!$K$10</f>
        <v>BC</v>
      </c>
      <c r="G185" s="57" t="s">
        <v>420</v>
      </c>
      <c r="H185" s="57" t="s">
        <v>378</v>
      </c>
      <c r="I185" s="57" t="s">
        <v>440</v>
      </c>
      <c r="J185" s="57" t="s">
        <v>603</v>
      </c>
      <c r="K185" s="67" t="s">
        <v>501</v>
      </c>
      <c r="L185" s="67" t="s">
        <v>734</v>
      </c>
      <c r="M185" s="67" t="s">
        <v>187</v>
      </c>
      <c r="N185" s="67" t="s">
        <v>383</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60"/>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file",IF(TRIM(S185)="","INVALID – choose the evidence type (column S)",IF(BL185=0,"INVALID – evidence ID does not match its type (e.g. SF-2210, IMG_2231, seal 88213, link)",IF(OR(LEN(AX185)&lt;2,ISNUMBER(MATCH(AX185,L_Placeholder,0))),"INVALID – verifier missing",IF(AX185=AU185,"INVALID – verifier must be someone other than the PIC",IF(BH185=1,"INVALID – result not yet available (awaiting / TBC)",IF(BV185=1,"INVALID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future",IF(AND(ISNUMBER(BY185),AG185&lt;BY185),IF(H185="Physical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IF(TRIM(S185)="",0,BZ185)</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TRIM(LOWER(W185))&lt;&gt;LOWER(Flights!$F$10),ISNA(MATCH(TRIM(BP185),{"00aaa00","00aaa0000","aaa00","aaa0000","00-aaa-00","00-aaa-0000","00/aaa/00"},0)),OR(SUMPRODUCT(--ISNUMBER(SEARCH({"a0","a-0","a_0","a/0","a.0","a#0"},BP185)))&gt;0,ISNUMBER(SEARCH("000000",BP185)))),1,0),0)</f>
        <v>0</v>
      </c>
      <c r="BR185" s="61"/>
      <c r="BS185" s="61"/>
      <c r="BT185" s="61"/>
      <c r="BU185" s="61"/>
      <c r="BV185" s="61" t="n">
        <f aca="false">0</f>
        <v>0</v>
      </c>
      <c r="BW185" s="61"/>
      <c r="BX185" s="61"/>
      <c r="BY185" s="62" t="n">
        <f aca="false">Q185-T12EarlyH/24</f>
        <v>46309.6388888889</v>
      </c>
      <c r="BZ185" s="61" t="n">
        <f aca="false">IFERROR(IF(AND(TRIM(LOWER(Z185))&lt;&gt;LOWER(Flights!$F$10),ISNA(MATCH(TRIM(BN185),{"00aaa00","00aaa0000","aaa00","aaa0000","00-aaa-00","00-aaa-0000","00/aaa/00"},0)),IF(S185="Link / file path",SUMPRODUCT(--ISNUMBER(SEARCH({"http","www.","\","/",".pdf",".jpg",".jpeg",".png",".heic",".xls",".doc",".msg",".eml"},Z185)))&gt;0,OR(SUMPRODUCT(--ISNUMBER(SEARCH({"a0","a-0","a_0","a/0","a.0","a#0"},BN185)))&gt;0,SUMPRODUCT(--ISNUMBER(SEARCH({"http","www.","\","/",".pdf",".jpg",".jpeg",".png",".heic",".xls",".doc",".msg",".eml"},Z185)))&gt;0,AND(ISNUMBER(MATCH(S185,{"Seal no.","Delivery note / receipt","Email","Photo"},0)),ISNUMBER(SEARCH("0000",BN185)))))),1,0),0)</f>
        <v>0</v>
      </c>
    </row>
    <row r="186" customFormat="false" ht="41.25" hidden="false" customHeight="true" outlineLevel="0" collapsed="false">
      <c r="A186" s="57" t="s">
        <v>735</v>
      </c>
      <c r="B186" s="57" t="s">
        <v>231</v>
      </c>
      <c r="C186" s="57" t="str">
        <f aca="false">Flights!$F$10</f>
        <v>MH0002</v>
      </c>
      <c r="D186" s="58" t="n">
        <f aca="false">Flights!$D$10</f>
        <v>46310</v>
      </c>
      <c r="E186" s="57" t="str">
        <f aca="false">Flights!$G$10&amp;"-"&amp;Flights!$H$10</f>
        <v>KUL-LHR</v>
      </c>
      <c r="F186" s="57" t="str">
        <f aca="false">Flights!$K$10</f>
        <v>BC</v>
      </c>
      <c r="G186" s="57" t="s">
        <v>420</v>
      </c>
      <c r="H186" s="57" t="s">
        <v>378</v>
      </c>
      <c r="I186" s="57" t="s">
        <v>499</v>
      </c>
      <c r="J186" s="57" t="s">
        <v>500</v>
      </c>
      <c r="K186" s="67" t="s">
        <v>501</v>
      </c>
      <c r="L186" s="67" t="s">
        <v>736</v>
      </c>
      <c r="M186" s="67" t="s">
        <v>451</v>
      </c>
      <c r="N186" s="67" t="s">
        <v>383</v>
      </c>
      <c r="O186" s="67" t="s">
        <v>503</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60"/>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file",IF(TRIM(S186)="","INVALID – choose the evidence type (column S)",IF(BL186=0,"INVALID – evidence ID does not match its type (e.g. SF-2210, IMG_2231, seal 88213, link)",IF(OR(LEN(AX186)&lt;2,ISNUMBER(MATCH(AX186,L_Placeholder,0))),"INVALID – verifier missing",IF(AX186=AU186,"INVALID – verifier must be someone other than the PIC",IF(BH186=1,"INVALID – result not yet available (awaiting / TBC)",IF(BV186=1,"INVALID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IF(TRIM(S186)="",0,BZ186)</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TRIM(LOWER(W186))&lt;&gt;LOWER(Flights!$F$10),ISNA(MATCH(TRIM(BP186),{"00aaa00","00aaa0000","aaa00","aaa0000","00-aaa-00","00-aaa-0000","00/aaa/00"},0)),OR(SUMPRODUCT(--ISNUMBER(SEARCH({"a0","a-0","a_0","a/0","a.0","a#0"},BP186)))&gt;0,ISNUMBER(SEARCH("000000",BP186)))),1,0),0)</f>
        <v>0</v>
      </c>
      <c r="BR186" s="61"/>
      <c r="BS186" s="61"/>
      <c r="BT186" s="61"/>
      <c r="BU186" s="61"/>
      <c r="BV186" s="61" t="n">
        <f aca="false">0</f>
        <v>0</v>
      </c>
      <c r="BW186" s="61"/>
      <c r="BX186" s="61"/>
      <c r="BY186" s="62" t="n">
        <f aca="false">Q186-T12EarlyH/24</f>
        <v>46309.6388888889</v>
      </c>
      <c r="BZ186" s="61" t="n">
        <f aca="false">IFERROR(IF(AND(TRIM(LOWER(Z186))&lt;&gt;LOWER(Flights!$F$10),ISNA(MATCH(TRIM(BN186),{"00aaa00","00aaa0000","aaa00","aaa0000","00-aaa-00","00-aaa-0000","00/aaa/00"},0)),IF(S186="Link / file path",SUMPRODUCT(--ISNUMBER(SEARCH({"http","www.","\","/",".pdf",".jpg",".jpeg",".png",".heic",".xls",".doc",".msg",".eml"},Z186)))&gt;0,OR(SUMPRODUCT(--ISNUMBER(SEARCH({"a0","a-0","a_0","a/0","a.0","a#0"},BN186)))&gt;0,SUMPRODUCT(--ISNUMBER(SEARCH({"http","www.","\","/",".pdf",".jpg",".jpeg",".png",".heic",".xls",".doc",".msg",".eml"},Z186)))&gt;0,AND(ISNUMBER(MATCH(S186,{"Seal no.","Delivery note / receipt","Email","Photo"},0)),ISNUMBER(SEARCH("0000",BN186)))))),1,0),0)</f>
        <v>0</v>
      </c>
    </row>
    <row r="187" customFormat="false" ht="41.25" hidden="false" customHeight="true" outlineLevel="0" collapsed="false">
      <c r="A187" s="57" t="s">
        <v>737</v>
      </c>
      <c r="B187" s="57" t="s">
        <v>231</v>
      </c>
      <c r="C187" s="57" t="str">
        <f aca="false">Flights!$F$10</f>
        <v>MH0002</v>
      </c>
      <c r="D187" s="58" t="n">
        <f aca="false">Flights!$D$10</f>
        <v>46310</v>
      </c>
      <c r="E187" s="57" t="str">
        <f aca="false">Flights!$G$10&amp;"-"&amp;Flights!$H$10</f>
        <v>KUL-LHR</v>
      </c>
      <c r="F187" s="57" t="str">
        <f aca="false">Flights!$K$10</f>
        <v>BC</v>
      </c>
      <c r="G187" s="57" t="s">
        <v>420</v>
      </c>
      <c r="H187" s="57" t="s">
        <v>378</v>
      </c>
      <c r="I187" s="57" t="s">
        <v>499</v>
      </c>
      <c r="J187" s="57" t="s">
        <v>505</v>
      </c>
      <c r="K187" s="67" t="s">
        <v>501</v>
      </c>
      <c r="L187" s="67" t="s">
        <v>738</v>
      </c>
      <c r="M187" s="67" t="s">
        <v>451</v>
      </c>
      <c r="N187" s="67" t="s">
        <v>383</v>
      </c>
      <c r="O187" s="67" t="s">
        <v>503</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60"/>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file",IF(TRIM(S187)="","INVALID – choose the evidence type (column S)",IF(BL187=0,"INVALID – evidence ID does not match its type (e.g. SF-2210, IMG_2231, seal 88213, link)",IF(OR(LEN(AX187)&lt;2,ISNUMBER(MATCH(AX187,L_Placeholder,0))),"INVALID – verifier missing",IF(AX187=AU187,"INVALID – verifier must be someone other than the PIC",IF(BH187=1,"INVALID – result not yet available (awaiting / TBC)",IF(BV187=1,"INVALID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IF(TRIM(S187)="",0,BZ187)</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TRIM(LOWER(W187))&lt;&gt;LOWER(Flights!$F$10),ISNA(MATCH(TRIM(BP187),{"00aaa00","00aaa0000","aaa00","aaa0000","00-aaa-00","00-aaa-0000","00/aaa/00"},0)),OR(SUMPRODUCT(--ISNUMBER(SEARCH({"a0","a-0","a_0","a/0","a.0","a#0"},BP187)))&gt;0,ISNUMBER(SEARCH("000000",BP187)))),1,0),0)</f>
        <v>0</v>
      </c>
      <c r="BR187" s="61"/>
      <c r="BS187" s="61"/>
      <c r="BT187" s="61"/>
      <c r="BU187" s="61"/>
      <c r="BV187" s="61" t="n">
        <f aca="false">0</f>
        <v>0</v>
      </c>
      <c r="BW187" s="61"/>
      <c r="BX187" s="61"/>
      <c r="BY187" s="62" t="n">
        <f aca="false">Q187-T12EarlyH/24</f>
        <v>46309.6388888889</v>
      </c>
      <c r="BZ187" s="61" t="n">
        <f aca="false">IFERROR(IF(AND(TRIM(LOWER(Z187))&lt;&gt;LOWER(Flights!$F$10),ISNA(MATCH(TRIM(BN187),{"00aaa00","00aaa0000","aaa00","aaa0000","00-aaa-00","00-aaa-0000","00/aaa/00"},0)),IF(S187="Link / file path",SUMPRODUCT(--ISNUMBER(SEARCH({"http","www.","\","/",".pdf",".jpg",".jpeg",".png",".heic",".xls",".doc",".msg",".eml"},Z187)))&gt;0,OR(SUMPRODUCT(--ISNUMBER(SEARCH({"a0","a-0","a_0","a/0","a.0","a#0"},BN187)))&gt;0,SUMPRODUCT(--ISNUMBER(SEARCH({"http","www.","\","/",".pdf",".jpg",".jpeg",".png",".heic",".xls",".doc",".msg",".eml"},Z187)))&gt;0,AND(ISNUMBER(MATCH(S187,{"Seal no.","Delivery note / receipt","Email","Photo"},0)),ISNUMBER(SEARCH("0000",BN187)))))),1,0),0)</f>
        <v>0</v>
      </c>
    </row>
    <row r="188" customFormat="false" ht="41.25" hidden="false" customHeight="true" outlineLevel="0" collapsed="false">
      <c r="A188" s="57" t="s">
        <v>739</v>
      </c>
      <c r="B188" s="57" t="s">
        <v>231</v>
      </c>
      <c r="C188" s="57" t="str">
        <f aca="false">Flights!$F$10</f>
        <v>MH0002</v>
      </c>
      <c r="D188" s="58" t="n">
        <f aca="false">Flights!$D$10</f>
        <v>46310</v>
      </c>
      <c r="E188" s="57" t="str">
        <f aca="false">Flights!$G$10&amp;"-"&amp;Flights!$H$10</f>
        <v>KUL-LHR</v>
      </c>
      <c r="F188" s="57" t="str">
        <f aca="false">Flights!$K$10</f>
        <v>BC</v>
      </c>
      <c r="G188" s="57" t="s">
        <v>420</v>
      </c>
      <c r="H188" s="57" t="s">
        <v>378</v>
      </c>
      <c r="I188" s="57" t="s">
        <v>499</v>
      </c>
      <c r="J188" s="57" t="s">
        <v>508</v>
      </c>
      <c r="K188" s="67" t="s">
        <v>501</v>
      </c>
      <c r="L188" s="67" t="s">
        <v>740</v>
      </c>
      <c r="M188" s="67" t="s">
        <v>451</v>
      </c>
      <c r="N188" s="67" t="s">
        <v>383</v>
      </c>
      <c r="O188" s="67" t="s">
        <v>503</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60"/>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file",IF(TRIM(S188)="","INVALID – choose the evidence type (column S)",IF(BL188=0,"INVALID – evidence ID does not match its type (e.g. SF-2210, IMG_2231, seal 88213, link)",IF(OR(LEN(AX188)&lt;2,ISNUMBER(MATCH(AX188,L_Placeholder,0))),"INVALID – verifier missing",IF(AX188=AU188,"INVALID – verifier must be someone other than the PIC",IF(BH188=1,"INVALID – result not yet available (awaiting / TBC)",IF(BV188=1,"INVALID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IF(TRIM(S188)="",0,BZ188)</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TRIM(LOWER(W188))&lt;&gt;LOWER(Flights!$F$10),ISNA(MATCH(TRIM(BP188),{"00aaa00","00aaa0000","aaa00","aaa0000","00-aaa-00","00-aaa-0000","00/aaa/00"},0)),OR(SUMPRODUCT(--ISNUMBER(SEARCH({"a0","a-0","a_0","a/0","a.0","a#0"},BP188)))&gt;0,ISNUMBER(SEARCH("000000",BP188)))),1,0),0)</f>
        <v>0</v>
      </c>
      <c r="BR188" s="61"/>
      <c r="BS188" s="61"/>
      <c r="BT188" s="61"/>
      <c r="BU188" s="61"/>
      <c r="BV188" s="61" t="n">
        <f aca="false">0</f>
        <v>0</v>
      </c>
      <c r="BW188" s="61"/>
      <c r="BX188" s="61"/>
      <c r="BY188" s="62" t="n">
        <f aca="false">Q188-T12EarlyH/24</f>
        <v>46309.6388888889</v>
      </c>
      <c r="BZ188" s="61" t="n">
        <f aca="false">IFERROR(IF(AND(TRIM(LOWER(Z188))&lt;&gt;LOWER(Flights!$F$10),ISNA(MATCH(TRIM(BN188),{"00aaa00","00aaa0000","aaa00","aaa0000","00-aaa-00","00-aaa-0000","00/aaa/00"},0)),IF(S188="Link / file path",SUMPRODUCT(--ISNUMBER(SEARCH({"http","www.","\","/",".pdf",".jpg",".jpeg",".png",".heic",".xls",".doc",".msg",".eml"},Z188)))&gt;0,OR(SUMPRODUCT(--ISNUMBER(SEARCH({"a0","a-0","a_0","a/0","a.0","a#0"},BN188)))&gt;0,SUMPRODUCT(--ISNUMBER(SEARCH({"http","www.","\","/",".pdf",".jpg",".jpeg",".png",".heic",".xls",".doc",".msg",".eml"},Z188)))&gt;0,AND(ISNUMBER(MATCH(S188,{"Seal no.","Delivery note / receipt","Email","Photo"},0)),ISNUMBER(SEARCH("0000",BN188)))))),1,0),0)</f>
        <v>0</v>
      </c>
    </row>
    <row r="189" customFormat="false" ht="41.25" hidden="false" customHeight="true" outlineLevel="0" collapsed="false">
      <c r="A189" s="57" t="s">
        <v>741</v>
      </c>
      <c r="B189" s="57" t="s">
        <v>231</v>
      </c>
      <c r="C189" s="57" t="str">
        <f aca="false">Flights!$F$10</f>
        <v>MH0002</v>
      </c>
      <c r="D189" s="58" t="n">
        <f aca="false">Flights!$D$10</f>
        <v>46310</v>
      </c>
      <c r="E189" s="57" t="str">
        <f aca="false">Flights!$G$10&amp;"-"&amp;Flights!$H$10</f>
        <v>KUL-LHR</v>
      </c>
      <c r="F189" s="57" t="str">
        <f aca="false">Flights!$K$10</f>
        <v>BC</v>
      </c>
      <c r="G189" s="57" t="s">
        <v>420</v>
      </c>
      <c r="H189" s="57" t="s">
        <v>378</v>
      </c>
      <c r="I189" s="57" t="s">
        <v>499</v>
      </c>
      <c r="J189" s="57" t="s">
        <v>511</v>
      </c>
      <c r="K189" s="67" t="s">
        <v>501</v>
      </c>
      <c r="L189" s="67" t="s">
        <v>742</v>
      </c>
      <c r="M189" s="67" t="s">
        <v>451</v>
      </c>
      <c r="N189" s="67" t="s">
        <v>383</v>
      </c>
      <c r="O189" s="67" t="s">
        <v>503</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60"/>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file",IF(TRIM(S189)="","INVALID – choose the evidence type (column S)",IF(BL189=0,"INVALID – evidence ID does not match its type (e.g. SF-2210, IMG_2231, seal 88213, link)",IF(OR(LEN(AX189)&lt;2,ISNUMBER(MATCH(AX189,L_Placeholder,0))),"INVALID – verifier missing",IF(AX189=AU189,"INVALID – verifier must be someone other than the PIC",IF(BH189=1,"INVALID – result not yet available (awaiting / TBC)",IF(BV189=1,"INVALID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IF(TRIM(S189)="",0,BZ189)</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TRIM(LOWER(W189))&lt;&gt;LOWER(Flights!$F$10),ISNA(MATCH(TRIM(BP189),{"00aaa00","00aaa0000","aaa00","aaa0000","00-aaa-00","00-aaa-0000","00/aaa/00"},0)),OR(SUMPRODUCT(--ISNUMBER(SEARCH({"a0","a-0","a_0","a/0","a.0","a#0"},BP189)))&gt;0,ISNUMBER(SEARCH("000000",BP189)))),1,0),0)</f>
        <v>0</v>
      </c>
      <c r="BR189" s="61"/>
      <c r="BS189" s="61"/>
      <c r="BT189" s="61"/>
      <c r="BU189" s="61"/>
      <c r="BV189" s="61" t="n">
        <f aca="false">0</f>
        <v>0</v>
      </c>
      <c r="BW189" s="61"/>
      <c r="BX189" s="61"/>
      <c r="BY189" s="62" t="n">
        <f aca="false">Q189-T12EarlyH/24</f>
        <v>46309.6388888889</v>
      </c>
      <c r="BZ189" s="61" t="n">
        <f aca="false">IFERROR(IF(AND(TRIM(LOWER(Z189))&lt;&gt;LOWER(Flights!$F$10),ISNA(MATCH(TRIM(BN189),{"00aaa00","00aaa0000","aaa00","aaa0000","00-aaa-00","00-aaa-0000","00/aaa/00"},0)),IF(S189="Link / file path",SUMPRODUCT(--ISNUMBER(SEARCH({"http","www.","\","/",".pdf",".jpg",".jpeg",".png",".heic",".xls",".doc",".msg",".eml"},Z189)))&gt;0,OR(SUMPRODUCT(--ISNUMBER(SEARCH({"a0","a-0","a_0","a/0","a.0","a#0"},BN189)))&gt;0,SUMPRODUCT(--ISNUMBER(SEARCH({"http","www.","\","/",".pdf",".jpg",".jpeg",".png",".heic",".xls",".doc",".msg",".eml"},Z189)))&gt;0,AND(ISNUMBER(MATCH(S189,{"Seal no.","Delivery note / receipt","Email","Photo"},0)),ISNUMBER(SEARCH("0000",BN189)))))),1,0),0)</f>
        <v>0</v>
      </c>
    </row>
    <row r="190" customFormat="false" ht="41.25" hidden="false" customHeight="true" outlineLevel="0" collapsed="false">
      <c r="A190" s="57" t="s">
        <v>743</v>
      </c>
      <c r="B190" s="57" t="s">
        <v>231</v>
      </c>
      <c r="C190" s="57" t="str">
        <f aca="false">Flights!$F$10</f>
        <v>MH0002</v>
      </c>
      <c r="D190" s="58" t="n">
        <f aca="false">Flights!$D$10</f>
        <v>46310</v>
      </c>
      <c r="E190" s="57" t="str">
        <f aca="false">Flights!$G$10&amp;"-"&amp;Flights!$H$10</f>
        <v>KUL-LHR</v>
      </c>
      <c r="F190" s="57" t="str">
        <f aca="false">Flights!$K$10</f>
        <v>BC</v>
      </c>
      <c r="G190" s="57" t="s">
        <v>420</v>
      </c>
      <c r="H190" s="57" t="s">
        <v>378</v>
      </c>
      <c r="I190" s="57" t="s">
        <v>499</v>
      </c>
      <c r="J190" s="57" t="s">
        <v>515</v>
      </c>
      <c r="K190" s="67" t="s">
        <v>501</v>
      </c>
      <c r="L190" s="67" t="s">
        <v>744</v>
      </c>
      <c r="M190" s="67" t="s">
        <v>451</v>
      </c>
      <c r="N190" s="67" t="s">
        <v>383</v>
      </c>
      <c r="O190" s="67" t="s">
        <v>503</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60"/>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file",IF(TRIM(S190)="","INVALID – choose the evidence type (column S)",IF(BL190=0,"INVALID – evidence ID does not match its type (e.g. SF-2210, IMG_2231, seal 88213, link)",IF(OR(LEN(AX190)&lt;2,ISNUMBER(MATCH(AX190,L_Placeholder,0))),"INVALID – verifier missing",IF(AX190=AU190,"INVALID – verifier must be someone other than the PIC",IF(BH190=1,"INVALID – result not yet available (awaiting / TBC)",IF(BV190=1,"INVALID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IF(TRIM(S190)="",0,BZ190)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TRIM(LOWER(W190))&lt;&gt;LOWER(Flights!$F$10),ISNA(MATCH(TRIM(BP190),{"00aaa00","00aaa0000","aaa00","aaa0000","00-aaa-00","00-aaa-0000","00/aaa/00"},0)),OR(SUMPRODUCT(--ISNUMBER(SEARCH({"a0","a-0","a_0","a/0","a.0","a#0"},BP190)))&gt;0,ISNUMBER(SEARCH("000000",BP190)))),1,0),0)</f>
        <v>0</v>
      </c>
      <c r="BR190" s="61"/>
      <c r="BS190" s="61"/>
      <c r="BT190" s="61"/>
      <c r="BU190" s="61"/>
      <c r="BV190" s="61" t="n">
        <f aca="false">0</f>
        <v>0</v>
      </c>
      <c r="BW190" s="61"/>
      <c r="BX190" s="61"/>
      <c r="BY190" s="62" t="n">
        <f aca="false">Q190-T12EarlyH/24</f>
        <v>46309.6388888889</v>
      </c>
      <c r="BZ190" s="61" t="n">
        <f aca="false">IFERROR(IF(AND(TRIM(LOWER(Z190))&lt;&gt;LOWER(Flights!$F$10),ISNA(MATCH(TRIM(BN190),{"00aaa00","00aaa0000","aaa00","aaa0000","00-aaa-00","00-aaa-0000","00/aaa/00"},0)),IF(S190="Link / file path",SUMPRODUCT(--ISNUMBER(SEARCH({"http","www.","\","/",".pdf",".jpg",".jpeg",".png",".heic",".xls",".doc",".msg",".eml"},Z190)))&gt;0,OR(SUMPRODUCT(--ISNUMBER(SEARCH({"a0","a-0","a_0","a/0","a.0","a#0"},BN190)))&gt;0,SUMPRODUCT(--ISNUMBER(SEARCH({"http","www.","\","/",".pdf",".jpg",".jpeg",".png",".heic",".xls",".doc",".msg",".eml"},Z190)))&gt;0,AND(ISNUMBER(MATCH(S190,{"Seal no.","Delivery note / receipt","Email","Photo"},0)),ISNUMBER(SEARCH("0000",BN190)))))),1,0),0)</f>
        <v>0</v>
      </c>
    </row>
    <row r="191" customFormat="false" ht="54" hidden="false" customHeight="true" outlineLevel="0" collapsed="false">
      <c r="A191" s="57" t="s">
        <v>745</v>
      </c>
      <c r="B191" s="57" t="s">
        <v>231</v>
      </c>
      <c r="C191" s="57" t="str">
        <f aca="false">Flights!$F$10</f>
        <v>MH0002</v>
      </c>
      <c r="D191" s="58" t="n">
        <f aca="false">Flights!$D$10</f>
        <v>46310</v>
      </c>
      <c r="E191" s="57" t="str">
        <f aca="false">Flights!$G$10&amp;"-"&amp;Flights!$H$10</f>
        <v>KUL-LHR</v>
      </c>
      <c r="F191" s="57" t="str">
        <f aca="false">Flights!$K$10</f>
        <v>BC</v>
      </c>
      <c r="G191" s="57" t="s">
        <v>420</v>
      </c>
      <c r="H191" s="57" t="s">
        <v>378</v>
      </c>
      <c r="I191" s="57" t="s">
        <v>499</v>
      </c>
      <c r="J191" s="57" t="s">
        <v>518</v>
      </c>
      <c r="K191" s="67" t="s">
        <v>616</v>
      </c>
      <c r="L191" s="67" t="s">
        <v>746</v>
      </c>
      <c r="M191" s="67" t="s">
        <v>451</v>
      </c>
      <c r="N191" s="67" t="s">
        <v>383</v>
      </c>
      <c r="O191" s="67" t="s">
        <v>521</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60"/>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file",IF(TRIM(S191)="","INVALID – choose the evidence type (column S)",IF(BL191=0,"INVALID – evidence ID does not match its type (e.g. SF-2210, IMG_2231, seal 88213, link)",IF(OR(LEN(AX191)&lt;2,ISNUMBER(MATCH(AX191,L_Placeholder,0))),"INVALID – verifier missing",IF(AX191=AU191,"INVALID – verifier must be someone other than the PIC",IF(BH191=1,"INVALID – result not yet available (awaiting / TBC)",IF(BV191=1,"INVALID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IF(TRIM(S191)="",0,BZ191)</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TRIM(LOWER(W191))&lt;&gt;LOWER(Flights!$F$10),ISNA(MATCH(TRIM(BP191),{"00aaa00","00aaa0000","aaa00","aaa0000","00-aaa-00","00-aaa-0000","00/aaa/00"},0)),OR(SUMPRODUCT(--ISNUMBER(SEARCH({"a0","a-0","a_0","a/0","a.0","a#0"},BP191)))&gt;0,ISNUMBER(SEARCH("000000",BP191)))),1,0),0)</f>
        <v>0</v>
      </c>
      <c r="BR191" s="61"/>
      <c r="BS191" s="61"/>
      <c r="BT191" s="61"/>
      <c r="BU191" s="61"/>
      <c r="BV191" s="61" t="n">
        <f aca="false">0</f>
        <v>0</v>
      </c>
      <c r="BW191" s="61"/>
      <c r="BX191" s="61"/>
      <c r="BY191" s="62" t="n">
        <f aca="false">Q191-T12EarlyH/24</f>
        <v>46309.6388888889</v>
      </c>
      <c r="BZ191" s="61" t="n">
        <f aca="false">IFERROR(IF(AND(TRIM(LOWER(Z191))&lt;&gt;LOWER(Flights!$F$10),ISNA(MATCH(TRIM(BN191),{"00aaa00","00aaa0000","aaa00","aaa0000","00-aaa-00","00-aaa-0000","00/aaa/00"},0)),IF(S191="Link / file path",SUMPRODUCT(--ISNUMBER(SEARCH({"http","www.","\","/",".pdf",".jpg",".jpeg",".png",".heic",".xls",".doc",".msg",".eml"},Z191)))&gt;0,OR(SUMPRODUCT(--ISNUMBER(SEARCH({"a0","a-0","a_0","a/0","a.0","a#0"},BN191)))&gt;0,SUMPRODUCT(--ISNUMBER(SEARCH({"http","www.","\","/",".pdf",".jpg",".jpeg",".png",".heic",".xls",".doc",".msg",".eml"},Z191)))&gt;0,AND(ISNUMBER(MATCH(S191,{"Seal no.","Delivery note / receipt","Email","Photo"},0)),ISNUMBER(SEARCH("0000",BN191)))))),1,0),0)</f>
        <v>0</v>
      </c>
    </row>
    <row r="192" customFormat="false" ht="41.25" hidden="false" customHeight="true" outlineLevel="0" collapsed="false">
      <c r="A192" s="57" t="s">
        <v>747</v>
      </c>
      <c r="B192" s="57" t="s">
        <v>231</v>
      </c>
      <c r="C192" s="57" t="str">
        <f aca="false">Flights!$F$10</f>
        <v>MH0002</v>
      </c>
      <c r="D192" s="58" t="n">
        <f aca="false">Flights!$D$10</f>
        <v>46310</v>
      </c>
      <c r="E192" s="57" t="str">
        <f aca="false">Flights!$G$10&amp;"-"&amp;Flights!$H$10</f>
        <v>KUL-LHR</v>
      </c>
      <c r="F192" s="57" t="str">
        <f aca="false">Flights!$K$10</f>
        <v>BC</v>
      </c>
      <c r="G192" s="57" t="s">
        <v>420</v>
      </c>
      <c r="H192" s="57" t="s">
        <v>378</v>
      </c>
      <c r="I192" s="57" t="s">
        <v>499</v>
      </c>
      <c r="J192" s="57" t="s">
        <v>523</v>
      </c>
      <c r="K192" s="67" t="s">
        <v>501</v>
      </c>
      <c r="L192" s="67" t="s">
        <v>748</v>
      </c>
      <c r="M192" s="67" t="s">
        <v>451</v>
      </c>
      <c r="N192" s="67" t="s">
        <v>383</v>
      </c>
      <c r="O192" s="67" t="s">
        <v>503</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60"/>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file",IF(TRIM(S192)="","INVALID – choose the evidence type (column S)",IF(BL192=0,"INVALID – evidence ID does not match its type (e.g. SF-2210, IMG_2231, seal 88213, link)",IF(OR(LEN(AX192)&lt;2,ISNUMBER(MATCH(AX192,L_Placeholder,0))),"INVALID – verifier missing",IF(AX192=AU192,"INVALID – verifier must be someone other than the PIC",IF(BH192=1,"INVALID – result not yet available (awaiting / TBC)",IF(BV192=1,"INVALID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IF(TRIM(S192)="",0,BZ192)</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TRIM(LOWER(W192))&lt;&gt;LOWER(Flights!$F$10),ISNA(MATCH(TRIM(BP192),{"00aaa00","00aaa0000","aaa00","aaa0000","00-aaa-00","00-aaa-0000","00/aaa/00"},0)),OR(SUMPRODUCT(--ISNUMBER(SEARCH({"a0","a-0","a_0","a/0","a.0","a#0"},BP192)))&gt;0,ISNUMBER(SEARCH("000000",BP192)))),1,0),0)</f>
        <v>0</v>
      </c>
      <c r="BR192" s="61"/>
      <c r="BS192" s="61"/>
      <c r="BT192" s="61"/>
      <c r="BU192" s="61"/>
      <c r="BV192" s="61" t="n">
        <f aca="false">0</f>
        <v>0</v>
      </c>
      <c r="BW192" s="61"/>
      <c r="BX192" s="61"/>
      <c r="BY192" s="62" t="n">
        <f aca="false">Q192-T12EarlyH/24</f>
        <v>46309.6388888889</v>
      </c>
      <c r="BZ192" s="61" t="n">
        <f aca="false">IFERROR(IF(AND(TRIM(LOWER(Z192))&lt;&gt;LOWER(Flights!$F$10),ISNA(MATCH(TRIM(BN192),{"00aaa00","00aaa0000","aaa00","aaa0000","00-aaa-00","00-aaa-0000","00/aaa/00"},0)),IF(S192="Link / file path",SUMPRODUCT(--ISNUMBER(SEARCH({"http","www.","\","/",".pdf",".jpg",".jpeg",".png",".heic",".xls",".doc",".msg",".eml"},Z192)))&gt;0,OR(SUMPRODUCT(--ISNUMBER(SEARCH({"a0","a-0","a_0","a/0","a.0","a#0"},BN192)))&gt;0,SUMPRODUCT(--ISNUMBER(SEARCH({"http","www.","\","/",".pdf",".jpg",".jpeg",".png",".heic",".xls",".doc",".msg",".eml"},Z192)))&gt;0,AND(ISNUMBER(MATCH(S192,{"Seal no.","Delivery note / receipt","Email","Photo"},0)),ISNUMBER(SEARCH("0000",BN192)))))),1,0),0)</f>
        <v>0</v>
      </c>
    </row>
    <row r="193" customFormat="false" ht="41.25" hidden="false" customHeight="true" outlineLevel="0" collapsed="false">
      <c r="A193" s="57" t="s">
        <v>749</v>
      </c>
      <c r="B193" s="57" t="s">
        <v>231</v>
      </c>
      <c r="C193" s="57" t="str">
        <f aca="false">Flights!$F$10</f>
        <v>MH0002</v>
      </c>
      <c r="D193" s="58" t="n">
        <f aca="false">Flights!$D$10</f>
        <v>46310</v>
      </c>
      <c r="E193" s="57" t="str">
        <f aca="false">Flights!$G$10&amp;"-"&amp;Flights!$H$10</f>
        <v>KUL-LHR</v>
      </c>
      <c r="F193" s="57" t="str">
        <f aca="false">Flights!$K$10</f>
        <v>BC</v>
      </c>
      <c r="G193" s="57" t="s">
        <v>420</v>
      </c>
      <c r="H193" s="57" t="s">
        <v>378</v>
      </c>
      <c r="I193" s="57" t="s">
        <v>447</v>
      </c>
      <c r="J193" s="57" t="s">
        <v>526</v>
      </c>
      <c r="K193" s="67" t="s">
        <v>449</v>
      </c>
      <c r="L193" s="67" t="s">
        <v>750</v>
      </c>
      <c r="M193" s="67" t="s">
        <v>451</v>
      </c>
      <c r="N193" s="67" t="s">
        <v>383</v>
      </c>
      <c r="O193" s="67" t="s">
        <v>503</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60"/>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file",IF(TRIM(S193)="","INVALID – choose the evidence type (column S)",IF(BL193=0,"INVALID – evidence ID does not match its type (e.g. SF-2210, IMG_2231, seal 88213, link)",IF(OR(LEN(AX193)&lt;2,ISNUMBER(MATCH(AX193,L_Placeholder,0))),"INVALID – verifier missing",IF(AX193=AU193,"INVALID – verifier must be someone other than the PIC",IF(BH193=1,"INVALID – result not yet available (awaiting / TBC)",IF(BV193=1,"INVALID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IF(TRIM(S193)="",0,BZ193)</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TRIM(LOWER(W193))&lt;&gt;LOWER(Flights!$F$10),ISNA(MATCH(TRIM(BP193),{"00aaa00","00aaa0000","aaa00","aaa0000","00-aaa-00","00-aaa-0000","00/aaa/00"},0)),OR(SUMPRODUCT(--ISNUMBER(SEARCH({"a0","a-0","a_0","a/0","a.0","a#0"},BP193)))&gt;0,ISNUMBER(SEARCH("000000",BP193)))),1,0),0)</f>
        <v>0</v>
      </c>
      <c r="BR193" s="61"/>
      <c r="BS193" s="61"/>
      <c r="BT193" s="61"/>
      <c r="BU193" s="61"/>
      <c r="BV193" s="61" t="n">
        <f aca="false">0</f>
        <v>0</v>
      </c>
      <c r="BW193" s="61"/>
      <c r="BX193" s="61"/>
      <c r="BY193" s="62" t="n">
        <f aca="false">Q193-T12EarlyH/24</f>
        <v>46309.6388888889</v>
      </c>
      <c r="BZ193" s="61" t="n">
        <f aca="false">IFERROR(IF(AND(TRIM(LOWER(Z193))&lt;&gt;LOWER(Flights!$F$10),ISNA(MATCH(TRIM(BN193),{"00aaa00","00aaa0000","aaa00","aaa0000","00-aaa-00","00-aaa-0000","00/aaa/00"},0)),IF(S193="Link / file path",SUMPRODUCT(--ISNUMBER(SEARCH({"http","www.","\","/",".pdf",".jpg",".jpeg",".png",".heic",".xls",".doc",".msg",".eml"},Z193)))&gt;0,OR(SUMPRODUCT(--ISNUMBER(SEARCH({"a0","a-0","a_0","a/0","a.0","a#0"},BN193)))&gt;0,SUMPRODUCT(--ISNUMBER(SEARCH({"http","www.","\","/",".pdf",".jpg",".jpeg",".png",".heic",".xls",".doc",".msg",".eml"},Z193)))&gt;0,AND(ISNUMBER(MATCH(S193,{"Seal no.","Delivery note / receipt","Email","Photo"},0)),ISNUMBER(SEARCH("0000",BN193)))))),1,0),0)</f>
        <v>0</v>
      </c>
    </row>
    <row r="194" customFormat="false" ht="41.25" hidden="false" customHeight="true" outlineLevel="0" collapsed="false">
      <c r="A194" s="57" t="s">
        <v>751</v>
      </c>
      <c r="B194" s="57" t="s">
        <v>231</v>
      </c>
      <c r="C194" s="57" t="str">
        <f aca="false">Flights!$F$10</f>
        <v>MH0002</v>
      </c>
      <c r="D194" s="58" t="n">
        <f aca="false">Flights!$D$10</f>
        <v>46310</v>
      </c>
      <c r="E194" s="57" t="str">
        <f aca="false">Flights!$G$10&amp;"-"&amp;Flights!$H$10</f>
        <v>KUL-LHR</v>
      </c>
      <c r="F194" s="57" t="str">
        <f aca="false">Flights!$K$10</f>
        <v>BC</v>
      </c>
      <c r="G194" s="57" t="s">
        <v>420</v>
      </c>
      <c r="H194" s="57" t="s">
        <v>378</v>
      </c>
      <c r="I194" s="57" t="s">
        <v>447</v>
      </c>
      <c r="J194" s="57" t="s">
        <v>623</v>
      </c>
      <c r="K194" s="67" t="s">
        <v>449</v>
      </c>
      <c r="L194" s="67" t="s">
        <v>752</v>
      </c>
      <c r="M194" s="67" t="s">
        <v>451</v>
      </c>
      <c r="N194" s="67" t="s">
        <v>383</v>
      </c>
      <c r="O194" s="67" t="s">
        <v>503</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60"/>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file",IF(TRIM(S194)="","INVALID – choose the evidence type (column S)",IF(BL194=0,"INVALID – evidence ID does not match its type (e.g. SF-2210, IMG_2231, seal 88213, link)",IF(OR(LEN(AX194)&lt;2,ISNUMBER(MATCH(AX194,L_Placeholder,0))),"INVALID – verifier missing",IF(AX194=AU194,"INVALID – verifier must be someone other than the PIC",IF(BH194=1,"INVALID – result not yet available (awaiting / TBC)",IF(BV194=1,"INVALID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IF(TRIM(S194)="",0,BZ194)</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TRIM(LOWER(W194))&lt;&gt;LOWER(Flights!$F$10),ISNA(MATCH(TRIM(BP194),{"00aaa00","00aaa0000","aaa00","aaa0000","00-aaa-00","00-aaa-0000","00/aaa/00"},0)),OR(SUMPRODUCT(--ISNUMBER(SEARCH({"a0","a-0","a_0","a/0","a.0","a#0"},BP194)))&gt;0,ISNUMBER(SEARCH("000000",BP194)))),1,0),0)</f>
        <v>0</v>
      </c>
      <c r="BR194" s="61"/>
      <c r="BS194" s="61"/>
      <c r="BT194" s="61"/>
      <c r="BU194" s="61"/>
      <c r="BV194" s="61" t="n">
        <f aca="false">0</f>
        <v>0</v>
      </c>
      <c r="BW194" s="61"/>
      <c r="BX194" s="61"/>
      <c r="BY194" s="62" t="n">
        <f aca="false">Q194-T12EarlyH/24</f>
        <v>46309.6388888889</v>
      </c>
      <c r="BZ194" s="61" t="n">
        <f aca="false">IFERROR(IF(AND(TRIM(LOWER(Z194))&lt;&gt;LOWER(Flights!$F$10),ISNA(MATCH(TRIM(BN194),{"00aaa00","00aaa0000","aaa00","aaa0000","00-aaa-00","00-aaa-0000","00/aaa/00"},0)),IF(S194="Link / file path",SUMPRODUCT(--ISNUMBER(SEARCH({"http","www.","\","/",".pdf",".jpg",".jpeg",".png",".heic",".xls",".doc",".msg",".eml"},Z194)))&gt;0,OR(SUMPRODUCT(--ISNUMBER(SEARCH({"a0","a-0","a_0","a/0","a.0","a#0"},BN194)))&gt;0,SUMPRODUCT(--ISNUMBER(SEARCH({"http","www.","\","/",".pdf",".jpg",".jpeg",".png",".heic",".xls",".doc",".msg",".eml"},Z194)))&gt;0,AND(ISNUMBER(MATCH(S194,{"Seal no.","Delivery note / receipt","Email","Photo"},0)),ISNUMBER(SEARCH("0000",BN194)))))),1,0),0)</f>
        <v>0</v>
      </c>
    </row>
    <row r="195" customFormat="false" ht="41.25" hidden="false" customHeight="true" outlineLevel="0" collapsed="false">
      <c r="A195" s="57" t="s">
        <v>753</v>
      </c>
      <c r="B195" s="57" t="s">
        <v>231</v>
      </c>
      <c r="C195" s="57" t="str">
        <f aca="false">Flights!$F$10</f>
        <v>MH0002</v>
      </c>
      <c r="D195" s="58" t="n">
        <f aca="false">Flights!$D$10</f>
        <v>46310</v>
      </c>
      <c r="E195" s="57" t="str">
        <f aca="false">Flights!$G$10&amp;"-"&amp;Flights!$H$10</f>
        <v>KUL-LHR</v>
      </c>
      <c r="F195" s="57" t="str">
        <f aca="false">Flights!$K$10</f>
        <v>BC</v>
      </c>
      <c r="G195" s="57" t="s">
        <v>420</v>
      </c>
      <c r="H195" s="57" t="s">
        <v>378</v>
      </c>
      <c r="I195" s="57" t="s">
        <v>447</v>
      </c>
      <c r="J195" s="57" t="s">
        <v>626</v>
      </c>
      <c r="K195" s="67" t="s">
        <v>449</v>
      </c>
      <c r="L195" s="67" t="s">
        <v>754</v>
      </c>
      <c r="M195" s="67" t="s">
        <v>451</v>
      </c>
      <c r="N195" s="67" t="s">
        <v>383</v>
      </c>
      <c r="O195" s="67" t="s">
        <v>503</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60"/>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file",IF(TRIM(S195)="","INVALID – choose the evidence type (column S)",IF(BL195=0,"INVALID – evidence ID does not match its type (e.g. SF-2210, IMG_2231, seal 88213, link)",IF(OR(LEN(AX195)&lt;2,ISNUMBER(MATCH(AX195,L_Placeholder,0))),"INVALID – verifier missing",IF(AX195=AU195,"INVALID – verifier must be someone other than the PIC",IF(BH195=1,"INVALID – result not yet available (awaiting / TBC)",IF(BV195=1,"INVALID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IF(TRIM(S195)="",0,BZ195)</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TRIM(LOWER(W195))&lt;&gt;LOWER(Flights!$F$10),ISNA(MATCH(TRIM(BP195),{"00aaa00","00aaa0000","aaa00","aaa0000","00-aaa-00","00-aaa-0000","00/aaa/00"},0)),OR(SUMPRODUCT(--ISNUMBER(SEARCH({"a0","a-0","a_0","a/0","a.0","a#0"},BP195)))&gt;0,ISNUMBER(SEARCH("000000",BP195)))),1,0),0)</f>
        <v>0</v>
      </c>
      <c r="BR195" s="61"/>
      <c r="BS195" s="61"/>
      <c r="BT195" s="61"/>
      <c r="BU195" s="61"/>
      <c r="BV195" s="61" t="n">
        <f aca="false">0</f>
        <v>0</v>
      </c>
      <c r="BW195" s="61"/>
      <c r="BX195" s="61"/>
      <c r="BY195" s="62" t="n">
        <f aca="false">Q195-T12EarlyH/24</f>
        <v>46309.6388888889</v>
      </c>
      <c r="BZ195" s="61" t="n">
        <f aca="false">IFERROR(IF(AND(TRIM(LOWER(Z195))&lt;&gt;LOWER(Flights!$F$10),ISNA(MATCH(TRIM(BN195),{"00aaa00","00aaa0000","aaa00","aaa0000","00-aaa-00","00-aaa-0000","00/aaa/00"},0)),IF(S195="Link / file path",SUMPRODUCT(--ISNUMBER(SEARCH({"http","www.","\","/",".pdf",".jpg",".jpeg",".png",".heic",".xls",".doc",".msg",".eml"},Z195)))&gt;0,OR(SUMPRODUCT(--ISNUMBER(SEARCH({"a0","a-0","a_0","a/0","a.0","a#0"},BN195)))&gt;0,SUMPRODUCT(--ISNUMBER(SEARCH({"http","www.","\","/",".pdf",".jpg",".jpeg",".png",".heic",".xls",".doc",".msg",".eml"},Z195)))&gt;0,AND(ISNUMBER(MATCH(S195,{"Seal no.","Delivery note / receipt","Email","Photo"},0)),ISNUMBER(SEARCH("0000",BN195)))))),1,0),0)</f>
        <v>0</v>
      </c>
    </row>
    <row r="196" customFormat="false" ht="39.75" hidden="false" customHeight="true" outlineLevel="0" collapsed="false">
      <c r="A196" s="57" t="s">
        <v>755</v>
      </c>
      <c r="B196" s="57" t="s">
        <v>231</v>
      </c>
      <c r="C196" s="57" t="str">
        <f aca="false">Flights!$F$10</f>
        <v>MH0002</v>
      </c>
      <c r="D196" s="58" t="n">
        <f aca="false">Flights!$D$10</f>
        <v>46310</v>
      </c>
      <c r="E196" s="57" t="str">
        <f aca="false">Flights!$G$10&amp;"-"&amp;Flights!$H$10</f>
        <v>KUL-LHR</v>
      </c>
      <c r="F196" s="57" t="str">
        <f aca="false">Flights!$K$10</f>
        <v>BC</v>
      </c>
      <c r="G196" s="57" t="s">
        <v>420</v>
      </c>
      <c r="H196" s="57" t="s">
        <v>378</v>
      </c>
      <c r="I196" s="57" t="s">
        <v>629</v>
      </c>
      <c r="J196" s="57" t="s">
        <v>630</v>
      </c>
      <c r="K196" s="67" t="s">
        <v>501</v>
      </c>
      <c r="L196" s="67" t="s">
        <v>756</v>
      </c>
      <c r="M196" s="67" t="s">
        <v>187</v>
      </c>
      <c r="N196" s="67" t="s">
        <v>383</v>
      </c>
      <c r="O196" s="67" t="s">
        <v>632</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60"/>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file",IF(TRIM(S196)="","INVALID – choose the evidence type (column S)",IF(BL196=0,"INVALID – evidence ID does not match its type (e.g. SF-2210, IMG_2231, seal 88213, link)",IF(OR(LEN(AX196)&lt;2,ISNUMBER(MATCH(AX196,L_Placeholder,0))),"INVALID – verifier missing",IF(AX196=AU196,"INVALID – verifier must be someone other than the PIC",IF(BH196=1,"INVALID – result not yet available (awaiting / TBC)",IF(BV196=1,"INVALID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IF(TRIM(S196)="",0,BZ196)</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TRIM(LOWER(W196))&lt;&gt;LOWER(Flights!$F$10),ISNA(MATCH(TRIM(BP196),{"00aaa00","00aaa0000","aaa00","aaa0000","00-aaa-00","00-aaa-0000","00/aaa/00"},0)),OR(SUMPRODUCT(--ISNUMBER(SEARCH({"a0","a-0","a_0","a/0","a.0","a#0"},BP196)))&gt;0,ISNUMBER(SEARCH("000000",BP196)))),1,0),0)</f>
        <v>0</v>
      </c>
      <c r="BR196" s="61"/>
      <c r="BS196" s="61"/>
      <c r="BT196" s="61"/>
      <c r="BU196" s="61"/>
      <c r="BV196" s="61" t="n">
        <f aca="false">0</f>
        <v>0</v>
      </c>
      <c r="BW196" s="61"/>
      <c r="BX196" s="61"/>
      <c r="BY196" s="62" t="n">
        <f aca="false">Q196-T12EarlyH/24</f>
        <v>46309.6388888889</v>
      </c>
      <c r="BZ196" s="61" t="n">
        <f aca="false">IFERROR(IF(AND(TRIM(LOWER(Z196))&lt;&gt;LOWER(Flights!$F$10),ISNA(MATCH(TRIM(BN196),{"00aaa00","00aaa0000","aaa00","aaa0000","00-aaa-00","00-aaa-0000","00/aaa/00"},0)),IF(S196="Link / file path",SUMPRODUCT(--ISNUMBER(SEARCH({"http","www.","\","/",".pdf",".jpg",".jpeg",".png",".heic",".xls",".doc",".msg",".eml"},Z196)))&gt;0,OR(SUMPRODUCT(--ISNUMBER(SEARCH({"a0","a-0","a_0","a/0","a.0","a#0"},BN196)))&gt;0,SUMPRODUCT(--ISNUMBER(SEARCH({"http","www.","\","/",".pdf",".jpg",".jpeg",".png",".heic",".xls",".doc",".msg",".eml"},Z196)))&gt;0,AND(ISNUMBER(MATCH(S196,{"Seal no.","Delivery note / receipt","Email","Photo"},0)),ISNUMBER(SEARCH("0000",BN196)))))),1,0),0)</f>
        <v>0</v>
      </c>
    </row>
    <row r="197" customFormat="false" ht="39.75" hidden="false" customHeight="true" outlineLevel="0" collapsed="false">
      <c r="A197" s="57" t="s">
        <v>757</v>
      </c>
      <c r="B197" s="57" t="s">
        <v>231</v>
      </c>
      <c r="C197" s="57" t="str">
        <f aca="false">Flights!$F$10</f>
        <v>MH0002</v>
      </c>
      <c r="D197" s="58" t="n">
        <f aca="false">Flights!$D$10</f>
        <v>46310</v>
      </c>
      <c r="E197" s="57" t="str">
        <f aca="false">Flights!$G$10&amp;"-"&amp;Flights!$H$10</f>
        <v>KUL-LHR</v>
      </c>
      <c r="F197" s="57" t="str">
        <f aca="false">Flights!$K$10</f>
        <v>BC</v>
      </c>
      <c r="G197" s="57" t="s">
        <v>459</v>
      </c>
      <c r="H197" s="57" t="s">
        <v>460</v>
      </c>
      <c r="I197" s="57" t="s">
        <v>379</v>
      </c>
      <c r="J197" s="57" t="s">
        <v>461</v>
      </c>
      <c r="K197" s="67" t="s">
        <v>426</v>
      </c>
      <c r="L197" s="67" t="s">
        <v>462</v>
      </c>
      <c r="M197" s="67"/>
      <c r="N197" s="67" t="s">
        <v>383</v>
      </c>
      <c r="O197" s="67" t="s">
        <v>463</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60"/>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file",IF(TRIM(S197)="","INVALID – choose the evidence type (column S)",IF(BL197=0,"INVALID – evidence ID does not match its type (e.g. SF-2210, IMG_2231, seal 88213, link)",IF(OR(LEN(AX197)&lt;2,ISNUMBER(MATCH(AX197,L_Placeholder,0))),"INVALID – verifier missing",IF(AX197=AU197,"INVALID – verifier must be someone other than the PIC",IF(BH197=1,"INVALID – result not yet available (awaiting / TBC)",IF(BV197=1,"INVALID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IF(TRIM(S197)="",0,BZ197)</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TRIM(LOWER(W197))&lt;&gt;LOWER(Flights!$F$10),ISNA(MATCH(TRIM(BP197),{"00aaa00","00aaa0000","aaa00","aaa0000","00-aaa-00","00-aaa-0000","00/aaa/00"},0)),OR(SUMPRODUCT(--ISNUMBER(SEARCH({"a0","a-0","a_0","a/0","a.0","a#0"},BP197)))&gt;0,ISNUMBER(SEARCH("000000",BP197)))),1,0),0)</f>
        <v>0</v>
      </c>
      <c r="BR197" s="61"/>
      <c r="BS197" s="61"/>
      <c r="BT197" s="61"/>
      <c r="BU197" s="61"/>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c r="BX197" s="61"/>
      <c r="BY197" s="62" t="n">
        <f aca="false">IF(ISNUMBER(Flights!$AZ$10),MAX(Q197-UpliftWindowH/24,Flights!$AZ$10),Q197-UpliftWindowH/24)</f>
        <v>46310.3888888889</v>
      </c>
      <c r="BZ197" s="61" t="n">
        <f aca="false">IFERROR(IF(AND(TRIM(LOWER(Z197))&lt;&gt;LOWER(Flights!$F$10),ISNA(MATCH(TRIM(BN197),{"00aaa00","00aaa0000","aaa00","aaa0000","00-aaa-00","00-aaa-0000","00/aaa/00"},0)),IF(S197="Link / file path",SUMPRODUCT(--ISNUMBER(SEARCH({"http","www.","\","/",".pdf",".jpg",".jpeg",".png",".heic",".xls",".doc",".msg",".eml"},Z197)))&gt;0,OR(SUMPRODUCT(--ISNUMBER(SEARCH({"a0","a-0","a_0","a/0","a.0","a#0"},BN197)))&gt;0,SUMPRODUCT(--ISNUMBER(SEARCH({"http","www.","\","/",".pdf",".jpg",".jpeg",".png",".heic",".xls",".doc",".msg",".eml"},Z197)))&gt;0,AND(ISNUMBER(MATCH(S197,{"Seal no.","Delivery note / receipt","Email","Photo"},0)),ISNUMBER(SEARCH("0000",BN197)))))),1,0),0)</f>
        <v>0</v>
      </c>
    </row>
    <row r="198" customFormat="false" ht="39.75" hidden="false" customHeight="true" outlineLevel="0" collapsed="false">
      <c r="A198" s="57" t="s">
        <v>758</v>
      </c>
      <c r="B198" s="57" t="s">
        <v>231</v>
      </c>
      <c r="C198" s="57" t="str">
        <f aca="false">Flights!$F$10</f>
        <v>MH0002</v>
      </c>
      <c r="D198" s="58" t="n">
        <f aca="false">Flights!$D$10</f>
        <v>46310</v>
      </c>
      <c r="E198" s="57" t="str">
        <f aca="false">Flights!$G$10&amp;"-"&amp;Flights!$H$10</f>
        <v>KUL-LHR</v>
      </c>
      <c r="F198" s="57" t="str">
        <f aca="false">Flights!$K$10</f>
        <v>BC</v>
      </c>
      <c r="G198" s="57" t="s">
        <v>459</v>
      </c>
      <c r="H198" s="57" t="s">
        <v>460</v>
      </c>
      <c r="I198" s="57" t="s">
        <v>428</v>
      </c>
      <c r="J198" s="57" t="s">
        <v>465</v>
      </c>
      <c r="K198" s="67" t="s">
        <v>426</v>
      </c>
      <c r="L198" s="67" t="s">
        <v>462</v>
      </c>
      <c r="M198" s="67"/>
      <c r="N198" s="67" t="s">
        <v>383</v>
      </c>
      <c r="O198" s="67" t="s">
        <v>463</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60"/>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file",IF(TRIM(S198)="","INVALID – choose the evidence type (column S)",IF(BL198=0,"INVALID – evidence ID does not match its type (e.g. SF-2210, IMG_2231, seal 88213, link)",IF(OR(LEN(AX198)&lt;2,ISNUMBER(MATCH(AX198,L_Placeholder,0))),"INVALID – verifier missing",IF(AX198=AU198,"INVALID – verifier must be someone other than the PIC",IF(BH198=1,"INVALID – result not yet available (awaiting / TBC)",IF(BV198=1,"INVALID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IF(TRIM(S198)="",0,BZ198)</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TRIM(LOWER(W198))&lt;&gt;LOWER(Flights!$F$10),ISNA(MATCH(TRIM(BP198),{"00aaa00","00aaa0000","aaa00","aaa0000","00-aaa-00","00-aaa-0000","00/aaa/00"},0)),OR(SUMPRODUCT(--ISNUMBER(SEARCH({"a0","a-0","a_0","a/0","a.0","a#0"},BP198)))&gt;0,ISNUMBER(SEARCH("000000",BP198)))),1,0),0)</f>
        <v>0</v>
      </c>
      <c r="BR198" s="61"/>
      <c r="BS198" s="61"/>
      <c r="BT198" s="61"/>
      <c r="BU198" s="61"/>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c r="BX198" s="61"/>
      <c r="BY198" s="62" t="n">
        <f aca="false">IF(ISNUMBER(Flights!$AZ$10),MAX(Q198-UpliftWindowH/24,Flights!$AZ$10),Q198-UpliftWindowH/24)</f>
        <v>46310.3888888889</v>
      </c>
      <c r="BZ198" s="61" t="n">
        <f aca="false">IFERROR(IF(AND(TRIM(LOWER(Z198))&lt;&gt;LOWER(Flights!$F$10),ISNA(MATCH(TRIM(BN198),{"00aaa00","00aaa0000","aaa00","aaa0000","00-aaa-00","00-aaa-0000","00/aaa/00"},0)),IF(S198="Link / file path",SUMPRODUCT(--ISNUMBER(SEARCH({"http","www.","\","/",".pdf",".jpg",".jpeg",".png",".heic",".xls",".doc",".msg",".eml"},Z198)))&gt;0,OR(SUMPRODUCT(--ISNUMBER(SEARCH({"a0","a-0","a_0","a/0","a.0","a#0"},BN198)))&gt;0,SUMPRODUCT(--ISNUMBER(SEARCH({"http","www.","\","/",".pdf",".jpg",".jpeg",".png",".heic",".xls",".doc",".msg",".eml"},Z198)))&gt;0,AND(ISNUMBER(MATCH(S198,{"Seal no.","Delivery note / receipt","Email","Photo"},0)),ISNUMBER(SEARCH("0000",BN198)))))),1,0),0)</f>
        <v>0</v>
      </c>
    </row>
    <row r="199" customFormat="false" ht="91.5" hidden="false" customHeight="true" outlineLevel="0" collapsed="false">
      <c r="A199" s="57" t="s">
        <v>759</v>
      </c>
      <c r="B199" s="57" t="s">
        <v>231</v>
      </c>
      <c r="C199" s="57" t="str">
        <f aca="false">Flights!$F$10</f>
        <v>MH0002</v>
      </c>
      <c r="D199" s="58" t="n">
        <f aca="false">Flights!$D$10</f>
        <v>46310</v>
      </c>
      <c r="E199" s="57" t="str">
        <f aca="false">Flights!$G$10&amp;"-"&amp;Flights!$H$10</f>
        <v>KUL-LHR</v>
      </c>
      <c r="F199" s="57" t="str">
        <f aca="false">Flights!$K$10</f>
        <v>BC</v>
      </c>
      <c r="G199" s="57" t="s">
        <v>459</v>
      </c>
      <c r="H199" s="57" t="s">
        <v>460</v>
      </c>
      <c r="I199" s="57" t="s">
        <v>440</v>
      </c>
      <c r="J199" s="57" t="s">
        <v>467</v>
      </c>
      <c r="K199" s="67" t="s">
        <v>501</v>
      </c>
      <c r="L199" s="67" t="s">
        <v>443</v>
      </c>
      <c r="M199" s="67" t="s">
        <v>726</v>
      </c>
      <c r="N199" s="67" t="s">
        <v>444</v>
      </c>
      <c r="O199" s="67" t="s">
        <v>727</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60"/>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file",IF(TRIM(S199)="","INVALID – choose the evidence type (column S)",IF(BL199=0,"INVALID – evidence ID does not match its type (e.g. SF-2210, IMG_2231, seal 88213, link)",IF(OR(LEN(AX199)&lt;2,ISNUMBER(MATCH(AX199,L_Placeholder,0))),"INVALID – verifier missing",IF(AX199=AU199,"INVALID – verifier must be someone other than the PIC",IF(BH199=1,"INVALID – result not yet available (awaiting / TBC)",IF(BV199=1,"INVALID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IF(TRIM(S199)="",0,BZ199)</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TRIM(LOWER(W199))&lt;&gt;LOWER(Flights!$F$10),ISNA(MATCH(TRIM(BP199),{"00aaa00","00aaa0000","aaa00","aaa0000","00-aaa-00","00-aaa-0000","00/aaa/00"},0)),OR(SUMPRODUCT(--ISNUMBER(SEARCH({"a0","a-0","a_0","a/0","a.0","a#0"},BP199)))&gt;0,ISNUMBER(SEARCH("000000",BP199)))),1,0),0)</f>
        <v>0</v>
      </c>
      <c r="BR199" s="61"/>
      <c r="BS199" s="61"/>
      <c r="BT199" s="61"/>
      <c r="BU199" s="61"/>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c r="BX199" s="61"/>
      <c r="BY199" s="62" t="n">
        <f aca="false">IF(ISNUMBER(Flights!$AZ$10),MAX(Q199-UpliftWindowH/24,Flights!$AZ$10),Q199-UpliftWindowH/24)</f>
        <v>46310.3888888889</v>
      </c>
      <c r="BZ199" s="61" t="n">
        <f aca="false">IFERROR(IF(AND(TRIM(LOWER(Z199))&lt;&gt;LOWER(Flights!$F$10),ISNA(MATCH(TRIM(BN199),{"00aaa00","00aaa0000","aaa00","aaa0000","00-aaa-00","00-aaa-0000","00/aaa/00"},0)),IF(S199="Link / file path",SUMPRODUCT(--ISNUMBER(SEARCH({"http","www.","\","/",".pdf",".jpg",".jpeg",".png",".heic",".xls",".doc",".msg",".eml"},Z199)))&gt;0,OR(SUMPRODUCT(--ISNUMBER(SEARCH({"a0","a-0","a_0","a/0","a.0","a#0"},BN199)))&gt;0,SUMPRODUCT(--ISNUMBER(SEARCH({"http","www.","\","/",".pdf",".jpg",".jpeg",".png",".heic",".xls",".doc",".msg",".eml"},Z199)))&gt;0,AND(ISNUMBER(MATCH(S199,{"Seal no.","Delivery note / receipt","Email","Photo"},0)),ISNUMBER(SEARCH("0000",BN199)))))),1,0),0)</f>
        <v>0</v>
      </c>
    </row>
    <row r="200" customFormat="false" ht="39.75" hidden="false" customHeight="true" outlineLevel="0" collapsed="false">
      <c r="A200" s="57" t="s">
        <v>760</v>
      </c>
      <c r="B200" s="57" t="s">
        <v>231</v>
      </c>
      <c r="C200" s="57" t="str">
        <f aca="false">Flights!$F$10</f>
        <v>MH0002</v>
      </c>
      <c r="D200" s="58" t="n">
        <f aca="false">Flights!$D$10</f>
        <v>46310</v>
      </c>
      <c r="E200" s="57" t="str">
        <f aca="false">Flights!$G$10&amp;"-"&amp;Flights!$H$10</f>
        <v>KUL-LHR</v>
      </c>
      <c r="F200" s="57" t="str">
        <f aca="false">Flights!$K$10</f>
        <v>BC</v>
      </c>
      <c r="G200" s="57" t="s">
        <v>459</v>
      </c>
      <c r="H200" s="57" t="s">
        <v>460</v>
      </c>
      <c r="I200" s="57" t="s">
        <v>440</v>
      </c>
      <c r="J200" s="57" t="s">
        <v>761</v>
      </c>
      <c r="K200" s="67" t="s">
        <v>730</v>
      </c>
      <c r="L200" s="67" t="s">
        <v>731</v>
      </c>
      <c r="M200" s="67" t="s">
        <v>187</v>
      </c>
      <c r="N200" s="67" t="s">
        <v>383</v>
      </c>
      <c r="O200" s="67" t="s">
        <v>732</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60"/>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file",IF(TRIM(S200)="","INVALID – choose the evidence type (column S)",IF(BL200=0,"INVALID – evidence ID does not match its type (e.g. SF-2210, IMG_2231, seal 88213, link)",IF(OR(LEN(AX200)&lt;2,ISNUMBER(MATCH(AX200,L_Placeholder,0))),"INVALID – verifier missing",IF(AX200=AU200,"INVALID – verifier must be someone other than the PIC",IF(BH200=1,"INVALID – result not yet available (awaiting / TBC)",IF(BV200=1,"INVALID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IF(TRIM(S200)="",0,BZ200)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TRIM(LOWER(W200))&lt;&gt;LOWER(Flights!$F$10),ISNA(MATCH(TRIM(BP200),{"00aaa00","00aaa0000","aaa00","aaa0000","00-aaa-00","00-aaa-0000","00/aaa/00"},0)),OR(SUMPRODUCT(--ISNUMBER(SEARCH({"a0","a-0","a_0","a/0","a.0","a#0"},BP200)))&gt;0,ISNUMBER(SEARCH("000000",BP200)))),1,0),0)</f>
        <v>0</v>
      </c>
      <c r="BR200" s="61"/>
      <c r="BS200" s="61"/>
      <c r="BT200" s="61"/>
      <c r="BU200" s="61"/>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c r="BX200" s="61"/>
      <c r="BY200" s="62" t="n">
        <f aca="false">IF(ISNUMBER(Flights!$AZ$10),MAX(Q200-UpliftWindowH/24,Flights!$AZ$10),Q200-UpliftWindowH/24)</f>
        <v>46310.3888888889</v>
      </c>
      <c r="BZ200" s="61" t="n">
        <f aca="false">IFERROR(IF(AND(TRIM(LOWER(Z200))&lt;&gt;LOWER(Flights!$F$10),ISNA(MATCH(TRIM(BN200),{"00aaa00","00aaa0000","aaa00","aaa0000","00-aaa-00","00-aaa-0000","00/aaa/00"},0)),IF(S200="Link / file path",SUMPRODUCT(--ISNUMBER(SEARCH({"http","www.","\","/",".pdf",".jpg",".jpeg",".png",".heic",".xls",".doc",".msg",".eml"},Z200)))&gt;0,OR(SUMPRODUCT(--ISNUMBER(SEARCH({"a0","a-0","a_0","a/0","a.0","a#0"},BN200)))&gt;0,SUMPRODUCT(--ISNUMBER(SEARCH({"http","www.","\","/",".pdf",".jpg",".jpeg",".png",".heic",".xls",".doc",".msg",".eml"},Z200)))&gt;0,AND(ISNUMBER(MATCH(S200,{"Seal no.","Delivery note / receipt","Email","Photo"},0)),ISNUMBER(SEARCH("0000",BN200)))))),1,0),0)</f>
        <v>0</v>
      </c>
    </row>
    <row r="201" customFormat="false" ht="39.75" hidden="false" customHeight="true" outlineLevel="0" collapsed="false">
      <c r="A201" s="57" t="s">
        <v>762</v>
      </c>
      <c r="B201" s="57" t="s">
        <v>231</v>
      </c>
      <c r="C201" s="57" t="str">
        <f aca="false">Flights!$F$10</f>
        <v>MH0002</v>
      </c>
      <c r="D201" s="58" t="n">
        <f aca="false">Flights!$D$10</f>
        <v>46310</v>
      </c>
      <c r="E201" s="57" t="str">
        <f aca="false">Flights!$G$10&amp;"-"&amp;Flights!$H$10</f>
        <v>KUL-LHR</v>
      </c>
      <c r="F201" s="57" t="str">
        <f aca="false">Flights!$K$10</f>
        <v>BC</v>
      </c>
      <c r="G201" s="57" t="s">
        <v>459</v>
      </c>
      <c r="H201" s="57" t="s">
        <v>460</v>
      </c>
      <c r="I201" s="57" t="s">
        <v>440</v>
      </c>
      <c r="J201" s="57" t="s">
        <v>643</v>
      </c>
      <c r="K201" s="67" t="s">
        <v>501</v>
      </c>
      <c r="L201" s="67" t="s">
        <v>734</v>
      </c>
      <c r="M201" s="67" t="s">
        <v>187</v>
      </c>
      <c r="N201" s="67" t="s">
        <v>383</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60"/>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file",IF(TRIM(S201)="","INVALID – choose the evidence type (column S)",IF(BL201=0,"INVALID – evidence ID does not match its type (e.g. SF-2210, IMG_2231, seal 88213, link)",IF(OR(LEN(AX201)&lt;2,ISNUMBER(MATCH(AX201,L_Placeholder,0))),"INVALID – verifier missing",IF(AX201=AU201,"INVALID – verifier must be someone other than the PIC",IF(BH201=1,"INVALID – result not yet available (awaiting / TBC)",IF(BV201=1,"INVALID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IF(TRIM(S201)="",0,BZ201)</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TRIM(LOWER(W201))&lt;&gt;LOWER(Flights!$F$10),ISNA(MATCH(TRIM(BP201),{"00aaa00","00aaa0000","aaa00","aaa0000","00-aaa-00","00-aaa-0000","00/aaa/00"},0)),OR(SUMPRODUCT(--ISNUMBER(SEARCH({"a0","a-0","a_0","a/0","a.0","a#0"},BP201)))&gt;0,ISNUMBER(SEARCH("000000",BP201)))),1,0),0)</f>
        <v>0</v>
      </c>
      <c r="BR201" s="61"/>
      <c r="BS201" s="61"/>
      <c r="BT201" s="61"/>
      <c r="BU201" s="61"/>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c r="BX201" s="61"/>
      <c r="BY201" s="62" t="n">
        <f aca="false">IF(ISNUMBER(Flights!$AZ$10),MAX(Q201-UpliftWindowH/24,Flights!$AZ$10),Q201-UpliftWindowH/24)</f>
        <v>46310.3888888889</v>
      </c>
      <c r="BZ201" s="61" t="n">
        <f aca="false">IFERROR(IF(AND(TRIM(LOWER(Z201))&lt;&gt;LOWER(Flights!$F$10),ISNA(MATCH(TRIM(BN201),{"00aaa00","00aaa0000","aaa00","aaa0000","00-aaa-00","00-aaa-0000","00/aaa/00"},0)),IF(S201="Link / file path",SUMPRODUCT(--ISNUMBER(SEARCH({"http","www.","\","/",".pdf",".jpg",".jpeg",".png",".heic",".xls",".doc",".msg",".eml"},Z201)))&gt;0,OR(SUMPRODUCT(--ISNUMBER(SEARCH({"a0","a-0","a_0","a/0","a.0","a#0"},BN201)))&gt;0,SUMPRODUCT(--ISNUMBER(SEARCH({"http","www.","\","/",".pdf",".jpg",".jpeg",".png",".heic",".xls",".doc",".msg",".eml"},Z201)))&gt;0,AND(ISNUMBER(MATCH(S201,{"Seal no.","Delivery note / receipt","Email","Photo"},0)),ISNUMBER(SEARCH("0000",BN201)))))),1,0),0)</f>
        <v>0</v>
      </c>
    </row>
    <row r="202" customFormat="false" ht="39.75" hidden="false" customHeight="true" outlineLevel="0" collapsed="false">
      <c r="A202" s="57" t="s">
        <v>763</v>
      </c>
      <c r="B202" s="57" t="s">
        <v>231</v>
      </c>
      <c r="C202" s="57" t="str">
        <f aca="false">Flights!$F$10</f>
        <v>MH0002</v>
      </c>
      <c r="D202" s="58" t="n">
        <f aca="false">Flights!$D$10</f>
        <v>46310</v>
      </c>
      <c r="E202" s="57" t="str">
        <f aca="false">Flights!$G$10&amp;"-"&amp;Flights!$H$10</f>
        <v>KUL-LHR</v>
      </c>
      <c r="F202" s="57" t="str">
        <f aca="false">Flights!$K$10</f>
        <v>BC</v>
      </c>
      <c r="G202" s="57" t="s">
        <v>459</v>
      </c>
      <c r="H202" s="57" t="s">
        <v>460</v>
      </c>
      <c r="I202" s="57" t="s">
        <v>499</v>
      </c>
      <c r="J202" s="57" t="s">
        <v>537</v>
      </c>
      <c r="K202" s="67" t="s">
        <v>501</v>
      </c>
      <c r="L202" s="67" t="s">
        <v>736</v>
      </c>
      <c r="M202" s="67" t="s">
        <v>451</v>
      </c>
      <c r="N202" s="67" t="s">
        <v>383</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60"/>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file",IF(TRIM(S202)="","INVALID – choose the evidence type (column S)",IF(BL202=0,"INVALID – evidence ID does not match its type (e.g. SF-2210, IMG_2231, seal 88213, link)",IF(OR(LEN(AX202)&lt;2,ISNUMBER(MATCH(AX202,L_Placeholder,0))),"INVALID – verifier missing",IF(AX202=AU202,"INVALID – verifier must be someone other than the PIC",IF(BH202=1,"INVALID – result not yet available (awaiting / TBC)",IF(BV202=1,"INVALID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IF(TRIM(S202)="",0,BZ202)</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TRIM(LOWER(W202))&lt;&gt;LOWER(Flights!$F$10),ISNA(MATCH(TRIM(BP202),{"00aaa00","00aaa0000","aaa00","aaa0000","00-aaa-00","00-aaa-0000","00/aaa/00"},0)),OR(SUMPRODUCT(--ISNUMBER(SEARCH({"a0","a-0","a_0","a/0","a.0","a#0"},BP202)))&gt;0,ISNUMBER(SEARCH("000000",BP202)))),1,0),0)</f>
        <v>0</v>
      </c>
      <c r="BR202" s="61"/>
      <c r="BS202" s="61"/>
      <c r="BT202" s="61"/>
      <c r="BU202" s="61"/>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c r="BX202" s="61"/>
      <c r="BY202" s="62" t="n">
        <f aca="false">IF(ISNUMBER(Flights!$AZ$10),MAX(Q202-UpliftWindowH/24,Flights!$AZ$10),Q202-UpliftWindowH/24)</f>
        <v>46310.3888888889</v>
      </c>
      <c r="BZ202" s="61" t="n">
        <f aca="false">IFERROR(IF(AND(TRIM(LOWER(Z202))&lt;&gt;LOWER(Flights!$F$10),ISNA(MATCH(TRIM(BN202),{"00aaa00","00aaa0000","aaa00","aaa0000","00-aaa-00","00-aaa-0000","00/aaa/00"},0)),IF(S202="Link / file path",SUMPRODUCT(--ISNUMBER(SEARCH({"http","www.","\","/",".pdf",".jpg",".jpeg",".png",".heic",".xls",".doc",".msg",".eml"},Z202)))&gt;0,OR(SUMPRODUCT(--ISNUMBER(SEARCH({"a0","a-0","a_0","a/0","a.0","a#0"},BN202)))&gt;0,SUMPRODUCT(--ISNUMBER(SEARCH({"http","www.","\","/",".pdf",".jpg",".jpeg",".png",".heic",".xls",".doc",".msg",".eml"},Z202)))&gt;0,AND(ISNUMBER(MATCH(S202,{"Seal no.","Delivery note / receipt","Email","Photo"},0)),ISNUMBER(SEARCH("0000",BN202)))))),1,0),0)</f>
        <v>0</v>
      </c>
    </row>
    <row r="203" customFormat="false" ht="39.75" hidden="false" customHeight="true" outlineLevel="0" collapsed="false">
      <c r="A203" s="57" t="s">
        <v>764</v>
      </c>
      <c r="B203" s="57" t="s">
        <v>231</v>
      </c>
      <c r="C203" s="57" t="str">
        <f aca="false">Flights!$F$10</f>
        <v>MH0002</v>
      </c>
      <c r="D203" s="58" t="n">
        <f aca="false">Flights!$D$10</f>
        <v>46310</v>
      </c>
      <c r="E203" s="57" t="str">
        <f aca="false">Flights!$G$10&amp;"-"&amp;Flights!$H$10</f>
        <v>KUL-LHR</v>
      </c>
      <c r="F203" s="57" t="str">
        <f aca="false">Flights!$K$10</f>
        <v>BC</v>
      </c>
      <c r="G203" s="57" t="s">
        <v>459</v>
      </c>
      <c r="H203" s="57" t="s">
        <v>460</v>
      </c>
      <c r="I203" s="57" t="s">
        <v>499</v>
      </c>
      <c r="J203" s="57" t="s">
        <v>539</v>
      </c>
      <c r="K203" s="67" t="s">
        <v>501</v>
      </c>
      <c r="L203" s="67" t="s">
        <v>738</v>
      </c>
      <c r="M203" s="67" t="s">
        <v>451</v>
      </c>
      <c r="N203" s="67" t="s">
        <v>383</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60"/>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file",IF(TRIM(S203)="","INVALID – choose the evidence type (column S)",IF(BL203=0,"INVALID – evidence ID does not match its type (e.g. SF-2210, IMG_2231, seal 88213, link)",IF(OR(LEN(AX203)&lt;2,ISNUMBER(MATCH(AX203,L_Placeholder,0))),"INVALID – verifier missing",IF(AX203=AU203,"INVALID – verifier must be someone other than the PIC",IF(BH203=1,"INVALID – result not yet available (awaiting / TBC)",IF(BV203=1,"INVALID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IF(TRIM(S203)="",0,BZ203)</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TRIM(LOWER(W203))&lt;&gt;LOWER(Flights!$F$10),ISNA(MATCH(TRIM(BP203),{"00aaa00","00aaa0000","aaa00","aaa0000","00-aaa-00","00-aaa-0000","00/aaa/00"},0)),OR(SUMPRODUCT(--ISNUMBER(SEARCH({"a0","a-0","a_0","a/0","a.0","a#0"},BP203)))&gt;0,ISNUMBER(SEARCH("000000",BP203)))),1,0),0)</f>
        <v>0</v>
      </c>
      <c r="BR203" s="61"/>
      <c r="BS203" s="61"/>
      <c r="BT203" s="61"/>
      <c r="BU203" s="61"/>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c r="BX203" s="61"/>
      <c r="BY203" s="62" t="n">
        <f aca="false">IF(ISNUMBER(Flights!$AZ$10),MAX(Q203-UpliftWindowH/24,Flights!$AZ$10),Q203-UpliftWindowH/24)</f>
        <v>46310.3888888889</v>
      </c>
      <c r="BZ203" s="61" t="n">
        <f aca="false">IFERROR(IF(AND(TRIM(LOWER(Z203))&lt;&gt;LOWER(Flights!$F$10),ISNA(MATCH(TRIM(BN203),{"00aaa00","00aaa0000","aaa00","aaa0000","00-aaa-00","00-aaa-0000","00/aaa/00"},0)),IF(S203="Link / file path",SUMPRODUCT(--ISNUMBER(SEARCH({"http","www.","\","/",".pdf",".jpg",".jpeg",".png",".heic",".xls",".doc",".msg",".eml"},Z203)))&gt;0,OR(SUMPRODUCT(--ISNUMBER(SEARCH({"a0","a-0","a_0","a/0","a.0","a#0"},BN203)))&gt;0,SUMPRODUCT(--ISNUMBER(SEARCH({"http","www.","\","/",".pdf",".jpg",".jpeg",".png",".heic",".xls",".doc",".msg",".eml"},Z203)))&gt;0,AND(ISNUMBER(MATCH(S203,{"Seal no.","Delivery note / receipt","Email","Photo"},0)),ISNUMBER(SEARCH("0000",BN203)))))),1,0),0)</f>
        <v>0</v>
      </c>
    </row>
    <row r="204" customFormat="false" ht="39.75" hidden="false" customHeight="true" outlineLevel="0" collapsed="false">
      <c r="A204" s="57" t="s">
        <v>765</v>
      </c>
      <c r="B204" s="57" t="s">
        <v>231</v>
      </c>
      <c r="C204" s="57" t="str">
        <f aca="false">Flights!$F$10</f>
        <v>MH0002</v>
      </c>
      <c r="D204" s="58" t="n">
        <f aca="false">Flights!$D$10</f>
        <v>46310</v>
      </c>
      <c r="E204" s="57" t="str">
        <f aca="false">Flights!$G$10&amp;"-"&amp;Flights!$H$10</f>
        <v>KUL-LHR</v>
      </c>
      <c r="F204" s="57" t="str">
        <f aca="false">Flights!$K$10</f>
        <v>BC</v>
      </c>
      <c r="G204" s="57" t="s">
        <v>459</v>
      </c>
      <c r="H204" s="57" t="s">
        <v>460</v>
      </c>
      <c r="I204" s="57" t="s">
        <v>499</v>
      </c>
      <c r="J204" s="57" t="s">
        <v>541</v>
      </c>
      <c r="K204" s="67" t="s">
        <v>501</v>
      </c>
      <c r="L204" s="67" t="s">
        <v>740</v>
      </c>
      <c r="M204" s="67" t="s">
        <v>451</v>
      </c>
      <c r="N204" s="67" t="s">
        <v>383</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60"/>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file",IF(TRIM(S204)="","INVALID – choose the evidence type (column S)",IF(BL204=0,"INVALID – evidence ID does not match its type (e.g. SF-2210, IMG_2231, seal 88213, link)",IF(OR(LEN(AX204)&lt;2,ISNUMBER(MATCH(AX204,L_Placeholder,0))),"INVALID – verifier missing",IF(AX204=AU204,"INVALID – verifier must be someone other than the PIC",IF(BH204=1,"INVALID – result not yet available (awaiting / TBC)",IF(BV204=1,"INVALID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IF(TRIM(S204)="",0,BZ204)</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TRIM(LOWER(W204))&lt;&gt;LOWER(Flights!$F$10),ISNA(MATCH(TRIM(BP204),{"00aaa00","00aaa0000","aaa00","aaa0000","00-aaa-00","00-aaa-0000","00/aaa/00"},0)),OR(SUMPRODUCT(--ISNUMBER(SEARCH({"a0","a-0","a_0","a/0","a.0","a#0"},BP204)))&gt;0,ISNUMBER(SEARCH("000000",BP204)))),1,0),0)</f>
        <v>0</v>
      </c>
      <c r="BR204" s="61"/>
      <c r="BS204" s="61"/>
      <c r="BT204" s="61"/>
      <c r="BU204" s="61"/>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c r="BX204" s="61"/>
      <c r="BY204" s="62" t="n">
        <f aca="false">IF(ISNUMBER(Flights!$AZ$10),MAX(Q204-UpliftWindowH/24,Flights!$AZ$10),Q204-UpliftWindowH/24)</f>
        <v>46310.3888888889</v>
      </c>
      <c r="BZ204" s="61" t="n">
        <f aca="false">IFERROR(IF(AND(TRIM(LOWER(Z204))&lt;&gt;LOWER(Flights!$F$10),ISNA(MATCH(TRIM(BN204),{"00aaa00","00aaa0000","aaa00","aaa0000","00-aaa-00","00-aaa-0000","00/aaa/00"},0)),IF(S204="Link / file path",SUMPRODUCT(--ISNUMBER(SEARCH({"http","www.","\","/",".pdf",".jpg",".jpeg",".png",".heic",".xls",".doc",".msg",".eml"},Z204)))&gt;0,OR(SUMPRODUCT(--ISNUMBER(SEARCH({"a0","a-0","a_0","a/0","a.0","a#0"},BN204)))&gt;0,SUMPRODUCT(--ISNUMBER(SEARCH({"http","www.","\","/",".pdf",".jpg",".jpeg",".png",".heic",".xls",".doc",".msg",".eml"},Z204)))&gt;0,AND(ISNUMBER(MATCH(S204,{"Seal no.","Delivery note / receipt","Email","Photo"},0)),ISNUMBER(SEARCH("0000",BN204)))))),1,0),0)</f>
        <v>0</v>
      </c>
    </row>
    <row r="205" customFormat="false" ht="39.75" hidden="false" customHeight="true" outlineLevel="0" collapsed="false">
      <c r="A205" s="57" t="s">
        <v>766</v>
      </c>
      <c r="B205" s="57" t="s">
        <v>231</v>
      </c>
      <c r="C205" s="57" t="str">
        <f aca="false">Flights!$F$10</f>
        <v>MH0002</v>
      </c>
      <c r="D205" s="58" t="n">
        <f aca="false">Flights!$D$10</f>
        <v>46310</v>
      </c>
      <c r="E205" s="57" t="str">
        <f aca="false">Flights!$G$10&amp;"-"&amp;Flights!$H$10</f>
        <v>KUL-LHR</v>
      </c>
      <c r="F205" s="57" t="str">
        <f aca="false">Flights!$K$10</f>
        <v>BC</v>
      </c>
      <c r="G205" s="57" t="s">
        <v>459</v>
      </c>
      <c r="H205" s="57" t="s">
        <v>460</v>
      </c>
      <c r="I205" s="57" t="s">
        <v>499</v>
      </c>
      <c r="J205" s="57" t="s">
        <v>543</v>
      </c>
      <c r="K205" s="67" t="s">
        <v>501</v>
      </c>
      <c r="L205" s="67" t="s">
        <v>742</v>
      </c>
      <c r="M205" s="67" t="s">
        <v>451</v>
      </c>
      <c r="N205" s="67" t="s">
        <v>383</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60"/>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file",IF(TRIM(S205)="","INVALID – choose the evidence type (column S)",IF(BL205=0,"INVALID – evidence ID does not match its type (e.g. SF-2210, IMG_2231, seal 88213, link)",IF(OR(LEN(AX205)&lt;2,ISNUMBER(MATCH(AX205,L_Placeholder,0))),"INVALID – verifier missing",IF(AX205=AU205,"INVALID – verifier must be someone other than the PIC",IF(BH205=1,"INVALID – result not yet available (awaiting / TBC)",IF(BV205=1,"INVALID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IF(TRIM(S205)="",0,BZ205)</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TRIM(LOWER(W205))&lt;&gt;LOWER(Flights!$F$10),ISNA(MATCH(TRIM(BP205),{"00aaa00","00aaa0000","aaa00","aaa0000","00-aaa-00","00-aaa-0000","00/aaa/00"},0)),OR(SUMPRODUCT(--ISNUMBER(SEARCH({"a0","a-0","a_0","a/0","a.0","a#0"},BP205)))&gt;0,ISNUMBER(SEARCH("000000",BP205)))),1,0),0)</f>
        <v>0</v>
      </c>
      <c r="BR205" s="61"/>
      <c r="BS205" s="61"/>
      <c r="BT205" s="61"/>
      <c r="BU205" s="61"/>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c r="BX205" s="61"/>
      <c r="BY205" s="62" t="n">
        <f aca="false">IF(ISNUMBER(Flights!$AZ$10),MAX(Q205-UpliftWindowH/24,Flights!$AZ$10),Q205-UpliftWindowH/24)</f>
        <v>46310.3888888889</v>
      </c>
      <c r="BZ205" s="61" t="n">
        <f aca="false">IFERROR(IF(AND(TRIM(LOWER(Z205))&lt;&gt;LOWER(Flights!$F$10),ISNA(MATCH(TRIM(BN205),{"00aaa00","00aaa0000","aaa00","aaa0000","00-aaa-00","00-aaa-0000","00/aaa/00"},0)),IF(S205="Link / file path",SUMPRODUCT(--ISNUMBER(SEARCH({"http","www.","\","/",".pdf",".jpg",".jpeg",".png",".heic",".xls",".doc",".msg",".eml"},Z205)))&gt;0,OR(SUMPRODUCT(--ISNUMBER(SEARCH({"a0","a-0","a_0","a/0","a.0","a#0"},BN205)))&gt;0,SUMPRODUCT(--ISNUMBER(SEARCH({"http","www.","\","/",".pdf",".jpg",".jpeg",".png",".heic",".xls",".doc",".msg",".eml"},Z205)))&gt;0,AND(ISNUMBER(MATCH(S205,{"Seal no.","Delivery note / receipt","Email","Photo"},0)),ISNUMBER(SEARCH("0000",BN205)))))),1,0),0)</f>
        <v>0</v>
      </c>
    </row>
    <row r="206" customFormat="false" ht="39.75" hidden="false" customHeight="true" outlineLevel="0" collapsed="false">
      <c r="A206" s="57" t="s">
        <v>767</v>
      </c>
      <c r="B206" s="57" t="s">
        <v>231</v>
      </c>
      <c r="C206" s="57" t="str">
        <f aca="false">Flights!$F$10</f>
        <v>MH0002</v>
      </c>
      <c r="D206" s="58" t="n">
        <f aca="false">Flights!$D$10</f>
        <v>46310</v>
      </c>
      <c r="E206" s="57" t="str">
        <f aca="false">Flights!$G$10&amp;"-"&amp;Flights!$H$10</f>
        <v>KUL-LHR</v>
      </c>
      <c r="F206" s="57" t="str">
        <f aca="false">Flights!$K$10</f>
        <v>BC</v>
      </c>
      <c r="G206" s="57" t="s">
        <v>459</v>
      </c>
      <c r="H206" s="57" t="s">
        <v>460</v>
      </c>
      <c r="I206" s="57" t="s">
        <v>499</v>
      </c>
      <c r="J206" s="57" t="s">
        <v>546</v>
      </c>
      <c r="K206" s="67" t="s">
        <v>501</v>
      </c>
      <c r="L206" s="67" t="s">
        <v>744</v>
      </c>
      <c r="M206" s="67" t="s">
        <v>451</v>
      </c>
      <c r="N206" s="67" t="s">
        <v>383</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60"/>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file",IF(TRIM(S206)="","INVALID – choose the evidence type (column S)",IF(BL206=0,"INVALID – evidence ID does not match its type (e.g. SF-2210, IMG_2231, seal 88213, link)",IF(OR(LEN(AX206)&lt;2,ISNUMBER(MATCH(AX206,L_Placeholder,0))),"INVALID – verifier missing",IF(AX206=AU206,"INVALID – verifier must be someone other than the PIC",IF(BH206=1,"INVALID – result not yet available (awaiting / TBC)",IF(BV206=1,"INVALID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IF(TRIM(S206)="",0,BZ206)</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TRIM(LOWER(W206))&lt;&gt;LOWER(Flights!$F$10),ISNA(MATCH(TRIM(BP206),{"00aaa00","00aaa0000","aaa00","aaa0000","00-aaa-00","00-aaa-0000","00/aaa/00"},0)),OR(SUMPRODUCT(--ISNUMBER(SEARCH({"a0","a-0","a_0","a/0","a.0","a#0"},BP206)))&gt;0,ISNUMBER(SEARCH("000000",BP206)))),1,0),0)</f>
        <v>0</v>
      </c>
      <c r="BR206" s="61"/>
      <c r="BS206" s="61"/>
      <c r="BT206" s="61"/>
      <c r="BU206" s="61"/>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c r="BX206" s="61"/>
      <c r="BY206" s="62" t="n">
        <f aca="false">IF(ISNUMBER(Flights!$AZ$10),MAX(Q206-UpliftWindowH/24,Flights!$AZ$10),Q206-UpliftWindowH/24)</f>
        <v>46310.3888888889</v>
      </c>
      <c r="BZ206" s="61" t="n">
        <f aca="false">IFERROR(IF(AND(TRIM(LOWER(Z206))&lt;&gt;LOWER(Flights!$F$10),ISNA(MATCH(TRIM(BN206),{"00aaa00","00aaa0000","aaa00","aaa0000","00-aaa-00","00-aaa-0000","00/aaa/00"},0)),IF(S206="Link / file path",SUMPRODUCT(--ISNUMBER(SEARCH({"http","www.","\","/",".pdf",".jpg",".jpeg",".png",".heic",".xls",".doc",".msg",".eml"},Z206)))&gt;0,OR(SUMPRODUCT(--ISNUMBER(SEARCH({"a0","a-0","a_0","a/0","a.0","a#0"},BN206)))&gt;0,SUMPRODUCT(--ISNUMBER(SEARCH({"http","www.","\","/",".pdf",".jpg",".jpeg",".png",".heic",".xls",".doc",".msg",".eml"},Z206)))&gt;0,AND(ISNUMBER(MATCH(S206,{"Seal no.","Delivery note / receipt","Email","Photo"},0)),ISNUMBER(SEARCH("0000",BN206)))))),1,0),0)</f>
        <v>0</v>
      </c>
    </row>
    <row r="207" customFormat="false" ht="39.75" hidden="false" customHeight="true" outlineLevel="0" collapsed="false">
      <c r="A207" s="57" t="s">
        <v>768</v>
      </c>
      <c r="B207" s="57" t="s">
        <v>231</v>
      </c>
      <c r="C207" s="57" t="str">
        <f aca="false">Flights!$F$10</f>
        <v>MH0002</v>
      </c>
      <c r="D207" s="58" t="n">
        <f aca="false">Flights!$D$10</f>
        <v>46310</v>
      </c>
      <c r="E207" s="57" t="str">
        <f aca="false">Flights!$G$10&amp;"-"&amp;Flights!$H$10</f>
        <v>KUL-LHR</v>
      </c>
      <c r="F207" s="57" t="str">
        <f aca="false">Flights!$K$10</f>
        <v>BC</v>
      </c>
      <c r="G207" s="57" t="s">
        <v>459</v>
      </c>
      <c r="H207" s="57" t="s">
        <v>460</v>
      </c>
      <c r="I207" s="57" t="s">
        <v>499</v>
      </c>
      <c r="J207" s="57" t="s">
        <v>548</v>
      </c>
      <c r="K207" s="67" t="s">
        <v>616</v>
      </c>
      <c r="L207" s="67" t="s">
        <v>746</v>
      </c>
      <c r="M207" s="67" t="s">
        <v>451</v>
      </c>
      <c r="N207" s="67" t="s">
        <v>383</v>
      </c>
      <c r="O207" s="67" t="s">
        <v>549</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60"/>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file",IF(TRIM(S207)="","INVALID – choose the evidence type (column S)",IF(BL207=0,"INVALID – evidence ID does not match its type (e.g. SF-2210, IMG_2231, seal 88213, link)",IF(OR(LEN(AX207)&lt;2,ISNUMBER(MATCH(AX207,L_Placeholder,0))),"INVALID – verifier missing",IF(AX207=AU207,"INVALID – verifier must be someone other than the PIC",IF(BH207=1,"INVALID – result not yet available (awaiting / TBC)",IF(BV207=1,"INVALID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IF(TRIM(S207)="",0,BZ207)</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TRIM(LOWER(W207))&lt;&gt;LOWER(Flights!$F$10),ISNA(MATCH(TRIM(BP207),{"00aaa00","00aaa0000","aaa00","aaa0000","00-aaa-00","00-aaa-0000","00/aaa/00"},0)),OR(SUMPRODUCT(--ISNUMBER(SEARCH({"a0","a-0","a_0","a/0","a.0","a#0"},BP207)))&gt;0,ISNUMBER(SEARCH("000000",BP207)))),1,0),0)</f>
        <v>0</v>
      </c>
      <c r="BR207" s="61"/>
      <c r="BS207" s="61"/>
      <c r="BT207" s="61"/>
      <c r="BU207" s="61"/>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c r="BX207" s="61"/>
      <c r="BY207" s="62" t="n">
        <f aca="false">IF(ISNUMBER(Flights!$AZ$10),MAX(Q207-UpliftWindowH/24,Flights!$AZ$10),Q207-UpliftWindowH/24)</f>
        <v>46310.3888888889</v>
      </c>
      <c r="BZ207" s="61" t="n">
        <f aca="false">IFERROR(IF(AND(TRIM(LOWER(Z207))&lt;&gt;LOWER(Flights!$F$10),ISNA(MATCH(TRIM(BN207),{"00aaa00","00aaa0000","aaa00","aaa0000","00-aaa-00","00-aaa-0000","00/aaa/00"},0)),IF(S207="Link / file path",SUMPRODUCT(--ISNUMBER(SEARCH({"http","www.","\","/",".pdf",".jpg",".jpeg",".png",".heic",".xls",".doc",".msg",".eml"},Z207)))&gt;0,OR(SUMPRODUCT(--ISNUMBER(SEARCH({"a0","a-0","a_0","a/0","a.0","a#0"},BN207)))&gt;0,SUMPRODUCT(--ISNUMBER(SEARCH({"http","www.","\","/",".pdf",".jpg",".jpeg",".png",".heic",".xls",".doc",".msg",".eml"},Z207)))&gt;0,AND(ISNUMBER(MATCH(S207,{"Seal no.","Delivery note / receipt","Email","Photo"},0)),ISNUMBER(SEARCH("0000",BN207)))))),1,0),0)</f>
        <v>0</v>
      </c>
    </row>
    <row r="208" customFormat="false" ht="39.75" hidden="false" customHeight="true" outlineLevel="0" collapsed="false">
      <c r="A208" s="57" t="s">
        <v>769</v>
      </c>
      <c r="B208" s="57" t="s">
        <v>231</v>
      </c>
      <c r="C208" s="57" t="str">
        <f aca="false">Flights!$F$10</f>
        <v>MH0002</v>
      </c>
      <c r="D208" s="58" t="n">
        <f aca="false">Flights!$D$10</f>
        <v>46310</v>
      </c>
      <c r="E208" s="57" t="str">
        <f aca="false">Flights!$G$10&amp;"-"&amp;Flights!$H$10</f>
        <v>KUL-LHR</v>
      </c>
      <c r="F208" s="57" t="str">
        <f aca="false">Flights!$K$10</f>
        <v>BC</v>
      </c>
      <c r="G208" s="57" t="s">
        <v>459</v>
      </c>
      <c r="H208" s="57" t="s">
        <v>460</v>
      </c>
      <c r="I208" s="57" t="s">
        <v>499</v>
      </c>
      <c r="J208" s="57" t="s">
        <v>551</v>
      </c>
      <c r="K208" s="67" t="s">
        <v>501</v>
      </c>
      <c r="L208" s="67" t="s">
        <v>748</v>
      </c>
      <c r="M208" s="67" t="s">
        <v>451</v>
      </c>
      <c r="N208" s="67" t="s">
        <v>383</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60"/>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file",IF(TRIM(S208)="","INVALID – choose the evidence type (column S)",IF(BL208=0,"INVALID – evidence ID does not match its type (e.g. SF-2210, IMG_2231, seal 88213, link)",IF(OR(LEN(AX208)&lt;2,ISNUMBER(MATCH(AX208,L_Placeholder,0))),"INVALID – verifier missing",IF(AX208=AU208,"INVALID – verifier must be someone other than the PIC",IF(BH208=1,"INVALID – result not yet available (awaiting / TBC)",IF(BV208=1,"INVALID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IF(TRIM(S208)="",0,BZ208)</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TRIM(LOWER(W208))&lt;&gt;LOWER(Flights!$F$10),ISNA(MATCH(TRIM(BP208),{"00aaa00","00aaa0000","aaa00","aaa0000","00-aaa-00","00-aaa-0000","00/aaa/00"},0)),OR(SUMPRODUCT(--ISNUMBER(SEARCH({"a0","a-0","a_0","a/0","a.0","a#0"},BP208)))&gt;0,ISNUMBER(SEARCH("000000",BP208)))),1,0),0)</f>
        <v>0</v>
      </c>
      <c r="BR208" s="61"/>
      <c r="BS208" s="61"/>
      <c r="BT208" s="61"/>
      <c r="BU208" s="61"/>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c r="BX208" s="61"/>
      <c r="BY208" s="62" t="n">
        <f aca="false">IF(ISNUMBER(Flights!$AZ$10),MAX(Q208-UpliftWindowH/24,Flights!$AZ$10),Q208-UpliftWindowH/24)</f>
        <v>46310.3888888889</v>
      </c>
      <c r="BZ208" s="61" t="n">
        <f aca="false">IFERROR(IF(AND(TRIM(LOWER(Z208))&lt;&gt;LOWER(Flights!$F$10),ISNA(MATCH(TRIM(BN208),{"00aaa00","00aaa0000","aaa00","aaa0000","00-aaa-00","00-aaa-0000","00/aaa/00"},0)),IF(S208="Link / file path",SUMPRODUCT(--ISNUMBER(SEARCH({"http","www.","\","/",".pdf",".jpg",".jpeg",".png",".heic",".xls",".doc",".msg",".eml"},Z208)))&gt;0,OR(SUMPRODUCT(--ISNUMBER(SEARCH({"a0","a-0","a_0","a/0","a.0","a#0"},BN208)))&gt;0,SUMPRODUCT(--ISNUMBER(SEARCH({"http","www.","\","/",".pdf",".jpg",".jpeg",".png",".heic",".xls",".doc",".msg",".eml"},Z208)))&gt;0,AND(ISNUMBER(MATCH(S208,{"Seal no.","Delivery note / receipt","Email","Photo"},0)),ISNUMBER(SEARCH("0000",BN208)))))),1,0),0)</f>
        <v>0</v>
      </c>
    </row>
    <row r="209" customFormat="false" ht="39.75" hidden="false" customHeight="true" outlineLevel="0" collapsed="false">
      <c r="A209" s="57" t="s">
        <v>770</v>
      </c>
      <c r="B209" s="57" t="s">
        <v>231</v>
      </c>
      <c r="C209" s="57" t="str">
        <f aca="false">Flights!$F$10</f>
        <v>MH0002</v>
      </c>
      <c r="D209" s="58" t="n">
        <f aca="false">Flights!$D$10</f>
        <v>46310</v>
      </c>
      <c r="E209" s="57" t="str">
        <f aca="false">Flights!$G$10&amp;"-"&amp;Flights!$H$10</f>
        <v>KUL-LHR</v>
      </c>
      <c r="F209" s="57" t="str">
        <f aca="false">Flights!$K$10</f>
        <v>BC</v>
      </c>
      <c r="G209" s="57" t="s">
        <v>459</v>
      </c>
      <c r="H209" s="57" t="s">
        <v>460</v>
      </c>
      <c r="I209" s="57" t="s">
        <v>447</v>
      </c>
      <c r="J209" s="57" t="s">
        <v>553</v>
      </c>
      <c r="K209" s="67" t="s">
        <v>449</v>
      </c>
      <c r="L209" s="67" t="s">
        <v>750</v>
      </c>
      <c r="M209" s="67" t="s">
        <v>451</v>
      </c>
      <c r="N209" s="67" t="s">
        <v>383</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60"/>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file",IF(TRIM(S209)="","INVALID – choose the evidence type (column S)",IF(BL209=0,"INVALID – evidence ID does not match its type (e.g. SF-2210, IMG_2231, seal 88213, link)",IF(OR(LEN(AX209)&lt;2,ISNUMBER(MATCH(AX209,L_Placeholder,0))),"INVALID – verifier missing",IF(AX209=AU209,"INVALID – verifier must be someone other than the PIC",IF(BH209=1,"INVALID – result not yet available (awaiting / TBC)",IF(BV209=1,"INVALID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IF(TRIM(S209)="",0,BZ209)</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TRIM(LOWER(W209))&lt;&gt;LOWER(Flights!$F$10),ISNA(MATCH(TRIM(BP209),{"00aaa00","00aaa0000","aaa00","aaa0000","00-aaa-00","00-aaa-0000","00/aaa/00"},0)),OR(SUMPRODUCT(--ISNUMBER(SEARCH({"a0","a-0","a_0","a/0","a.0","a#0"},BP209)))&gt;0,ISNUMBER(SEARCH("000000",BP209)))),1,0),0)</f>
        <v>0</v>
      </c>
      <c r="BR209" s="61"/>
      <c r="BS209" s="61"/>
      <c r="BT209" s="61"/>
      <c r="BU209" s="61"/>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c r="BX209" s="61"/>
      <c r="BY209" s="62" t="n">
        <f aca="false">IF(ISNUMBER(Flights!$AZ$10),MAX(Q209-UpliftWindowH/24,Flights!$AZ$10),Q209-UpliftWindowH/24)</f>
        <v>46310.3888888889</v>
      </c>
      <c r="BZ209" s="61" t="n">
        <f aca="false">IFERROR(IF(AND(TRIM(LOWER(Z209))&lt;&gt;LOWER(Flights!$F$10),ISNA(MATCH(TRIM(BN209),{"00aaa00","00aaa0000","aaa00","aaa0000","00-aaa-00","00-aaa-0000","00/aaa/00"},0)),IF(S209="Link / file path",SUMPRODUCT(--ISNUMBER(SEARCH({"http","www.","\","/",".pdf",".jpg",".jpeg",".png",".heic",".xls",".doc",".msg",".eml"},Z209)))&gt;0,OR(SUMPRODUCT(--ISNUMBER(SEARCH({"a0","a-0","a_0","a/0","a.0","a#0"},BN209)))&gt;0,SUMPRODUCT(--ISNUMBER(SEARCH({"http","www.","\","/",".pdf",".jpg",".jpeg",".png",".heic",".xls",".doc",".msg",".eml"},Z209)))&gt;0,AND(ISNUMBER(MATCH(S209,{"Seal no.","Delivery note / receipt","Email","Photo"},0)),ISNUMBER(SEARCH("0000",BN209)))))),1,0),0)</f>
        <v>0</v>
      </c>
    </row>
    <row r="210" customFormat="false" ht="39.75" hidden="false" customHeight="true" outlineLevel="0" collapsed="false">
      <c r="A210" s="57" t="s">
        <v>771</v>
      </c>
      <c r="B210" s="57" t="s">
        <v>231</v>
      </c>
      <c r="C210" s="57" t="str">
        <f aca="false">Flights!$F$10</f>
        <v>MH0002</v>
      </c>
      <c r="D210" s="58" t="n">
        <f aca="false">Flights!$D$10</f>
        <v>46310</v>
      </c>
      <c r="E210" s="57" t="str">
        <f aca="false">Flights!$G$10&amp;"-"&amp;Flights!$H$10</f>
        <v>KUL-LHR</v>
      </c>
      <c r="F210" s="57" t="str">
        <f aca="false">Flights!$K$10</f>
        <v>BC</v>
      </c>
      <c r="G210" s="57" t="s">
        <v>459</v>
      </c>
      <c r="H210" s="57" t="s">
        <v>460</v>
      </c>
      <c r="I210" s="57" t="s">
        <v>447</v>
      </c>
      <c r="J210" s="57" t="s">
        <v>653</v>
      </c>
      <c r="K210" s="67" t="s">
        <v>449</v>
      </c>
      <c r="L210" s="67" t="s">
        <v>752</v>
      </c>
      <c r="M210" s="67" t="s">
        <v>451</v>
      </c>
      <c r="N210" s="67" t="s">
        <v>383</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60"/>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file",IF(TRIM(S210)="","INVALID – choose the evidence type (column S)",IF(BL210=0,"INVALID – evidence ID does not match its type (e.g. SF-2210, IMG_2231, seal 88213, link)",IF(OR(LEN(AX210)&lt;2,ISNUMBER(MATCH(AX210,L_Placeholder,0))),"INVALID – verifier missing",IF(AX210=AU210,"INVALID – verifier must be someone other than the PIC",IF(BH210=1,"INVALID – result not yet available (awaiting / TBC)",IF(BV210=1,"INVALID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IF(TRIM(S210)="",0,BZ210)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TRIM(LOWER(W210))&lt;&gt;LOWER(Flights!$F$10),ISNA(MATCH(TRIM(BP210),{"00aaa00","00aaa0000","aaa00","aaa0000","00-aaa-00","00-aaa-0000","00/aaa/00"},0)),OR(SUMPRODUCT(--ISNUMBER(SEARCH({"a0","a-0","a_0","a/0","a.0","a#0"},BP210)))&gt;0,ISNUMBER(SEARCH("000000",BP210)))),1,0),0)</f>
        <v>0</v>
      </c>
      <c r="BR210" s="61"/>
      <c r="BS210" s="61"/>
      <c r="BT210" s="61"/>
      <c r="BU210" s="61"/>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c r="BX210" s="61"/>
      <c r="BY210" s="62" t="n">
        <f aca="false">IF(ISNUMBER(Flights!$AZ$10),MAX(Q210-UpliftWindowH/24,Flights!$AZ$10),Q210-UpliftWindowH/24)</f>
        <v>46310.3888888889</v>
      </c>
      <c r="BZ210" s="61" t="n">
        <f aca="false">IFERROR(IF(AND(TRIM(LOWER(Z210))&lt;&gt;LOWER(Flights!$F$10),ISNA(MATCH(TRIM(BN210),{"00aaa00","00aaa0000","aaa00","aaa0000","00-aaa-00","00-aaa-0000","00/aaa/00"},0)),IF(S210="Link / file path",SUMPRODUCT(--ISNUMBER(SEARCH({"http","www.","\","/",".pdf",".jpg",".jpeg",".png",".heic",".xls",".doc",".msg",".eml"},Z210)))&gt;0,OR(SUMPRODUCT(--ISNUMBER(SEARCH({"a0","a-0","a_0","a/0","a.0","a#0"},BN210)))&gt;0,SUMPRODUCT(--ISNUMBER(SEARCH({"http","www.","\","/",".pdf",".jpg",".jpeg",".png",".heic",".xls",".doc",".msg",".eml"},Z210)))&gt;0,AND(ISNUMBER(MATCH(S210,{"Seal no.","Delivery note / receipt","Email","Photo"},0)),ISNUMBER(SEARCH("0000",BN210)))))),1,0),0)</f>
        <v>0</v>
      </c>
    </row>
    <row r="211" customFormat="false" ht="39.75" hidden="false" customHeight="true" outlineLevel="0" collapsed="false">
      <c r="A211" s="57" t="s">
        <v>772</v>
      </c>
      <c r="B211" s="57" t="s">
        <v>231</v>
      </c>
      <c r="C211" s="57" t="str">
        <f aca="false">Flights!$F$10</f>
        <v>MH0002</v>
      </c>
      <c r="D211" s="58" t="n">
        <f aca="false">Flights!$D$10</f>
        <v>46310</v>
      </c>
      <c r="E211" s="57" t="str">
        <f aca="false">Flights!$G$10&amp;"-"&amp;Flights!$H$10</f>
        <v>KUL-LHR</v>
      </c>
      <c r="F211" s="57" t="str">
        <f aca="false">Flights!$K$10</f>
        <v>BC</v>
      </c>
      <c r="G211" s="57" t="s">
        <v>459</v>
      </c>
      <c r="H211" s="57" t="s">
        <v>460</v>
      </c>
      <c r="I211" s="57" t="s">
        <v>447</v>
      </c>
      <c r="J211" s="57" t="s">
        <v>655</v>
      </c>
      <c r="K211" s="67" t="s">
        <v>449</v>
      </c>
      <c r="L211" s="67" t="s">
        <v>754</v>
      </c>
      <c r="M211" s="67" t="s">
        <v>451</v>
      </c>
      <c r="N211" s="67" t="s">
        <v>383</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60"/>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file",IF(TRIM(S211)="","INVALID – choose the evidence type (column S)",IF(BL211=0,"INVALID – evidence ID does not match its type (e.g. SF-2210, IMG_2231, seal 88213, link)",IF(OR(LEN(AX211)&lt;2,ISNUMBER(MATCH(AX211,L_Placeholder,0))),"INVALID – verifier missing",IF(AX211=AU211,"INVALID – verifier must be someone other than the PIC",IF(BH211=1,"INVALID – result not yet available (awaiting / TBC)",IF(BV211=1,"INVALID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IF(TRIM(S211)="",0,BZ211)</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TRIM(LOWER(W211))&lt;&gt;LOWER(Flights!$F$10),ISNA(MATCH(TRIM(BP211),{"00aaa00","00aaa0000","aaa00","aaa0000","00-aaa-00","00-aaa-0000","00/aaa/00"},0)),OR(SUMPRODUCT(--ISNUMBER(SEARCH({"a0","a-0","a_0","a/0","a.0","a#0"},BP211)))&gt;0,ISNUMBER(SEARCH("000000",BP211)))),1,0),0)</f>
        <v>0</v>
      </c>
      <c r="BR211" s="61"/>
      <c r="BS211" s="61"/>
      <c r="BT211" s="61"/>
      <c r="BU211" s="61"/>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c r="BX211" s="61"/>
      <c r="BY211" s="62" t="n">
        <f aca="false">IF(ISNUMBER(Flights!$AZ$10),MAX(Q211-UpliftWindowH/24,Flights!$AZ$10),Q211-UpliftWindowH/24)</f>
        <v>46310.3888888889</v>
      </c>
      <c r="BZ211" s="61" t="n">
        <f aca="false">IFERROR(IF(AND(TRIM(LOWER(Z211))&lt;&gt;LOWER(Flights!$F$10),ISNA(MATCH(TRIM(BN211),{"00aaa00","00aaa0000","aaa00","aaa0000","00-aaa-00","00-aaa-0000","00/aaa/00"},0)),IF(S211="Link / file path",SUMPRODUCT(--ISNUMBER(SEARCH({"http","www.","\","/",".pdf",".jpg",".jpeg",".png",".heic",".xls",".doc",".msg",".eml"},Z211)))&gt;0,OR(SUMPRODUCT(--ISNUMBER(SEARCH({"a0","a-0","a_0","a/0","a.0","a#0"},BN211)))&gt;0,SUMPRODUCT(--ISNUMBER(SEARCH({"http","www.","\","/",".pdf",".jpg",".jpeg",".png",".heic",".xls",".doc",".msg",".eml"},Z211)))&gt;0,AND(ISNUMBER(MATCH(S211,{"Seal no.","Delivery note / receipt","Email","Photo"},0)),ISNUMBER(SEARCH("0000",BN211)))))),1,0),0)</f>
        <v>0</v>
      </c>
    </row>
    <row r="212" customFormat="false" ht="39.75" hidden="false" customHeight="true" outlineLevel="0" collapsed="false">
      <c r="A212" s="57" t="s">
        <v>773</v>
      </c>
      <c r="B212" s="57" t="s">
        <v>231</v>
      </c>
      <c r="C212" s="57" t="str">
        <f aca="false">Flights!$F$10</f>
        <v>MH0002</v>
      </c>
      <c r="D212" s="58" t="n">
        <f aca="false">Flights!$D$10</f>
        <v>46310</v>
      </c>
      <c r="E212" s="57" t="str">
        <f aca="false">Flights!$G$10&amp;"-"&amp;Flights!$H$10</f>
        <v>KUL-LHR</v>
      </c>
      <c r="F212" s="57" t="str">
        <f aca="false">Flights!$K$10</f>
        <v>BC</v>
      </c>
      <c r="G212" s="57" t="s">
        <v>459</v>
      </c>
      <c r="H212" s="57" t="s">
        <v>460</v>
      </c>
      <c r="I212" s="57" t="s">
        <v>629</v>
      </c>
      <c r="J212" s="57" t="s">
        <v>657</v>
      </c>
      <c r="K212" s="67" t="s">
        <v>501</v>
      </c>
      <c r="L212" s="67" t="s">
        <v>756</v>
      </c>
      <c r="M212" s="67" t="s">
        <v>187</v>
      </c>
      <c r="N212" s="67" t="s">
        <v>383</v>
      </c>
      <c r="O212" s="67" t="s">
        <v>632</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60"/>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file",IF(TRIM(S212)="","INVALID – choose the evidence type (column S)",IF(BL212=0,"INVALID – evidence ID does not match its type (e.g. SF-2210, IMG_2231, seal 88213, link)",IF(OR(LEN(AX212)&lt;2,ISNUMBER(MATCH(AX212,L_Placeholder,0))),"INVALID – verifier missing",IF(AX212=AU212,"INVALID – verifier must be someone other than the PIC",IF(BH212=1,"INVALID – result not yet available (awaiting / TBC)",IF(BV212=1,"INVALID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IF(TRIM(S212)="",0,BZ212)</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TRIM(LOWER(W212))&lt;&gt;LOWER(Flights!$F$10),ISNA(MATCH(TRIM(BP212),{"00aaa00","00aaa0000","aaa00","aaa0000","00-aaa-00","00-aaa-0000","00/aaa/00"},0)),OR(SUMPRODUCT(--ISNUMBER(SEARCH({"a0","a-0","a_0","a/0","a.0","a#0"},BP212)))&gt;0,ISNUMBER(SEARCH("000000",BP212)))),1,0),0)</f>
        <v>0</v>
      </c>
      <c r="BR212" s="61"/>
      <c r="BS212" s="61"/>
      <c r="BT212" s="61"/>
      <c r="BU212" s="61"/>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c r="BX212" s="61"/>
      <c r="BY212" s="62" t="n">
        <f aca="false">IF(ISNUMBER(Flights!$AZ$10),MAX(Q212-UpliftWindowH/24,Flights!$AZ$10),Q212-UpliftWindowH/24)</f>
        <v>46310.3888888889</v>
      </c>
      <c r="BZ212" s="61" t="n">
        <f aca="false">IFERROR(IF(AND(TRIM(LOWER(Z212))&lt;&gt;LOWER(Flights!$F$10),ISNA(MATCH(TRIM(BN212),{"00aaa00","00aaa0000","aaa00","aaa0000","00-aaa-00","00-aaa-0000","00/aaa/00"},0)),IF(S212="Link / file path",SUMPRODUCT(--ISNUMBER(SEARCH({"http","www.","\","/",".pdf",".jpg",".jpeg",".png",".heic",".xls",".doc",".msg",".eml"},Z212)))&gt;0,OR(SUMPRODUCT(--ISNUMBER(SEARCH({"a0","a-0","a_0","a/0","a.0","a#0"},BN212)))&gt;0,SUMPRODUCT(--ISNUMBER(SEARCH({"http","www.","\","/",".pdf",".jpg",".jpeg",".png",".heic",".xls",".doc",".msg",".eml"},Z212)))&gt;0,AND(ISNUMBER(MATCH(S212,{"Seal no.","Delivery note / receipt","Email","Photo"},0)),ISNUMBER(SEARCH("0000",BN212)))))),1,0),0)</f>
        <v>0</v>
      </c>
    </row>
    <row r="213" customFormat="false" ht="39.75" hidden="false" customHeight="true" outlineLevel="0" collapsed="false">
      <c r="A213" s="57" t="s">
        <v>774</v>
      </c>
      <c r="B213" s="57" t="s">
        <v>235</v>
      </c>
      <c r="C213" s="57" t="str">
        <f aca="false">Flights!$F$11</f>
        <v>MH0003</v>
      </c>
      <c r="D213" s="58" t="n">
        <f aca="false">Flights!$D$11</f>
        <v>46304</v>
      </c>
      <c r="E213" s="57" t="str">
        <f aca="false">Flights!$G$11&amp;"-"&amp;Flights!$H$11</f>
        <v>LHR-KUL</v>
      </c>
      <c r="F213" s="57" t="str">
        <f aca="false">Flights!$K$11</f>
        <v>BC</v>
      </c>
      <c r="G213" s="57" t="s">
        <v>81</v>
      </c>
      <c r="H213" s="57" t="s">
        <v>378</v>
      </c>
      <c r="I213" s="57" t="s">
        <v>379</v>
      </c>
      <c r="J213" s="57" t="s">
        <v>380</v>
      </c>
      <c r="K213" s="67" t="s">
        <v>381</v>
      </c>
      <c r="L213" s="67" t="s">
        <v>382</v>
      </c>
      <c r="M213" s="67"/>
      <c r="N213" s="67" t="s">
        <v>383</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60"/>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file",IF(TRIM(S213)="","INVALID – choose the evidence type (column S)",IF(BL213=0,"INVALID – evidence ID does not match its type (e.g. SF-2210, IMG_2231, seal 88213, link)",IF(OR(LEN(AX213)&lt;2,ISNUMBER(MATCH(AX213,L_Placeholder,0))),"INVALID – verifier missing",IF(AX213=AU213,"INVALID – verifier must be someone other than the PIC",IF(BH213=1,"INVALID – result not yet available (awaiting / TBC)",IF(BV213=1,"INVALID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future",IF(AND(ISNUMBER(BY213),AG213&lt;BY213),IF(H213="Physical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IF(TRIM(S213)="",0,BZ213)</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TRIM(LOWER(W213))&lt;&gt;LOWER(Flights!$F$11),ISNA(MATCH(TRIM(BP213),{"00aaa00","00aaa0000","aaa00","aaa0000","00-aaa-00","00-aaa-0000","00/aaa/00"},0)),OR(SUMPRODUCT(--ISNUMBER(SEARCH({"a0","a-0","a_0","a/0","a.0","a#0"},BP213)))&gt;0,ISNUMBER(SEARCH("000000",BP213)))),1,0),0)</f>
        <v>0</v>
      </c>
      <c r="BR213" s="61"/>
      <c r="BS213" s="61"/>
      <c r="BT213" s="61"/>
      <c r="BU213" s="61"/>
      <c r="BV213" s="61" t="n">
        <f aca="false">0</f>
        <v>0</v>
      </c>
      <c r="BW213" s="61"/>
      <c r="BX213" s="61"/>
      <c r="BY213" s="62" t="n">
        <f aca="false">Q213-T7EarlyD*24/24</f>
        <v>46283.4166666667</v>
      </c>
      <c r="BZ213" s="61" t="n">
        <f aca="false">IFERROR(IF(AND(TRIM(LOWER(Z213))&lt;&gt;LOWER(Flights!$F$11),ISNA(MATCH(TRIM(BN213),{"00aaa00","00aaa0000","aaa00","aaa0000","00-aaa-00","00-aaa-0000","00/aaa/00"},0)),IF(S213="Link / file path",SUMPRODUCT(--ISNUMBER(SEARCH({"http","www.","\","/",".pdf",".jpg",".jpeg",".png",".heic",".xls",".doc",".msg",".eml"},Z213)))&gt;0,OR(SUMPRODUCT(--ISNUMBER(SEARCH({"a0","a-0","a_0","a/0","a.0","a#0"},BN213)))&gt;0,SUMPRODUCT(--ISNUMBER(SEARCH({"http","www.","\","/",".pdf",".jpg",".jpeg",".png",".heic",".xls",".doc",".msg",".eml"},Z213)))&gt;0,AND(ISNUMBER(MATCH(S213,{"Seal no.","Delivery note / receipt","Email","Photo"},0)),ISNUMBER(SEARCH("0000",BN213)))))),1,0),0)</f>
        <v>0</v>
      </c>
    </row>
    <row r="214" customFormat="false" ht="39.75" hidden="false" customHeight="true" outlineLevel="0" collapsed="false">
      <c r="A214" s="57" t="s">
        <v>775</v>
      </c>
      <c r="B214" s="57" t="s">
        <v>235</v>
      </c>
      <c r="C214" s="57" t="str">
        <f aca="false">Flights!$F$11</f>
        <v>MH0003</v>
      </c>
      <c r="D214" s="58" t="n">
        <f aca="false">Flights!$D$11</f>
        <v>46304</v>
      </c>
      <c r="E214" s="57" t="str">
        <f aca="false">Flights!$G$11&amp;"-"&amp;Flights!$H$11</f>
        <v>LHR-KUL</v>
      </c>
      <c r="F214" s="57" t="str">
        <f aca="false">Flights!$K$11</f>
        <v>BC</v>
      </c>
      <c r="G214" s="57" t="s">
        <v>81</v>
      </c>
      <c r="H214" s="57" t="s">
        <v>378</v>
      </c>
      <c r="I214" s="57" t="s">
        <v>385</v>
      </c>
      <c r="J214" s="57" t="s">
        <v>386</v>
      </c>
      <c r="K214" s="67" t="s">
        <v>387</v>
      </c>
      <c r="L214" s="67" t="s">
        <v>382</v>
      </c>
      <c r="M214" s="67"/>
      <c r="N214" s="67" t="s">
        <v>383</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60"/>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file",IF(TRIM(S214)="","INVALID – choose the evidence type (column S)",IF(BL214=0,"INVALID – evidence ID does not match its type (e.g. SF-2210, IMG_2231, seal 88213, link)",IF(OR(LEN(AX214)&lt;2,ISNUMBER(MATCH(AX214,L_Placeholder,0))),"INVALID – verifier missing",IF(AX214=AU214,"INVALID – verifier must be someone other than the PIC",IF(BH214=1,"INVALID – result not yet available (awaiting / TBC)",IF(BV214=1,"INVALID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future",IF(AND(ISNUMBER(BY214),AG214&lt;BY214),IF(H214="Physical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IF(TRIM(S214)="",0,BZ214)</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TRIM(LOWER(W214))&lt;&gt;LOWER(Flights!$F$11),ISNA(MATCH(TRIM(BP214),{"00aaa00","00aaa0000","aaa00","aaa0000","00-aaa-00","00-aaa-0000","00/aaa/00"},0)),OR(SUMPRODUCT(--ISNUMBER(SEARCH({"a0","a-0","a_0","a/0","a.0","a#0"},BP214)))&gt;0,ISNUMBER(SEARCH("000000",BP214)))),1,0),0)</f>
        <v>0</v>
      </c>
      <c r="BR214" s="61"/>
      <c r="BS214" s="61"/>
      <c r="BT214" s="61"/>
      <c r="BU214" s="61"/>
      <c r="BV214" s="61" t="n">
        <f aca="false">0</f>
        <v>0</v>
      </c>
      <c r="BW214" s="61"/>
      <c r="BX214" s="61"/>
      <c r="BY214" s="62" t="n">
        <f aca="false">Q214-T7EarlyD*24/24</f>
        <v>46283.4166666667</v>
      </c>
      <c r="BZ214" s="61" t="n">
        <f aca="false">IFERROR(IF(AND(TRIM(LOWER(Z214))&lt;&gt;LOWER(Flights!$F$11),ISNA(MATCH(TRIM(BN214),{"00aaa00","00aaa0000","aaa00","aaa0000","00-aaa-00","00-aaa-0000","00/aaa/00"},0)),IF(S214="Link / file path",SUMPRODUCT(--ISNUMBER(SEARCH({"http","www.","\","/",".pdf",".jpg",".jpeg",".png",".heic",".xls",".doc",".msg",".eml"},Z214)))&gt;0,OR(SUMPRODUCT(--ISNUMBER(SEARCH({"a0","a-0","a_0","a/0","a.0","a#0"},BN214)))&gt;0,SUMPRODUCT(--ISNUMBER(SEARCH({"http","www.","\","/",".pdf",".jpg",".jpeg",".png",".heic",".xls",".doc",".msg",".eml"},Z214)))&gt;0,AND(ISNUMBER(MATCH(S214,{"Seal no.","Delivery note / receipt","Email","Photo"},0)),ISNUMBER(SEARCH("0000",BN214)))))),1,0),0)</f>
        <v>0</v>
      </c>
    </row>
    <row r="215" customFormat="false" ht="41.25" hidden="false" customHeight="true" outlineLevel="0" collapsed="false">
      <c r="A215" s="57" t="s">
        <v>776</v>
      </c>
      <c r="B215" s="57" t="s">
        <v>235</v>
      </c>
      <c r="C215" s="57" t="str">
        <f aca="false">Flights!$F$11</f>
        <v>MH0003</v>
      </c>
      <c r="D215" s="58" t="n">
        <f aca="false">Flights!$D$11</f>
        <v>46304</v>
      </c>
      <c r="E215" s="57" t="str">
        <f aca="false">Flights!$G$11&amp;"-"&amp;Flights!$H$11</f>
        <v>LHR-KUL</v>
      </c>
      <c r="F215" s="57" t="str">
        <f aca="false">Flights!$K$11</f>
        <v>BC</v>
      </c>
      <c r="G215" s="57" t="s">
        <v>81</v>
      </c>
      <c r="H215" s="57" t="s">
        <v>378</v>
      </c>
      <c r="I215" s="57" t="s">
        <v>389</v>
      </c>
      <c r="J215" s="57" t="s">
        <v>390</v>
      </c>
      <c r="K215" s="67" t="s">
        <v>391</v>
      </c>
      <c r="L215" s="67" t="s">
        <v>382</v>
      </c>
      <c r="M215" s="67"/>
      <c r="N215" s="67" t="str">
        <f aca="false">IF(TRIM(Flights!$L$11)="A339","Required","N/A – rule")</f>
        <v>N/A – rule</v>
      </c>
      <c r="O215" s="67" t="s">
        <v>392</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60"/>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file",IF(TRIM(S215)="","INVALID – choose the evidence type (column S)",IF(BL215=0,"INVALID – evidence ID does not match its type (e.g. SF-2210, IMG_2231, seal 88213, link)",IF(OR(LEN(AX215)&lt;2,ISNUMBER(MATCH(AX215,L_Placeholder,0))),"INVALID – verifier missing",IF(AX215=AU215,"INVALID – verifier must be someone other than the PIC",IF(BH215=1,"INVALID – result not yet available (awaiting / TBC)",IF(BV215=1,"INVALID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future",IF(AND(ISNUMBER(BY215),AG215&lt;BY215),IF(H215="Physical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IF(TRIM(S215)="",0,BZ215)</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TRIM(LOWER(W215))&lt;&gt;LOWER(Flights!$F$11),ISNA(MATCH(TRIM(BP215),{"00aaa00","00aaa0000","aaa00","aaa0000","00-aaa-00","00-aaa-0000","00/aaa/00"},0)),OR(SUMPRODUCT(--ISNUMBER(SEARCH({"a0","a-0","a_0","a/0","a.0","a#0"},BP215)))&gt;0,ISNUMBER(SEARCH("000000",BP215)))),1,0),0)</f>
        <v>0</v>
      </c>
      <c r="BR215" s="61"/>
      <c r="BS215" s="61"/>
      <c r="BT215" s="61"/>
      <c r="BU215" s="61"/>
      <c r="BV215" s="61" t="n">
        <f aca="false">0</f>
        <v>0</v>
      </c>
      <c r="BW215" s="61"/>
      <c r="BX215" s="61"/>
      <c r="BY215" s="62" t="n">
        <f aca="false">Q215-T7EarlyD*24/24</f>
        <v>46283.4166666667</v>
      </c>
      <c r="BZ215" s="61" t="n">
        <f aca="false">IFERROR(IF(AND(TRIM(LOWER(Z215))&lt;&gt;LOWER(Flights!$F$11),ISNA(MATCH(TRIM(BN215),{"00aaa00","00aaa0000","aaa00","aaa0000","00-aaa-00","00-aaa-0000","00/aaa/00"},0)),IF(S215="Link / file path",SUMPRODUCT(--ISNUMBER(SEARCH({"http","www.","\","/",".pdf",".jpg",".jpeg",".png",".heic",".xls",".doc",".msg",".eml"},Z215)))&gt;0,OR(SUMPRODUCT(--ISNUMBER(SEARCH({"a0","a-0","a_0","a/0","a.0","a#0"},BN215)))&gt;0,SUMPRODUCT(--ISNUMBER(SEARCH({"http","www.","\","/",".pdf",".jpg",".jpeg",".png",".heic",".xls",".doc",".msg",".eml"},Z215)))&gt;0,AND(ISNUMBER(MATCH(S215,{"Seal no.","Delivery note / receipt","Email","Photo"},0)),ISNUMBER(SEARCH("0000",BN215)))))),1,0),0)</f>
        <v>0</v>
      </c>
    </row>
    <row r="216" customFormat="false" ht="39.75" hidden="false" customHeight="true" outlineLevel="0" collapsed="false">
      <c r="A216" s="57" t="s">
        <v>777</v>
      </c>
      <c r="B216" s="57" t="s">
        <v>235</v>
      </c>
      <c r="C216" s="57" t="str">
        <f aca="false">Flights!$F$11</f>
        <v>MH0003</v>
      </c>
      <c r="D216" s="58" t="n">
        <f aca="false">Flights!$D$11</f>
        <v>46304</v>
      </c>
      <c r="E216" s="57" t="str">
        <f aca="false">Flights!$G$11&amp;"-"&amp;Flights!$H$11</f>
        <v>LHR-KUL</v>
      </c>
      <c r="F216" s="57" t="str">
        <f aca="false">Flights!$K$11</f>
        <v>BC</v>
      </c>
      <c r="G216" s="57" t="s">
        <v>81</v>
      </c>
      <c r="H216" s="57" t="s">
        <v>378</v>
      </c>
      <c r="I216" s="57" t="s">
        <v>394</v>
      </c>
      <c r="J216" s="57" t="s">
        <v>395</v>
      </c>
      <c r="K216" s="67" t="s">
        <v>396</v>
      </c>
      <c r="L216" s="67" t="s">
        <v>382</v>
      </c>
      <c r="M216" s="67"/>
      <c r="N216" s="67" t="s">
        <v>383</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60"/>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file",IF(TRIM(S216)="","INVALID – choose the evidence type (column S)",IF(BL216=0,"INVALID – evidence ID does not match its type (e.g. SF-2210, IMG_2231, seal 88213, link)",IF(OR(LEN(AX216)&lt;2,ISNUMBER(MATCH(AX216,L_Placeholder,0))),"INVALID – verifier missing",IF(AX216=AU216,"INVALID – verifier must be someone other than the PIC",IF(BH216=1,"INVALID – result not yet available (awaiting / TBC)",IF(BV216=1,"INVALID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future",IF(AND(ISNUMBER(BY216),AG216&lt;BY216),IF(H216="Physical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IF(TRIM(S216)="",0,BZ216)</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TRIM(LOWER(W216))&lt;&gt;LOWER(Flights!$F$11),ISNA(MATCH(TRIM(BP216),{"00aaa00","00aaa0000","aaa00","aaa0000","00-aaa-00","00-aaa-0000","00/aaa/00"},0)),OR(SUMPRODUCT(--ISNUMBER(SEARCH({"a0","a-0","a_0","a/0","a.0","a#0"},BP216)))&gt;0,ISNUMBER(SEARCH("000000",BP216)))),1,0),0)</f>
        <v>0</v>
      </c>
      <c r="BR216" s="61"/>
      <c r="BS216" s="61"/>
      <c r="BT216" s="61"/>
      <c r="BU216" s="61"/>
      <c r="BV216" s="61" t="n">
        <f aca="false">0</f>
        <v>0</v>
      </c>
      <c r="BW216" s="61"/>
      <c r="BX216" s="61"/>
      <c r="BY216" s="62" t="n">
        <f aca="false">Q216-T7EarlyD*24/24</f>
        <v>46283.4166666667</v>
      </c>
      <c r="BZ216" s="61" t="n">
        <f aca="false">IFERROR(IF(AND(TRIM(LOWER(Z216))&lt;&gt;LOWER(Flights!$F$11),ISNA(MATCH(TRIM(BN216),{"00aaa00","00aaa0000","aaa00","aaa0000","00-aaa-00","00-aaa-0000","00/aaa/00"},0)),IF(S216="Link / file path",SUMPRODUCT(--ISNUMBER(SEARCH({"http","www.","\","/",".pdf",".jpg",".jpeg",".png",".heic",".xls",".doc",".msg",".eml"},Z216)))&gt;0,OR(SUMPRODUCT(--ISNUMBER(SEARCH({"a0","a-0","a_0","a/0","a.0","a#0"},BN216)))&gt;0,SUMPRODUCT(--ISNUMBER(SEARCH({"http","www.","\","/",".pdf",".jpg",".jpeg",".png",".heic",".xls",".doc",".msg",".eml"},Z216)))&gt;0,AND(ISNUMBER(MATCH(S216,{"Seal no.","Delivery note / receipt","Email","Photo"},0)),ISNUMBER(SEARCH("0000",BN216)))))),1,0),0)</f>
        <v>0</v>
      </c>
    </row>
    <row r="217" customFormat="false" ht="39.75" hidden="false" customHeight="true" outlineLevel="0" collapsed="false">
      <c r="A217" s="57" t="s">
        <v>778</v>
      </c>
      <c r="B217" s="57" t="s">
        <v>235</v>
      </c>
      <c r="C217" s="57" t="str">
        <f aca="false">Flights!$F$11</f>
        <v>MH0003</v>
      </c>
      <c r="D217" s="58" t="n">
        <f aca="false">Flights!$D$11</f>
        <v>46304</v>
      </c>
      <c r="E217" s="57" t="str">
        <f aca="false">Flights!$G$11&amp;"-"&amp;Flights!$H$11</f>
        <v>LHR-KUL</v>
      </c>
      <c r="F217" s="57" t="str">
        <f aca="false">Flights!$K$11</f>
        <v>BC</v>
      </c>
      <c r="G217" s="57" t="s">
        <v>81</v>
      </c>
      <c r="H217" s="57" t="s">
        <v>378</v>
      </c>
      <c r="I217" s="57" t="s">
        <v>398</v>
      </c>
      <c r="J217" s="57" t="s">
        <v>399</v>
      </c>
      <c r="K217" s="67" t="s">
        <v>400</v>
      </c>
      <c r="L217" s="67" t="s">
        <v>382</v>
      </c>
      <c r="M217" s="67"/>
      <c r="N217" s="67" t="s">
        <v>383</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60"/>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file",IF(TRIM(S217)="","INVALID – choose the evidence type (column S)",IF(BL217=0,"INVALID – evidence ID does not match its type (e.g. SF-2210, IMG_2231, seal 88213, link)",IF(OR(LEN(AX217)&lt;2,ISNUMBER(MATCH(AX217,L_Placeholder,0))),"INVALID – verifier missing",IF(AX217=AU217,"INVALID – verifier must be someone other than the PIC",IF(BH217=1,"INVALID – result not yet available (awaiting / TBC)",IF(BV217=1,"INVALID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future",IF(AND(ISNUMBER(BY217),AG217&lt;BY217),IF(H217="Physical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IF(TRIM(S217)="",0,BZ217)</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TRIM(LOWER(W217))&lt;&gt;LOWER(Flights!$F$11),ISNA(MATCH(TRIM(BP217),{"00aaa00","00aaa0000","aaa00","aaa0000","00-aaa-00","00-aaa-0000","00/aaa/00"},0)),OR(SUMPRODUCT(--ISNUMBER(SEARCH({"a0","a-0","a_0","a/0","a.0","a#0"},BP217)))&gt;0,ISNUMBER(SEARCH("000000",BP217)))),1,0),0)</f>
        <v>0</v>
      </c>
      <c r="BR217" s="61"/>
      <c r="BS217" s="61"/>
      <c r="BT217" s="61"/>
      <c r="BU217" s="61"/>
      <c r="BV217" s="61" t="n">
        <f aca="false">0</f>
        <v>0</v>
      </c>
      <c r="BW217" s="61"/>
      <c r="BX217" s="61"/>
      <c r="BY217" s="62" t="n">
        <f aca="false">Q217-T7EarlyD*24/24</f>
        <v>46283.4166666667</v>
      </c>
      <c r="BZ217" s="61" t="n">
        <f aca="false">IFERROR(IF(AND(TRIM(LOWER(Z217))&lt;&gt;LOWER(Flights!$F$11),ISNA(MATCH(TRIM(BN217),{"00aaa00","00aaa0000","aaa00","aaa0000","00-aaa-00","00-aaa-0000","00/aaa/00"},0)),IF(S217="Link / file path",SUMPRODUCT(--ISNUMBER(SEARCH({"http","www.","\","/",".pdf",".jpg",".jpeg",".png",".heic",".xls",".doc",".msg",".eml"},Z217)))&gt;0,OR(SUMPRODUCT(--ISNUMBER(SEARCH({"a0","a-0","a_0","a/0","a.0","a#0"},BN217)))&gt;0,SUMPRODUCT(--ISNUMBER(SEARCH({"http","www.","\","/",".pdf",".jpg",".jpeg",".png",".heic",".xls",".doc",".msg",".eml"},Z217)))&gt;0,AND(ISNUMBER(MATCH(S217,{"Seal no.","Delivery note / receipt","Email","Photo"},0)),ISNUMBER(SEARCH("0000",BN217)))))),1,0),0)</f>
        <v>0</v>
      </c>
    </row>
    <row r="218" customFormat="false" ht="39.75" hidden="false" customHeight="true" outlineLevel="0" collapsed="false">
      <c r="A218" s="57" t="s">
        <v>779</v>
      </c>
      <c r="B218" s="57" t="s">
        <v>235</v>
      </c>
      <c r="C218" s="57" t="str">
        <f aca="false">Flights!$F$11</f>
        <v>MH0003</v>
      </c>
      <c r="D218" s="58" t="n">
        <f aca="false">Flights!$D$11</f>
        <v>46304</v>
      </c>
      <c r="E218" s="57" t="str">
        <f aca="false">Flights!$G$11&amp;"-"&amp;Flights!$H$11</f>
        <v>LHR-KUL</v>
      </c>
      <c r="F218" s="57" t="str">
        <f aca="false">Flights!$K$11</f>
        <v>BC</v>
      </c>
      <c r="G218" s="57" t="s">
        <v>81</v>
      </c>
      <c r="H218" s="57" t="s">
        <v>378</v>
      </c>
      <c r="I218" s="57" t="s">
        <v>398</v>
      </c>
      <c r="J218" s="57" t="s">
        <v>402</v>
      </c>
      <c r="K218" s="67" t="s">
        <v>403</v>
      </c>
      <c r="L218" s="67" t="s">
        <v>382</v>
      </c>
      <c r="M218" s="67"/>
      <c r="N218" s="67" t="s">
        <v>383</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60"/>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file",IF(TRIM(S218)="","INVALID – choose the evidence type (column S)",IF(BL218=0,"INVALID – evidence ID does not match its type (e.g. SF-2210, IMG_2231, seal 88213, link)",IF(OR(LEN(AX218)&lt;2,ISNUMBER(MATCH(AX218,L_Placeholder,0))),"INVALID – verifier missing",IF(AX218=AU218,"INVALID – verifier must be someone other than the PIC",IF(BH218=1,"INVALID – result not yet available (awaiting / TBC)",IF(BV218=1,"INVALID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future",IF(AND(ISNUMBER(BY218),AG218&lt;BY218),IF(H218="Physical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IF(TRIM(S218)="",0,BZ218)</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TRIM(LOWER(W218))&lt;&gt;LOWER(Flights!$F$11),ISNA(MATCH(TRIM(BP218),{"00aaa00","00aaa0000","aaa00","aaa0000","00-aaa-00","00-aaa-0000","00/aaa/00"},0)),OR(SUMPRODUCT(--ISNUMBER(SEARCH({"a0","a-0","a_0","a/0","a.0","a#0"},BP218)))&gt;0,ISNUMBER(SEARCH("000000",BP218)))),1,0),0)</f>
        <v>0</v>
      </c>
      <c r="BR218" s="61"/>
      <c r="BS218" s="61"/>
      <c r="BT218" s="61"/>
      <c r="BU218" s="61"/>
      <c r="BV218" s="61" t="n">
        <f aca="false">0</f>
        <v>0</v>
      </c>
      <c r="BW218" s="61"/>
      <c r="BX218" s="61"/>
      <c r="BY218" s="62" t="n">
        <f aca="false">Q218-T7EarlyD*24/24</f>
        <v>46283.4166666667</v>
      </c>
      <c r="BZ218" s="61" t="n">
        <f aca="false">IFERROR(IF(AND(TRIM(LOWER(Z218))&lt;&gt;LOWER(Flights!$F$11),ISNA(MATCH(TRIM(BN218),{"00aaa00","00aaa0000","aaa00","aaa0000","00-aaa-00","00-aaa-0000","00/aaa/00"},0)),IF(S218="Link / file path",SUMPRODUCT(--ISNUMBER(SEARCH({"http","www.","\","/",".pdf",".jpg",".jpeg",".png",".heic",".xls",".doc",".msg",".eml"},Z218)))&gt;0,OR(SUMPRODUCT(--ISNUMBER(SEARCH({"a0","a-0","a_0","a/0","a.0","a#0"},BN218)))&gt;0,SUMPRODUCT(--ISNUMBER(SEARCH({"http","www.","\","/",".pdf",".jpg",".jpeg",".png",".heic",".xls",".doc",".msg",".eml"},Z218)))&gt;0,AND(ISNUMBER(MATCH(S218,{"Seal no.","Delivery note / receipt","Email","Photo"},0)),ISNUMBER(SEARCH("0000",BN218)))))),1,0),0)</f>
        <v>0</v>
      </c>
    </row>
    <row r="219" customFormat="false" ht="39.75" hidden="false" customHeight="true" outlineLevel="0" collapsed="false">
      <c r="A219" s="57" t="s">
        <v>780</v>
      </c>
      <c r="B219" s="57" t="s">
        <v>235</v>
      </c>
      <c r="C219" s="57" t="str">
        <f aca="false">Flights!$F$11</f>
        <v>MH0003</v>
      </c>
      <c r="D219" s="58" t="n">
        <f aca="false">Flights!$D$11</f>
        <v>46304</v>
      </c>
      <c r="E219" s="57" t="str">
        <f aca="false">Flights!$G$11&amp;"-"&amp;Flights!$H$11</f>
        <v>LHR-KUL</v>
      </c>
      <c r="F219" s="57" t="str">
        <f aca="false">Flights!$K$11</f>
        <v>BC</v>
      </c>
      <c r="G219" s="57" t="s">
        <v>81</v>
      </c>
      <c r="H219" s="57" t="s">
        <v>378</v>
      </c>
      <c r="I219" s="57" t="s">
        <v>405</v>
      </c>
      <c r="J219" s="57" t="s">
        <v>406</v>
      </c>
      <c r="K219" s="67" t="s">
        <v>407</v>
      </c>
      <c r="L219" s="67" t="s">
        <v>382</v>
      </c>
      <c r="M219" s="67"/>
      <c r="N219" s="67" t="s">
        <v>383</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60"/>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file",IF(TRIM(S219)="","INVALID – choose the evidence type (column S)",IF(BL219=0,"INVALID – evidence ID does not match its type (e.g. SF-2210, IMG_2231, seal 88213, link)",IF(OR(LEN(AX219)&lt;2,ISNUMBER(MATCH(AX219,L_Placeholder,0))),"INVALID – verifier missing",IF(AX219=AU219,"INVALID – verifier must be someone other than the PIC",IF(BH219=1,"INVALID – result not yet available (awaiting / TBC)",IF(BV219=1,"INVALID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future",IF(AND(ISNUMBER(BY219),AG219&lt;BY219),IF(H219="Physical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IF(TRIM(S219)="",0,BZ219)</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TRIM(LOWER(W219))&lt;&gt;LOWER(Flights!$F$11),ISNA(MATCH(TRIM(BP219),{"00aaa00","00aaa0000","aaa00","aaa0000","00-aaa-00","00-aaa-0000","00/aaa/00"},0)),OR(SUMPRODUCT(--ISNUMBER(SEARCH({"a0","a-0","a_0","a/0","a.0","a#0"},BP219)))&gt;0,ISNUMBER(SEARCH("000000",BP219)))),1,0),0)</f>
        <v>0</v>
      </c>
      <c r="BR219" s="61"/>
      <c r="BS219" s="61"/>
      <c r="BT219" s="61"/>
      <c r="BU219" s="61"/>
      <c r="BV219" s="61" t="n">
        <f aca="false">0</f>
        <v>0</v>
      </c>
      <c r="BW219" s="61"/>
      <c r="BX219" s="61"/>
      <c r="BY219" s="62" t="n">
        <f aca="false">Q219-T7EarlyD*24/24</f>
        <v>46283.4166666667</v>
      </c>
      <c r="BZ219" s="61" t="n">
        <f aca="false">IFERROR(IF(AND(TRIM(LOWER(Z219))&lt;&gt;LOWER(Flights!$F$11),ISNA(MATCH(TRIM(BN219),{"00aaa00","00aaa0000","aaa00","aaa0000","00-aaa-00","00-aaa-0000","00/aaa/00"},0)),IF(S219="Link / file path",SUMPRODUCT(--ISNUMBER(SEARCH({"http","www.","\","/",".pdf",".jpg",".jpeg",".png",".heic",".xls",".doc",".msg",".eml"},Z219)))&gt;0,OR(SUMPRODUCT(--ISNUMBER(SEARCH({"a0","a-0","a_0","a/0","a.0","a#0"},BN219)))&gt;0,SUMPRODUCT(--ISNUMBER(SEARCH({"http","www.","\","/",".pdf",".jpg",".jpeg",".png",".heic",".xls",".doc",".msg",".eml"},Z219)))&gt;0,AND(ISNUMBER(MATCH(S219,{"Seal no.","Delivery note / receipt","Email","Photo"},0)),ISNUMBER(SEARCH("0000",BN219)))))),1,0),0)</f>
        <v>0</v>
      </c>
    </row>
    <row r="220" customFormat="false" ht="39.75" hidden="false" customHeight="true" outlineLevel="0" collapsed="false">
      <c r="A220" s="57" t="s">
        <v>781</v>
      </c>
      <c r="B220" s="57" t="s">
        <v>235</v>
      </c>
      <c r="C220" s="57" t="str">
        <f aca="false">Flights!$F$11</f>
        <v>MH0003</v>
      </c>
      <c r="D220" s="58" t="n">
        <f aca="false">Flights!$D$11</f>
        <v>46304</v>
      </c>
      <c r="E220" s="57" t="str">
        <f aca="false">Flights!$G$11&amp;"-"&amp;Flights!$H$11</f>
        <v>LHR-KUL</v>
      </c>
      <c r="F220" s="57" t="str">
        <f aca="false">Flights!$K$11</f>
        <v>BC</v>
      </c>
      <c r="G220" s="57" t="s">
        <v>81</v>
      </c>
      <c r="H220" s="57" t="s">
        <v>378</v>
      </c>
      <c r="I220" s="57" t="s">
        <v>405</v>
      </c>
      <c r="J220" s="57" t="s">
        <v>409</v>
      </c>
      <c r="K220" s="67" t="s">
        <v>407</v>
      </c>
      <c r="L220" s="67" t="s">
        <v>382</v>
      </c>
      <c r="M220" s="67"/>
      <c r="N220" s="67" t="s">
        <v>383</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60"/>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file",IF(TRIM(S220)="","INVALID – choose the evidence type (column S)",IF(BL220=0,"INVALID – evidence ID does not match its type (e.g. SF-2210, IMG_2231, seal 88213, link)",IF(OR(LEN(AX220)&lt;2,ISNUMBER(MATCH(AX220,L_Placeholder,0))),"INVALID – verifier missing",IF(AX220=AU220,"INVALID – verifier must be someone other than the PIC",IF(BH220=1,"INVALID – result not yet available (awaiting / TBC)",IF(BV220=1,"INVALID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future",IF(AND(ISNUMBER(BY220),AG220&lt;BY220),IF(H220="Physical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IF(TRIM(S220)="",0,BZ220)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TRIM(LOWER(W220))&lt;&gt;LOWER(Flights!$F$11),ISNA(MATCH(TRIM(BP220),{"00aaa00","00aaa0000","aaa00","aaa0000","00-aaa-00","00-aaa-0000","00/aaa/00"},0)),OR(SUMPRODUCT(--ISNUMBER(SEARCH({"a0","a-0","a_0","a/0","a.0","a#0"},BP220)))&gt;0,ISNUMBER(SEARCH("000000",BP220)))),1,0),0)</f>
        <v>0</v>
      </c>
      <c r="BR220" s="61"/>
      <c r="BS220" s="61"/>
      <c r="BT220" s="61"/>
      <c r="BU220" s="61"/>
      <c r="BV220" s="61" t="n">
        <f aca="false">0</f>
        <v>0</v>
      </c>
      <c r="BW220" s="61"/>
      <c r="BX220" s="61"/>
      <c r="BY220" s="62" t="n">
        <f aca="false">Q220-T7EarlyD*24/24</f>
        <v>46283.4166666667</v>
      </c>
      <c r="BZ220" s="61" t="n">
        <f aca="false">IFERROR(IF(AND(TRIM(LOWER(Z220))&lt;&gt;LOWER(Flights!$F$11),ISNA(MATCH(TRIM(BN220),{"00aaa00","00aaa0000","aaa00","aaa0000","00-aaa-00","00-aaa-0000","00/aaa/00"},0)),IF(S220="Link / file path",SUMPRODUCT(--ISNUMBER(SEARCH({"http","www.","\","/",".pdf",".jpg",".jpeg",".png",".heic",".xls",".doc",".msg",".eml"},Z220)))&gt;0,OR(SUMPRODUCT(--ISNUMBER(SEARCH({"a0","a-0","a_0","a/0","a.0","a#0"},BN220)))&gt;0,SUMPRODUCT(--ISNUMBER(SEARCH({"http","www.","\","/",".pdf",".jpg",".jpeg",".png",".heic",".xls",".doc",".msg",".eml"},Z220)))&gt;0,AND(ISNUMBER(MATCH(S220,{"Seal no.","Delivery note / receipt","Email","Photo"},0)),ISNUMBER(SEARCH("0000",BN220)))))),1,0),0)</f>
        <v>0</v>
      </c>
    </row>
    <row r="221" customFormat="false" ht="39.75" hidden="false" customHeight="true" outlineLevel="0" collapsed="false">
      <c r="A221" s="57" t="s">
        <v>782</v>
      </c>
      <c r="B221" s="57" t="s">
        <v>235</v>
      </c>
      <c r="C221" s="57" t="str">
        <f aca="false">Flights!$F$11</f>
        <v>MH0003</v>
      </c>
      <c r="D221" s="58" t="n">
        <f aca="false">Flights!$D$11</f>
        <v>46304</v>
      </c>
      <c r="E221" s="57" t="str">
        <f aca="false">Flights!$G$11&amp;"-"&amp;Flights!$H$11</f>
        <v>LHR-KUL</v>
      </c>
      <c r="F221" s="57" t="str">
        <f aca="false">Flights!$K$11</f>
        <v>BC</v>
      </c>
      <c r="G221" s="57" t="s">
        <v>81</v>
      </c>
      <c r="H221" s="57" t="s">
        <v>378</v>
      </c>
      <c r="I221" s="57" t="s">
        <v>411</v>
      </c>
      <c r="J221" s="57" t="s">
        <v>412</v>
      </c>
      <c r="K221" s="67" t="s">
        <v>413</v>
      </c>
      <c r="L221" s="67" t="s">
        <v>414</v>
      </c>
      <c r="M221" s="67"/>
      <c r="N221" s="67" t="s">
        <v>383</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60"/>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file",IF(TRIM(S221)="","INVALID – choose the evidence type (column S)",IF(BL221=0,"INVALID – evidence ID does not match its type (e.g. SF-2210, IMG_2231, seal 88213, link)",IF(OR(LEN(AX221)&lt;2,ISNUMBER(MATCH(AX221,L_Placeholder,0))),"INVALID – verifier missing",IF(AX221=AU221,"INVALID – verifier must be someone other than the PIC",IF(BH221=1,"INVALID – result not yet available (awaiting / TBC)",IF(BV221=1,"INVALID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future",IF(AND(ISNUMBER(BY221),AG221&lt;BY221),IF(H221="Physical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IF(TRIM(S221)="",0,BZ221)</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TRIM(LOWER(W221))&lt;&gt;LOWER(Flights!$F$11),ISNA(MATCH(TRIM(BP221),{"00aaa00","00aaa0000","aaa00","aaa0000","00-aaa-00","00-aaa-0000","00/aaa/00"},0)),OR(SUMPRODUCT(--ISNUMBER(SEARCH({"a0","a-0","a_0","a/0","a.0","a#0"},BP221)))&gt;0,ISNUMBER(SEARCH("000000",BP221)))),1,0),0)</f>
        <v>0</v>
      </c>
      <c r="BR221" s="61"/>
      <c r="BS221" s="61"/>
      <c r="BT221" s="61"/>
      <c r="BU221" s="61"/>
      <c r="BV221" s="61" t="n">
        <f aca="false">0</f>
        <v>0</v>
      </c>
      <c r="BW221" s="61"/>
      <c r="BX221" s="61"/>
      <c r="BY221" s="62" t="n">
        <f aca="false">Q221-T7EarlyD*24/24</f>
        <v>46283.4166666667</v>
      </c>
      <c r="BZ221" s="61" t="n">
        <f aca="false">IFERROR(IF(AND(TRIM(LOWER(Z221))&lt;&gt;LOWER(Flights!$F$11),ISNA(MATCH(TRIM(BN221),{"00aaa00","00aaa0000","aaa00","aaa0000","00-aaa-00","00-aaa-0000","00/aaa/00"},0)),IF(S221="Link / file path",SUMPRODUCT(--ISNUMBER(SEARCH({"http","www.","\","/",".pdf",".jpg",".jpeg",".png",".heic",".xls",".doc",".msg",".eml"},Z221)))&gt;0,OR(SUMPRODUCT(--ISNUMBER(SEARCH({"a0","a-0","a_0","a/0","a.0","a#0"},BN221)))&gt;0,SUMPRODUCT(--ISNUMBER(SEARCH({"http","www.","\","/",".pdf",".jpg",".jpeg",".png",".heic",".xls",".doc",".msg",".eml"},Z221)))&gt;0,AND(ISNUMBER(MATCH(S221,{"Seal no.","Delivery note / receipt","Email","Photo"},0)),ISNUMBER(SEARCH("0000",BN221)))))),1,0),0)</f>
        <v>0</v>
      </c>
    </row>
    <row r="222" customFormat="false" ht="91.5" hidden="false" customHeight="true" outlineLevel="0" collapsed="false">
      <c r="A222" s="57" t="s">
        <v>783</v>
      </c>
      <c r="B222" s="57" t="s">
        <v>235</v>
      </c>
      <c r="C222" s="57" t="str">
        <f aca="false">Flights!$F$11</f>
        <v>MH0003</v>
      </c>
      <c r="D222" s="58" t="n">
        <f aca="false">Flights!$D$11</f>
        <v>46304</v>
      </c>
      <c r="E222" s="57" t="str">
        <f aca="false">Flights!$G$11&amp;"-"&amp;Flights!$H$11</f>
        <v>LHR-KUL</v>
      </c>
      <c r="F222" s="57" t="str">
        <f aca="false">Flights!$K$11</f>
        <v>BC</v>
      </c>
      <c r="G222" s="57" t="s">
        <v>81</v>
      </c>
      <c r="H222" s="57" t="s">
        <v>378</v>
      </c>
      <c r="I222" s="57" t="s">
        <v>411</v>
      </c>
      <c r="J222" s="57" t="s">
        <v>784</v>
      </c>
      <c r="K222" s="67" t="s">
        <v>785</v>
      </c>
      <c r="L222" s="67" t="s">
        <v>674</v>
      </c>
      <c r="M222" s="67"/>
      <c r="N222" s="67" t="s">
        <v>444</v>
      </c>
      <c r="O222" s="67" t="s">
        <v>786</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60"/>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file",IF(TRIM(S222)="","INVALID – choose the evidence type (column S)",IF(BL222=0,"INVALID – evidence ID does not match its type (e.g. SF-2210, IMG_2231, seal 88213, link)",IF(OR(LEN(AX222)&lt;2,ISNUMBER(MATCH(AX222,L_Placeholder,0))),"INVALID – verifier missing",IF(AX222=AU222,"INVALID – verifier must be someone other than the PIC",IF(BH222=1,"INVALID – result not yet available (awaiting / TBC)",IF(BV222=1,"INVALID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future",IF(AND(ISNUMBER(BY222),AG222&lt;BY222),IF(H222="Physical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IF(TRIM(S222)="",0,BZ222)</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TRIM(LOWER(W222))&lt;&gt;LOWER(Flights!$F$11),ISNA(MATCH(TRIM(BP222),{"00aaa00","00aaa0000","aaa00","aaa0000","00-aaa-00","00-aaa-0000","00/aaa/00"},0)),OR(SUMPRODUCT(--ISNUMBER(SEARCH({"a0","a-0","a_0","a/0","a.0","a#0"},BP222)))&gt;0,ISNUMBER(SEARCH("000000",BP222)))),1,0),0)</f>
        <v>0</v>
      </c>
      <c r="BR222" s="61"/>
      <c r="BS222" s="61"/>
      <c r="BT222" s="61"/>
      <c r="BU222" s="61"/>
      <c r="BV222" s="61" t="n">
        <f aca="false">0</f>
        <v>0</v>
      </c>
      <c r="BW222" s="61"/>
      <c r="BX222" s="61"/>
      <c r="BY222" s="62" t="n">
        <f aca="false">Q222-T7EarlyD*24/24</f>
        <v>46283.4166666667</v>
      </c>
      <c r="BZ222" s="61" t="n">
        <f aca="false">IFERROR(IF(AND(TRIM(LOWER(Z222))&lt;&gt;LOWER(Flights!$F$11),ISNA(MATCH(TRIM(BN222),{"00aaa00","00aaa0000","aaa00","aaa0000","00-aaa-00","00-aaa-0000","00/aaa/00"},0)),IF(S222="Link / file path",SUMPRODUCT(--ISNUMBER(SEARCH({"http","www.","\","/",".pdf",".jpg",".jpeg",".png",".heic",".xls",".doc",".msg",".eml"},Z222)))&gt;0,OR(SUMPRODUCT(--ISNUMBER(SEARCH({"a0","a-0","a_0","a/0","a.0","a#0"},BN222)))&gt;0,SUMPRODUCT(--ISNUMBER(SEARCH({"http","www.","\","/",".pdf",".jpg",".jpeg",".png",".heic",".xls",".doc",".msg",".eml"},Z222)))&gt;0,AND(ISNUMBER(MATCH(S222,{"Seal no.","Delivery note / receipt","Email","Photo"},0)),ISNUMBER(SEARCH("0000",BN222)))))),1,0),0)</f>
        <v>0</v>
      </c>
    </row>
    <row r="223" customFormat="false" ht="39.75" hidden="false" customHeight="true" outlineLevel="0" collapsed="false">
      <c r="A223" s="57" t="s">
        <v>787</v>
      </c>
      <c r="B223" s="57" t="s">
        <v>235</v>
      </c>
      <c r="C223" s="57" t="str">
        <f aca="false">Flights!$F$11</f>
        <v>MH0003</v>
      </c>
      <c r="D223" s="58" t="n">
        <f aca="false">Flights!$D$11</f>
        <v>46304</v>
      </c>
      <c r="E223" s="57" t="str">
        <f aca="false">Flights!$G$11&amp;"-"&amp;Flights!$H$11</f>
        <v>LHR-KUL</v>
      </c>
      <c r="F223" s="57" t="str">
        <f aca="false">Flights!$K$11</f>
        <v>BC</v>
      </c>
      <c r="G223" s="57" t="s">
        <v>83</v>
      </c>
      <c r="H223" s="57" t="s">
        <v>378</v>
      </c>
      <c r="I223" s="57" t="s">
        <v>379</v>
      </c>
      <c r="J223" s="57" t="s">
        <v>416</v>
      </c>
      <c r="K223" s="67" t="s">
        <v>417</v>
      </c>
      <c r="L223" s="67" t="s">
        <v>418</v>
      </c>
      <c r="M223" s="67"/>
      <c r="N223" s="67" t="s">
        <v>383</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60"/>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file",IF(TRIM(S223)="","INVALID – choose the evidence type (column S)",IF(BL223=0,"INVALID – evidence ID does not match its type (e.g. SF-2210, IMG_2231, seal 88213, link)",IF(OR(LEN(AX223)&lt;2,ISNUMBER(MATCH(AX223,L_Placeholder,0))),"INVALID – verifier missing",IF(AX223=AU223,"INVALID – verifier must be someone other than the PIC",IF(BH223=1,"INVALID – result not yet available (awaiting / TBC)",IF(BV223=1,"INVALID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future",IF(AND(ISNUMBER(BY223),AG223&lt;BY223),IF(H223="Physical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IF(TRIM(S223)="",0,BZ223)</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TRIM(LOWER(W223))&lt;&gt;LOWER(Flights!$F$11),ISNA(MATCH(TRIM(BP223),{"00aaa00","00aaa0000","aaa00","aaa0000","00-aaa-00","00-aaa-0000","00/aaa/00"},0)),OR(SUMPRODUCT(--ISNUMBER(SEARCH({"a0","a-0","a_0","a/0","a.0","a#0"},BP223)))&gt;0,ISNUMBER(SEARCH("000000",BP223)))),1,0),0)</f>
        <v>0</v>
      </c>
      <c r="BR223" s="61"/>
      <c r="BS223" s="61"/>
      <c r="BT223" s="61"/>
      <c r="BU223" s="61"/>
      <c r="BV223" s="61" t="n">
        <f aca="false">0</f>
        <v>0</v>
      </c>
      <c r="BW223" s="61"/>
      <c r="BX223" s="61"/>
      <c r="BY223" s="62" t="n">
        <f aca="false">Q223-T24EarlyH/24</f>
        <v>46302.4166666667</v>
      </c>
      <c r="BZ223" s="61" t="n">
        <f aca="false">IFERROR(IF(AND(TRIM(LOWER(Z223))&lt;&gt;LOWER(Flights!$F$11),ISNA(MATCH(TRIM(BN223),{"00aaa00","00aaa0000","aaa00","aaa0000","00-aaa-00","00-aaa-0000","00/aaa/00"},0)),IF(S223="Link / file path",SUMPRODUCT(--ISNUMBER(SEARCH({"http","www.","\","/",".pdf",".jpg",".jpeg",".png",".heic",".xls",".doc",".msg",".eml"},Z223)))&gt;0,OR(SUMPRODUCT(--ISNUMBER(SEARCH({"a0","a-0","a_0","a/0","a.0","a#0"},BN223)))&gt;0,SUMPRODUCT(--ISNUMBER(SEARCH({"http","www.","\","/",".pdf",".jpg",".jpeg",".png",".heic",".xls",".doc",".msg",".eml"},Z223)))&gt;0,AND(ISNUMBER(MATCH(S223,{"Seal no.","Delivery note / receipt","Email","Photo"},0)),ISNUMBER(SEARCH("0000",BN223)))))),1,0),0)</f>
        <v>0</v>
      </c>
    </row>
    <row r="224" customFormat="false" ht="39.75" hidden="false" customHeight="true" outlineLevel="0" collapsed="false">
      <c r="A224" s="57" t="s">
        <v>788</v>
      </c>
      <c r="B224" s="57" t="s">
        <v>235</v>
      </c>
      <c r="C224" s="57" t="str">
        <f aca="false">Flights!$F$11</f>
        <v>MH0003</v>
      </c>
      <c r="D224" s="58" t="n">
        <f aca="false">Flights!$D$11</f>
        <v>46304</v>
      </c>
      <c r="E224" s="57" t="str">
        <f aca="false">Flights!$G$11&amp;"-"&amp;Flights!$H$11</f>
        <v>LHR-KUL</v>
      </c>
      <c r="F224" s="57" t="str">
        <f aca="false">Flights!$K$11</f>
        <v>BC</v>
      </c>
      <c r="G224" s="57" t="s">
        <v>420</v>
      </c>
      <c r="H224" s="57" t="s">
        <v>378</v>
      </c>
      <c r="I224" s="57" t="s">
        <v>379</v>
      </c>
      <c r="J224" s="57" t="s">
        <v>421</v>
      </c>
      <c r="K224" s="67"/>
      <c r="L224" s="67" t="s">
        <v>422</v>
      </c>
      <c r="M224" s="67"/>
      <c r="N224" s="67" t="s">
        <v>383</v>
      </c>
      <c r="O224" s="67" t="s">
        <v>423</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60"/>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file",IF(TRIM(S224)="","INVALID – choose the evidence type (column S)",IF(BL224=0,"INVALID – evidence ID does not match its type (e.g. SF-2210, IMG_2231, seal 88213, link)",IF(OR(LEN(AX224)&lt;2,ISNUMBER(MATCH(AX224,L_Placeholder,0))),"INVALID – verifier missing",IF(AX224=AU224,"INVALID – verifier must be someone other than the PIC",IF(BH224=1,"INVALID – result not yet available (awaiting / TBC)",IF(BV224=1,"INVALID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future",IF(AND(ISNUMBER(BY224),AG224&lt;BY224),IF(H224="Physical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IF(TRIM(S224)="",0,BZ224)</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TRIM(LOWER(W224))&lt;&gt;LOWER(Flights!$F$11),ISNA(MATCH(TRIM(BP224),{"00aaa00","00aaa0000","aaa00","aaa0000","00-aaa-00","00-aaa-0000","00/aaa/00"},0)),OR(SUMPRODUCT(--ISNUMBER(SEARCH({"a0","a-0","a_0","a/0","a.0","a#0"},BP224)))&gt;0,ISNUMBER(SEARCH("000000",BP224)))),1,0),0)</f>
        <v>0</v>
      </c>
      <c r="BR224" s="61"/>
      <c r="BS224" s="61"/>
      <c r="BT224" s="61"/>
      <c r="BU224" s="61"/>
      <c r="BV224" s="61" t="n">
        <f aca="false">0</f>
        <v>0</v>
      </c>
      <c r="BW224" s="61"/>
      <c r="BX224" s="61"/>
      <c r="BY224" s="62" t="n">
        <f aca="false">Q224-T12EarlyH/24</f>
        <v>46303.4166666667</v>
      </c>
      <c r="BZ224" s="61" t="n">
        <f aca="false">IFERROR(IF(AND(TRIM(LOWER(Z224))&lt;&gt;LOWER(Flights!$F$11),ISNA(MATCH(TRIM(BN224),{"00aaa00","00aaa0000","aaa00","aaa0000","00-aaa-00","00-aaa-0000","00/aaa/00"},0)),IF(S224="Link / file path",SUMPRODUCT(--ISNUMBER(SEARCH({"http","www.","\","/",".pdf",".jpg",".jpeg",".png",".heic",".xls",".doc",".msg",".eml"},Z224)))&gt;0,OR(SUMPRODUCT(--ISNUMBER(SEARCH({"a0","a-0","a_0","a/0","a.0","a#0"},BN224)))&gt;0,SUMPRODUCT(--ISNUMBER(SEARCH({"http","www.","\","/",".pdf",".jpg",".jpeg",".png",".heic",".xls",".doc",".msg",".eml"},Z224)))&gt;0,AND(ISNUMBER(MATCH(S224,{"Seal no.","Delivery note / receipt","Email","Photo"},0)),ISNUMBER(SEARCH("0000",BN224)))))),1,0),0)</f>
        <v>0</v>
      </c>
    </row>
    <row r="225" customFormat="false" ht="39.75" hidden="false" customHeight="true" outlineLevel="0" collapsed="false">
      <c r="A225" s="57" t="s">
        <v>789</v>
      </c>
      <c r="B225" s="57" t="s">
        <v>235</v>
      </c>
      <c r="C225" s="57" t="str">
        <f aca="false">Flights!$F$11</f>
        <v>MH0003</v>
      </c>
      <c r="D225" s="58" t="n">
        <f aca="false">Flights!$D$11</f>
        <v>46304</v>
      </c>
      <c r="E225" s="57" t="str">
        <f aca="false">Flights!$G$11&amp;"-"&amp;Flights!$H$11</f>
        <v>LHR-KUL</v>
      </c>
      <c r="F225" s="57" t="str">
        <f aca="false">Flights!$K$11</f>
        <v>BC</v>
      </c>
      <c r="G225" s="57" t="s">
        <v>420</v>
      </c>
      <c r="H225" s="57" t="s">
        <v>378</v>
      </c>
      <c r="I225" s="57" t="s">
        <v>379</v>
      </c>
      <c r="J225" s="57" t="s">
        <v>425</v>
      </c>
      <c r="K225" s="67" t="s">
        <v>426</v>
      </c>
      <c r="L225" s="67" t="s">
        <v>422</v>
      </c>
      <c r="M225" s="67"/>
      <c r="N225" s="67" t="s">
        <v>383</v>
      </c>
      <c r="O225" s="67" t="s">
        <v>423</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60"/>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file",IF(TRIM(S225)="","INVALID – choose the evidence type (column S)",IF(BL225=0,"INVALID – evidence ID does not match its type (e.g. SF-2210, IMG_2231, seal 88213, link)",IF(OR(LEN(AX225)&lt;2,ISNUMBER(MATCH(AX225,L_Placeholder,0))),"INVALID – verifier missing",IF(AX225=AU225,"INVALID – verifier must be someone other than the PIC",IF(BH225=1,"INVALID – result not yet available (awaiting / TBC)",IF(BV225=1,"INVALID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future",IF(AND(ISNUMBER(BY225),AG225&lt;BY225),IF(H225="Physical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IF(TRIM(S225)="",0,BZ225)</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TRIM(LOWER(W225))&lt;&gt;LOWER(Flights!$F$11),ISNA(MATCH(TRIM(BP225),{"00aaa00","00aaa0000","aaa00","aaa0000","00-aaa-00","00-aaa-0000","00/aaa/00"},0)),OR(SUMPRODUCT(--ISNUMBER(SEARCH({"a0","a-0","a_0","a/0","a.0","a#0"},BP225)))&gt;0,ISNUMBER(SEARCH("000000",BP225)))),1,0),0)</f>
        <v>0</v>
      </c>
      <c r="BR225" s="61"/>
      <c r="BS225" s="61"/>
      <c r="BT225" s="61"/>
      <c r="BU225" s="61"/>
      <c r="BV225" s="61" t="n">
        <f aca="false">0</f>
        <v>0</v>
      </c>
      <c r="BW225" s="61"/>
      <c r="BX225" s="61"/>
      <c r="BY225" s="62" t="n">
        <f aca="false">Q225-T12EarlyH/24</f>
        <v>46303.4166666667</v>
      </c>
      <c r="BZ225" s="61" t="n">
        <f aca="false">IFERROR(IF(AND(TRIM(LOWER(Z225))&lt;&gt;LOWER(Flights!$F$11),ISNA(MATCH(TRIM(BN225),{"00aaa00","00aaa0000","aaa00","aaa0000","00-aaa-00","00-aaa-0000","00/aaa/00"},0)),IF(S225="Link / file path",SUMPRODUCT(--ISNUMBER(SEARCH({"http","www.","\","/",".pdf",".jpg",".jpeg",".png",".heic",".xls",".doc",".msg",".eml"},Z225)))&gt;0,OR(SUMPRODUCT(--ISNUMBER(SEARCH({"a0","a-0","a_0","a/0","a.0","a#0"},BN225)))&gt;0,SUMPRODUCT(--ISNUMBER(SEARCH({"http","www.","\","/",".pdf",".jpg",".jpeg",".png",".heic",".xls",".doc",".msg",".eml"},Z225)))&gt;0,AND(ISNUMBER(MATCH(S225,{"Seal no.","Delivery note / receipt","Email","Photo"},0)),ISNUMBER(SEARCH("0000",BN225)))))),1,0),0)</f>
        <v>0</v>
      </c>
    </row>
    <row r="226" customFormat="false" ht="39.75" hidden="false" customHeight="true" outlineLevel="0" collapsed="false">
      <c r="A226" s="57" t="s">
        <v>790</v>
      </c>
      <c r="B226" s="57" t="s">
        <v>235</v>
      </c>
      <c r="C226" s="57" t="str">
        <f aca="false">Flights!$F$11</f>
        <v>MH0003</v>
      </c>
      <c r="D226" s="58" t="n">
        <f aca="false">Flights!$D$11</f>
        <v>46304</v>
      </c>
      <c r="E226" s="57" t="str">
        <f aca="false">Flights!$G$11&amp;"-"&amp;Flights!$H$11</f>
        <v>LHR-KUL</v>
      </c>
      <c r="F226" s="57" t="str">
        <f aca="false">Flights!$K$11</f>
        <v>BC</v>
      </c>
      <c r="G226" s="57" t="s">
        <v>420</v>
      </c>
      <c r="H226" s="57" t="s">
        <v>378</v>
      </c>
      <c r="I226" s="57" t="s">
        <v>428</v>
      </c>
      <c r="J226" s="57" t="s">
        <v>429</v>
      </c>
      <c r="K226" s="67"/>
      <c r="L226" s="67" t="s">
        <v>422</v>
      </c>
      <c r="M226" s="67"/>
      <c r="N226" s="67" t="s">
        <v>383</v>
      </c>
      <c r="O226" s="67" t="s">
        <v>423</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60"/>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file",IF(TRIM(S226)="","INVALID – choose the evidence type (column S)",IF(BL226=0,"INVALID – evidence ID does not match its type (e.g. SF-2210, IMG_2231, seal 88213, link)",IF(OR(LEN(AX226)&lt;2,ISNUMBER(MATCH(AX226,L_Placeholder,0))),"INVALID – verifier missing",IF(AX226=AU226,"INVALID – verifier must be someone other than the PIC",IF(BH226=1,"INVALID – result not yet available (awaiting / TBC)",IF(BV226=1,"INVALID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future",IF(AND(ISNUMBER(BY226),AG226&lt;BY226),IF(H226="Physical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IF(TRIM(S226)="",0,BZ226)</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TRIM(LOWER(W226))&lt;&gt;LOWER(Flights!$F$11),ISNA(MATCH(TRIM(BP226),{"00aaa00","00aaa0000","aaa00","aaa0000","00-aaa-00","00-aaa-0000","00/aaa/00"},0)),OR(SUMPRODUCT(--ISNUMBER(SEARCH({"a0","a-0","a_0","a/0","a.0","a#0"},BP226)))&gt;0,ISNUMBER(SEARCH("000000",BP226)))),1,0),0)</f>
        <v>0</v>
      </c>
      <c r="BR226" s="61"/>
      <c r="BS226" s="61"/>
      <c r="BT226" s="61"/>
      <c r="BU226" s="61"/>
      <c r="BV226" s="61" t="n">
        <f aca="false">0</f>
        <v>0</v>
      </c>
      <c r="BW226" s="61"/>
      <c r="BX226" s="61"/>
      <c r="BY226" s="62" t="n">
        <f aca="false">Q226-T12EarlyH/24</f>
        <v>46303.4166666667</v>
      </c>
      <c r="BZ226" s="61" t="n">
        <f aca="false">IFERROR(IF(AND(TRIM(LOWER(Z226))&lt;&gt;LOWER(Flights!$F$11),ISNA(MATCH(TRIM(BN226),{"00aaa00","00aaa0000","aaa00","aaa0000","00-aaa-00","00-aaa-0000","00/aaa/00"},0)),IF(S226="Link / file path",SUMPRODUCT(--ISNUMBER(SEARCH({"http","www.","\","/",".pdf",".jpg",".jpeg",".png",".heic",".xls",".doc",".msg",".eml"},Z226)))&gt;0,OR(SUMPRODUCT(--ISNUMBER(SEARCH({"a0","a-0","a_0","a/0","a.0","a#0"},BN226)))&gt;0,SUMPRODUCT(--ISNUMBER(SEARCH({"http","www.","\","/",".pdf",".jpg",".jpeg",".png",".heic",".xls",".doc",".msg",".eml"},Z226)))&gt;0,AND(ISNUMBER(MATCH(S226,{"Seal no.","Delivery note / receipt","Email","Photo"},0)),ISNUMBER(SEARCH("0000",BN226)))))),1,0),0)</f>
        <v>0</v>
      </c>
    </row>
    <row r="227" customFormat="false" ht="39.75" hidden="false" customHeight="true" outlineLevel="0" collapsed="false">
      <c r="A227" s="57" t="s">
        <v>791</v>
      </c>
      <c r="B227" s="57" t="s">
        <v>235</v>
      </c>
      <c r="C227" s="57" t="str">
        <f aca="false">Flights!$F$11</f>
        <v>MH0003</v>
      </c>
      <c r="D227" s="58" t="n">
        <f aca="false">Flights!$D$11</f>
        <v>46304</v>
      </c>
      <c r="E227" s="57" t="str">
        <f aca="false">Flights!$G$11&amp;"-"&amp;Flights!$H$11</f>
        <v>LHR-KUL</v>
      </c>
      <c r="F227" s="57" t="str">
        <f aca="false">Flights!$K$11</f>
        <v>BC</v>
      </c>
      <c r="G227" s="57" t="s">
        <v>420</v>
      </c>
      <c r="H227" s="57" t="s">
        <v>378</v>
      </c>
      <c r="I227" s="57" t="s">
        <v>428</v>
      </c>
      <c r="J227" s="57" t="s">
        <v>431</v>
      </c>
      <c r="K227" s="67"/>
      <c r="L227" s="67" t="s">
        <v>422</v>
      </c>
      <c r="M227" s="67"/>
      <c r="N227" s="67" t="s">
        <v>383</v>
      </c>
      <c r="O227" s="67" t="s">
        <v>423</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60"/>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file",IF(TRIM(S227)="","INVALID – choose the evidence type (column S)",IF(BL227=0,"INVALID – evidence ID does not match its type (e.g. SF-2210, IMG_2231, seal 88213, link)",IF(OR(LEN(AX227)&lt;2,ISNUMBER(MATCH(AX227,L_Placeholder,0))),"INVALID – verifier missing",IF(AX227=AU227,"INVALID – verifier must be someone other than the PIC",IF(BH227=1,"INVALID – result not yet available (awaiting / TBC)",IF(BV227=1,"INVALID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future",IF(AND(ISNUMBER(BY227),AG227&lt;BY227),IF(H227="Physical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IF(TRIM(S227)="",0,BZ227)</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TRIM(LOWER(W227))&lt;&gt;LOWER(Flights!$F$11),ISNA(MATCH(TRIM(BP227),{"00aaa00","00aaa0000","aaa00","aaa0000","00-aaa-00","00-aaa-0000","00/aaa/00"},0)),OR(SUMPRODUCT(--ISNUMBER(SEARCH({"a0","a-0","a_0","a/0","a.0","a#0"},BP227)))&gt;0,ISNUMBER(SEARCH("000000",BP227)))),1,0),0)</f>
        <v>0</v>
      </c>
      <c r="BR227" s="61"/>
      <c r="BS227" s="61"/>
      <c r="BT227" s="61"/>
      <c r="BU227" s="61"/>
      <c r="BV227" s="61" t="n">
        <f aca="false">0</f>
        <v>0</v>
      </c>
      <c r="BW227" s="61"/>
      <c r="BX227" s="61"/>
      <c r="BY227" s="62" t="n">
        <f aca="false">Q227-T12EarlyH/24</f>
        <v>46303.4166666667</v>
      </c>
      <c r="BZ227" s="61" t="n">
        <f aca="false">IFERROR(IF(AND(TRIM(LOWER(Z227))&lt;&gt;LOWER(Flights!$F$11),ISNA(MATCH(TRIM(BN227),{"00aaa00","00aaa0000","aaa00","aaa0000","00-aaa-00","00-aaa-0000","00/aaa/00"},0)),IF(S227="Link / file path",SUMPRODUCT(--ISNUMBER(SEARCH({"http","www.","\","/",".pdf",".jpg",".jpeg",".png",".heic",".xls",".doc",".msg",".eml"},Z227)))&gt;0,OR(SUMPRODUCT(--ISNUMBER(SEARCH({"a0","a-0","a_0","a/0","a.0","a#0"},BN227)))&gt;0,SUMPRODUCT(--ISNUMBER(SEARCH({"http","www.","\","/",".pdf",".jpg",".jpeg",".png",".heic",".xls",".doc",".msg",".eml"},Z227)))&gt;0,AND(ISNUMBER(MATCH(S227,{"Seal no.","Delivery note / receipt","Email","Photo"},0)),ISNUMBER(SEARCH("0000",BN227)))))),1,0),0)</f>
        <v>0</v>
      </c>
    </row>
    <row r="228" customFormat="false" ht="39.75" hidden="false" customHeight="true" outlineLevel="0" collapsed="false">
      <c r="A228" s="57" t="s">
        <v>792</v>
      </c>
      <c r="B228" s="57" t="s">
        <v>235</v>
      </c>
      <c r="C228" s="57" t="str">
        <f aca="false">Flights!$F$11</f>
        <v>MH0003</v>
      </c>
      <c r="D228" s="58" t="n">
        <f aca="false">Flights!$D$11</f>
        <v>46304</v>
      </c>
      <c r="E228" s="57" t="str">
        <f aca="false">Flights!$G$11&amp;"-"&amp;Flights!$H$11</f>
        <v>LHR-KUL</v>
      </c>
      <c r="F228" s="57" t="str">
        <f aca="false">Flights!$K$11</f>
        <v>BC</v>
      </c>
      <c r="G228" s="57" t="s">
        <v>420</v>
      </c>
      <c r="H228" s="57" t="s">
        <v>378</v>
      </c>
      <c r="I228" s="57" t="s">
        <v>428</v>
      </c>
      <c r="J228" s="57" t="s">
        <v>433</v>
      </c>
      <c r="K228" s="67"/>
      <c r="L228" s="67" t="s">
        <v>422</v>
      </c>
      <c r="M228" s="67"/>
      <c r="N228" s="67" t="s">
        <v>383</v>
      </c>
      <c r="O228" s="67" t="s">
        <v>423</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60"/>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file",IF(TRIM(S228)="","INVALID – choose the evidence type (column S)",IF(BL228=0,"INVALID – evidence ID does not match its type (e.g. SF-2210, IMG_2231, seal 88213, link)",IF(OR(LEN(AX228)&lt;2,ISNUMBER(MATCH(AX228,L_Placeholder,0))),"INVALID – verifier missing",IF(AX228=AU228,"INVALID – verifier must be someone other than the PIC",IF(BH228=1,"INVALID – result not yet available (awaiting / TBC)",IF(BV228=1,"INVALID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future",IF(AND(ISNUMBER(BY228),AG228&lt;BY228),IF(H228="Physical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IF(TRIM(S228)="",0,BZ228)</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TRIM(LOWER(W228))&lt;&gt;LOWER(Flights!$F$11),ISNA(MATCH(TRIM(BP228),{"00aaa00","00aaa0000","aaa00","aaa0000","00-aaa-00","00-aaa-0000","00/aaa/00"},0)),OR(SUMPRODUCT(--ISNUMBER(SEARCH({"a0","a-0","a_0","a/0","a.0","a#0"},BP228)))&gt;0,ISNUMBER(SEARCH("000000",BP228)))),1,0),0)</f>
        <v>0</v>
      </c>
      <c r="BR228" s="61"/>
      <c r="BS228" s="61"/>
      <c r="BT228" s="61"/>
      <c r="BU228" s="61"/>
      <c r="BV228" s="61" t="n">
        <f aca="false">0</f>
        <v>0</v>
      </c>
      <c r="BW228" s="61"/>
      <c r="BX228" s="61"/>
      <c r="BY228" s="62" t="n">
        <f aca="false">Q228-T12EarlyH/24</f>
        <v>46303.4166666667</v>
      </c>
      <c r="BZ228" s="61" t="n">
        <f aca="false">IFERROR(IF(AND(TRIM(LOWER(Z228))&lt;&gt;LOWER(Flights!$F$11),ISNA(MATCH(TRIM(BN228),{"00aaa00","00aaa0000","aaa00","aaa0000","00-aaa-00","00-aaa-0000","00/aaa/00"},0)),IF(S228="Link / file path",SUMPRODUCT(--ISNUMBER(SEARCH({"http","www.","\","/",".pdf",".jpg",".jpeg",".png",".heic",".xls",".doc",".msg",".eml"},Z228)))&gt;0,OR(SUMPRODUCT(--ISNUMBER(SEARCH({"a0","a-0","a_0","a/0","a.0","a#0"},BN228)))&gt;0,SUMPRODUCT(--ISNUMBER(SEARCH({"http","www.","\","/",".pdf",".jpg",".jpeg",".png",".heic",".xls",".doc",".msg",".eml"},Z228)))&gt;0,AND(ISNUMBER(MATCH(S228,{"Seal no.","Delivery note / receipt","Email","Photo"},0)),ISNUMBER(SEARCH("0000",BN228)))))),1,0),0)</f>
        <v>0</v>
      </c>
    </row>
    <row r="229" customFormat="false" ht="141" hidden="false" customHeight="true" outlineLevel="0" collapsed="false">
      <c r="A229" s="57" t="s">
        <v>793</v>
      </c>
      <c r="B229" s="57" t="s">
        <v>235</v>
      </c>
      <c r="C229" s="57" t="str">
        <f aca="false">Flights!$F$11</f>
        <v>MH0003</v>
      </c>
      <c r="D229" s="58" t="n">
        <f aca="false">Flights!$D$11</f>
        <v>46304</v>
      </c>
      <c r="E229" s="57" t="str">
        <f aca="false">Flights!$G$11&amp;"-"&amp;Flights!$H$11</f>
        <v>LHR-KUL</v>
      </c>
      <c r="F229" s="57" t="str">
        <f aca="false">Flights!$K$11</f>
        <v>BC</v>
      </c>
      <c r="G229" s="57" t="s">
        <v>420</v>
      </c>
      <c r="H229" s="57" t="s">
        <v>378</v>
      </c>
      <c r="I229" s="57" t="s">
        <v>428</v>
      </c>
      <c r="J229" s="57" t="s">
        <v>435</v>
      </c>
      <c r="K229" s="67" t="s">
        <v>436</v>
      </c>
      <c r="L229" s="67" t="s">
        <v>422</v>
      </c>
      <c r="M229" s="67"/>
      <c r="N229" s="67" t="s">
        <v>383</v>
      </c>
      <c r="O229" s="67" t="s">
        <v>423</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60"/>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file",IF(TRIM(S229)="","INVALID – choose the evidence type (column S)",IF(BL229=0,"INVALID – evidence ID does not match its type (e.g. SF-2210, IMG_2231, seal 88213, link)",IF(OR(LEN(AX229)&lt;2,ISNUMBER(MATCH(AX229,L_Placeholder,0))),"INVALID – verifier missing",IF(AX229=AU229,"INVALID – verifier must be someone other than the PIC",IF(BH229=1,"INVALID – result not yet available (awaiting / TBC)",IF(BV229=1,"INVALID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future",IF(AND(ISNUMBER(BY229),AG229&lt;BY229),IF(H229="Physical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IF(TRIM(S229)="",0,BZ229)</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TRIM(LOWER(W229))&lt;&gt;LOWER(Flights!$F$11),ISNA(MATCH(TRIM(BP229),{"00aaa00","00aaa0000","aaa00","aaa0000","00-aaa-00","00-aaa-0000","00/aaa/00"},0)),OR(SUMPRODUCT(--ISNUMBER(SEARCH({"a0","a-0","a_0","a/0","a.0","a#0"},BP229)))&gt;0,ISNUMBER(SEARCH("000000",BP229)))),1,0),0)</f>
        <v>0</v>
      </c>
      <c r="BR229" s="61"/>
      <c r="BS229" s="61"/>
      <c r="BT229" s="61"/>
      <c r="BU229" s="61"/>
      <c r="BV229" s="61" t="n">
        <f aca="false">0</f>
        <v>0</v>
      </c>
      <c r="BW229" s="61"/>
      <c r="BX229" s="61"/>
      <c r="BY229" s="62" t="n">
        <f aca="false">Q229-T12EarlyH/24</f>
        <v>46303.4166666667</v>
      </c>
      <c r="BZ229" s="61" t="n">
        <f aca="false">IFERROR(IF(AND(TRIM(LOWER(Z229))&lt;&gt;LOWER(Flights!$F$11),ISNA(MATCH(TRIM(BN229),{"00aaa00","00aaa0000","aaa00","aaa0000","00-aaa-00","00-aaa-0000","00/aaa/00"},0)),IF(S229="Link / file path",SUMPRODUCT(--ISNUMBER(SEARCH({"http","www.","\","/",".pdf",".jpg",".jpeg",".png",".heic",".xls",".doc",".msg",".eml"},Z229)))&gt;0,OR(SUMPRODUCT(--ISNUMBER(SEARCH({"a0","a-0","a_0","a/0","a.0","a#0"},BN229)))&gt;0,SUMPRODUCT(--ISNUMBER(SEARCH({"http","www.","\","/",".pdf",".jpg",".jpeg",".png",".heic",".xls",".doc",".msg",".eml"},Z229)))&gt;0,AND(ISNUMBER(MATCH(S229,{"Seal no.","Delivery note / receipt","Email","Photo"},0)),ISNUMBER(SEARCH("0000",BN229)))))),1,0),0)</f>
        <v>0</v>
      </c>
    </row>
    <row r="230" customFormat="false" ht="39.75" hidden="false" customHeight="true" outlineLevel="0" collapsed="false">
      <c r="A230" s="57" t="s">
        <v>794</v>
      </c>
      <c r="B230" s="57" t="s">
        <v>235</v>
      </c>
      <c r="C230" s="57" t="str">
        <f aca="false">Flights!$F$11</f>
        <v>MH0003</v>
      </c>
      <c r="D230" s="58" t="n">
        <f aca="false">Flights!$D$11</f>
        <v>46304</v>
      </c>
      <c r="E230" s="57" t="str">
        <f aca="false">Flights!$G$11&amp;"-"&amp;Flights!$H$11</f>
        <v>LHR-KUL</v>
      </c>
      <c r="F230" s="57" t="str">
        <f aca="false">Flights!$K$11</f>
        <v>BC</v>
      </c>
      <c r="G230" s="57" t="s">
        <v>420</v>
      </c>
      <c r="H230" s="57" t="s">
        <v>378</v>
      </c>
      <c r="I230" s="57" t="s">
        <v>428</v>
      </c>
      <c r="J230" s="57" t="s">
        <v>438</v>
      </c>
      <c r="K230" s="67"/>
      <c r="L230" s="67" t="s">
        <v>422</v>
      </c>
      <c r="M230" s="67"/>
      <c r="N230" s="67" t="s">
        <v>383</v>
      </c>
      <c r="O230" s="67" t="s">
        <v>423</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60"/>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file",IF(TRIM(S230)="","INVALID – choose the evidence type (column S)",IF(BL230=0,"INVALID – evidence ID does not match its type (e.g. SF-2210, IMG_2231, seal 88213, link)",IF(OR(LEN(AX230)&lt;2,ISNUMBER(MATCH(AX230,L_Placeholder,0))),"INVALID – verifier missing",IF(AX230=AU230,"INVALID – verifier must be someone other than the PIC",IF(BH230=1,"INVALID – result not yet available (awaiting / TBC)",IF(BV230=1,"INVALID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future",IF(AND(ISNUMBER(BY230),AG230&lt;BY230),IF(H230="Physical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IF(TRIM(S230)="",0,BZ230)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TRIM(LOWER(W230))&lt;&gt;LOWER(Flights!$F$11),ISNA(MATCH(TRIM(BP230),{"00aaa00","00aaa0000","aaa00","aaa0000","00-aaa-00","00-aaa-0000","00/aaa/00"},0)),OR(SUMPRODUCT(--ISNUMBER(SEARCH({"a0","a-0","a_0","a/0","a.0","a#0"},BP230)))&gt;0,ISNUMBER(SEARCH("000000",BP230)))),1,0),0)</f>
        <v>0</v>
      </c>
      <c r="BR230" s="61"/>
      <c r="BS230" s="61"/>
      <c r="BT230" s="61"/>
      <c r="BU230" s="61"/>
      <c r="BV230" s="61" t="n">
        <f aca="false">0</f>
        <v>0</v>
      </c>
      <c r="BW230" s="61"/>
      <c r="BX230" s="61"/>
      <c r="BY230" s="62" t="n">
        <f aca="false">Q230-T12EarlyH/24</f>
        <v>46303.4166666667</v>
      </c>
      <c r="BZ230" s="61" t="n">
        <f aca="false">IFERROR(IF(AND(TRIM(LOWER(Z230))&lt;&gt;LOWER(Flights!$F$11),ISNA(MATCH(TRIM(BN230),{"00aaa00","00aaa0000","aaa00","aaa0000","00-aaa-00","00-aaa-0000","00/aaa/00"},0)),IF(S230="Link / file path",SUMPRODUCT(--ISNUMBER(SEARCH({"http","www.","\","/",".pdf",".jpg",".jpeg",".png",".heic",".xls",".doc",".msg",".eml"},Z230)))&gt;0,OR(SUMPRODUCT(--ISNUMBER(SEARCH({"a0","a-0","a_0","a/0","a.0","a#0"},BN230)))&gt;0,SUMPRODUCT(--ISNUMBER(SEARCH({"http","www.","\","/",".pdf",".jpg",".jpeg",".png",".heic",".xls",".doc",".msg",".eml"},Z230)))&gt;0,AND(ISNUMBER(MATCH(S230,{"Seal no.","Delivery note / receipt","Email","Photo"},0)),ISNUMBER(SEARCH("0000",BN230)))))),1,0),0)</f>
        <v>0</v>
      </c>
    </row>
    <row r="231" customFormat="false" ht="39.75" hidden="false" customHeight="true" outlineLevel="0" collapsed="false">
      <c r="A231" s="57" t="s">
        <v>795</v>
      </c>
      <c r="B231" s="57" t="s">
        <v>235</v>
      </c>
      <c r="C231" s="57" t="str">
        <f aca="false">Flights!$F$11</f>
        <v>MH0003</v>
      </c>
      <c r="D231" s="58" t="n">
        <f aca="false">Flights!$D$11</f>
        <v>46304</v>
      </c>
      <c r="E231" s="57" t="str">
        <f aca="false">Flights!$G$11&amp;"-"&amp;Flights!$H$11</f>
        <v>LHR-KUL</v>
      </c>
      <c r="F231" s="57" t="str">
        <f aca="false">Flights!$K$11</f>
        <v>BC</v>
      </c>
      <c r="G231" s="57" t="s">
        <v>420</v>
      </c>
      <c r="H231" s="57" t="s">
        <v>378</v>
      </c>
      <c r="I231" s="57" t="s">
        <v>440</v>
      </c>
      <c r="J231" s="57" t="s">
        <v>441</v>
      </c>
      <c r="K231" s="67" t="s">
        <v>501</v>
      </c>
      <c r="L231" s="67" t="s">
        <v>443</v>
      </c>
      <c r="M231" s="67" t="s">
        <v>186</v>
      </c>
      <c r="N231" s="67" t="s">
        <v>383</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60"/>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file",IF(TRIM(S231)="","INVALID – choose the evidence type (column S)",IF(BL231=0,"INVALID – evidence ID does not match its type (e.g. SF-2210, IMG_2231, seal 88213, link)",IF(OR(LEN(AX231)&lt;2,ISNUMBER(MATCH(AX231,L_Placeholder,0))),"INVALID – verifier missing",IF(AX231=AU231,"INVALID – verifier must be someone other than the PIC",IF(BH231=1,"INVALID – result not yet available (awaiting / TBC)",IF(BV231=1,"INVALID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future",IF(AND(ISNUMBER(BY231),AG231&lt;BY231),IF(H231="Physical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IF(TRIM(S231)="",0,BZ231)</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TRIM(LOWER(W231))&lt;&gt;LOWER(Flights!$F$11),ISNA(MATCH(TRIM(BP231),{"00aaa00","00aaa0000","aaa00","aaa0000","00-aaa-00","00-aaa-0000","00/aaa/00"},0)),OR(SUMPRODUCT(--ISNUMBER(SEARCH({"a0","a-0","a_0","a/0","a.0","a#0"},BP231)))&gt;0,ISNUMBER(SEARCH("000000",BP231)))),1,0),0)</f>
        <v>0</v>
      </c>
      <c r="BR231" s="61"/>
      <c r="BS231" s="61"/>
      <c r="BT231" s="61"/>
      <c r="BU231" s="61"/>
      <c r="BV231" s="61" t="n">
        <f aca="false">0</f>
        <v>0</v>
      </c>
      <c r="BW231" s="61"/>
      <c r="BX231" s="61"/>
      <c r="BY231" s="62" t="n">
        <f aca="false">Q231-T12EarlyH/24</f>
        <v>46303.4166666667</v>
      </c>
      <c r="BZ231" s="61" t="n">
        <f aca="false">IFERROR(IF(AND(TRIM(LOWER(Z231))&lt;&gt;LOWER(Flights!$F$11),ISNA(MATCH(TRIM(BN231),{"00aaa00","00aaa0000","aaa00","aaa0000","00-aaa-00","00-aaa-0000","00/aaa/00"},0)),IF(S231="Link / file path",SUMPRODUCT(--ISNUMBER(SEARCH({"http","www.","\","/",".pdf",".jpg",".jpeg",".png",".heic",".xls",".doc",".msg",".eml"},Z231)))&gt;0,OR(SUMPRODUCT(--ISNUMBER(SEARCH({"a0","a-0","a_0","a/0","a.0","a#0"},BN231)))&gt;0,SUMPRODUCT(--ISNUMBER(SEARCH({"http","www.","\","/",".pdf",".jpg",".jpeg",".png",".heic",".xls",".doc",".msg",".eml"},Z231)))&gt;0,AND(ISNUMBER(MATCH(S231,{"Seal no.","Delivery note / receipt","Email","Photo"},0)),ISNUMBER(SEARCH("0000",BN231)))))),1,0),0)</f>
        <v>0</v>
      </c>
    </row>
    <row r="232" customFormat="false" ht="78.75" hidden="false" customHeight="true" outlineLevel="0" collapsed="false">
      <c r="A232" s="57" t="s">
        <v>796</v>
      </c>
      <c r="B232" s="57" t="s">
        <v>235</v>
      </c>
      <c r="C232" s="57" t="str">
        <f aca="false">Flights!$F$11</f>
        <v>MH0003</v>
      </c>
      <c r="D232" s="58" t="n">
        <f aca="false">Flights!$D$11</f>
        <v>46304</v>
      </c>
      <c r="E232" s="57" t="str">
        <f aca="false">Flights!$G$11&amp;"-"&amp;Flights!$H$11</f>
        <v>LHR-KUL</v>
      </c>
      <c r="F232" s="57" t="str">
        <f aca="false">Flights!$K$11</f>
        <v>BC</v>
      </c>
      <c r="G232" s="57" t="s">
        <v>420</v>
      </c>
      <c r="H232" s="57" t="s">
        <v>378</v>
      </c>
      <c r="I232" s="57" t="s">
        <v>440</v>
      </c>
      <c r="J232" s="57" t="s">
        <v>729</v>
      </c>
      <c r="K232" s="67" t="s">
        <v>730</v>
      </c>
      <c r="L232" s="67" t="s">
        <v>731</v>
      </c>
      <c r="M232" s="67" t="s">
        <v>187</v>
      </c>
      <c r="N232" s="67" t="s">
        <v>444</v>
      </c>
      <c r="O232" s="67" t="s">
        <v>797</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60"/>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file",IF(TRIM(S232)="","INVALID – choose the evidence type (column S)",IF(BL232=0,"INVALID – evidence ID does not match its type (e.g. SF-2210, IMG_2231, seal 88213, link)",IF(OR(LEN(AX232)&lt;2,ISNUMBER(MATCH(AX232,L_Placeholder,0))),"INVALID – verifier missing",IF(AX232=AU232,"INVALID – verifier must be someone other than the PIC",IF(BH232=1,"INVALID – result not yet available (awaiting / TBC)",IF(BV232=1,"INVALID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future",IF(AND(ISNUMBER(BY232),AG232&lt;BY232),IF(H232="Physical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IF(TRIM(S232)="",0,BZ232)</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TRIM(LOWER(W232))&lt;&gt;LOWER(Flights!$F$11),ISNA(MATCH(TRIM(BP232),{"00aaa00","00aaa0000","aaa00","aaa0000","00-aaa-00","00-aaa-0000","00/aaa/00"},0)),OR(SUMPRODUCT(--ISNUMBER(SEARCH({"a0","a-0","a_0","a/0","a.0","a#0"},BP232)))&gt;0,ISNUMBER(SEARCH("000000",BP232)))),1,0),0)</f>
        <v>0</v>
      </c>
      <c r="BR232" s="61"/>
      <c r="BS232" s="61"/>
      <c r="BT232" s="61"/>
      <c r="BU232" s="61"/>
      <c r="BV232" s="61" t="n">
        <f aca="false">0</f>
        <v>0</v>
      </c>
      <c r="BW232" s="61"/>
      <c r="BX232" s="61"/>
      <c r="BY232" s="62" t="n">
        <f aca="false">Q232-T12EarlyH/24</f>
        <v>46303.1006944444</v>
      </c>
      <c r="BZ232" s="61" t="n">
        <f aca="false">IFERROR(IF(AND(TRIM(LOWER(Z232))&lt;&gt;LOWER(Flights!$F$11),ISNA(MATCH(TRIM(BN232),{"00aaa00","00aaa0000","aaa00","aaa0000","00-aaa-00","00-aaa-0000","00/aaa/00"},0)),IF(S232="Link / file path",SUMPRODUCT(--ISNUMBER(SEARCH({"http","www.","\","/",".pdf",".jpg",".jpeg",".png",".heic",".xls",".doc",".msg",".eml"},Z232)))&gt;0,OR(SUMPRODUCT(--ISNUMBER(SEARCH({"a0","a-0","a_0","a/0","a.0","a#0"},BN232)))&gt;0,SUMPRODUCT(--ISNUMBER(SEARCH({"http","www.","\","/",".pdf",".jpg",".jpeg",".png",".heic",".xls",".doc",".msg",".eml"},Z232)))&gt;0,AND(ISNUMBER(MATCH(S232,{"Seal no.","Delivery note / receipt","Email","Photo"},0)),ISNUMBER(SEARCH("0000",BN232)))))),1,0),0)</f>
        <v>0</v>
      </c>
    </row>
    <row r="233" customFormat="false" ht="41.25" hidden="false" customHeight="true" outlineLevel="0" collapsed="false">
      <c r="A233" s="57" t="s">
        <v>798</v>
      </c>
      <c r="B233" s="57" t="s">
        <v>235</v>
      </c>
      <c r="C233" s="57" t="str">
        <f aca="false">Flights!$F$11</f>
        <v>MH0003</v>
      </c>
      <c r="D233" s="58" t="n">
        <f aca="false">Flights!$D$11</f>
        <v>46304</v>
      </c>
      <c r="E233" s="57" t="str">
        <f aca="false">Flights!$G$11&amp;"-"&amp;Flights!$H$11</f>
        <v>LHR-KUL</v>
      </c>
      <c r="F233" s="57" t="str">
        <f aca="false">Flights!$K$11</f>
        <v>BC</v>
      </c>
      <c r="G233" s="57" t="s">
        <v>420</v>
      </c>
      <c r="H233" s="57" t="s">
        <v>378</v>
      </c>
      <c r="I233" s="57" t="s">
        <v>440</v>
      </c>
      <c r="J233" s="57" t="s">
        <v>603</v>
      </c>
      <c r="K233" s="67" t="s">
        <v>501</v>
      </c>
      <c r="L233" s="67" t="s">
        <v>734</v>
      </c>
      <c r="M233" s="67" t="s">
        <v>187</v>
      </c>
      <c r="N233" s="67" t="s">
        <v>383</v>
      </c>
      <c r="O233" s="67" t="s">
        <v>799</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60"/>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file",IF(TRIM(S233)="","INVALID – choose the evidence type (column S)",IF(BL233=0,"INVALID – evidence ID does not match its type (e.g. SF-2210, IMG_2231, seal 88213, link)",IF(OR(LEN(AX233)&lt;2,ISNUMBER(MATCH(AX233,L_Placeholder,0))),"INVALID – verifier missing",IF(AX233=AU233,"INVALID – verifier must be someone other than the PIC",IF(BH233=1,"INVALID – result not yet available (awaiting / TBC)",IF(BV233=1,"INVALID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future",IF(AND(ISNUMBER(BY233),AG233&lt;BY233),IF(H233="Physical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IF(TRIM(S233)="",0,BZ233)</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TRIM(LOWER(W233))&lt;&gt;LOWER(Flights!$F$11),ISNA(MATCH(TRIM(BP233),{"00aaa00","00aaa0000","aaa00","aaa0000","00-aaa-00","00-aaa-0000","00/aaa/00"},0)),OR(SUMPRODUCT(--ISNUMBER(SEARCH({"a0","a-0","a_0","a/0","a.0","a#0"},BP233)))&gt;0,ISNUMBER(SEARCH("000000",BP233)))),1,0),0)</f>
        <v>0</v>
      </c>
      <c r="BR233" s="61"/>
      <c r="BS233" s="61"/>
      <c r="BT233" s="61"/>
      <c r="BU233" s="61"/>
      <c r="BV233" s="61" t="n">
        <f aca="false">0</f>
        <v>0</v>
      </c>
      <c r="BW233" s="61"/>
      <c r="BX233" s="61"/>
      <c r="BY233" s="62" t="n">
        <f aca="false">Q233-T12EarlyH/24</f>
        <v>46303.1006944444</v>
      </c>
      <c r="BZ233" s="61" t="n">
        <f aca="false">IFERROR(IF(AND(TRIM(LOWER(Z233))&lt;&gt;LOWER(Flights!$F$11),ISNA(MATCH(TRIM(BN233),{"00aaa00","00aaa0000","aaa00","aaa0000","00-aaa-00","00-aaa-0000","00/aaa/00"},0)),IF(S233="Link / file path",SUMPRODUCT(--ISNUMBER(SEARCH({"http","www.","\","/",".pdf",".jpg",".jpeg",".png",".heic",".xls",".doc",".msg",".eml"},Z233)))&gt;0,OR(SUMPRODUCT(--ISNUMBER(SEARCH({"a0","a-0","a_0","a/0","a.0","a#0"},BN233)))&gt;0,SUMPRODUCT(--ISNUMBER(SEARCH({"http","www.","\","/",".pdf",".jpg",".jpeg",".png",".heic",".xls",".doc",".msg",".eml"},Z233)))&gt;0,AND(ISNUMBER(MATCH(S233,{"Seal no.","Delivery note / receipt","Email","Photo"},0)),ISNUMBER(SEARCH("0000",BN233)))))),1,0),0)</f>
        <v>0</v>
      </c>
    </row>
    <row r="234" customFormat="false" ht="41.25" hidden="false" customHeight="true" outlineLevel="0" collapsed="false">
      <c r="A234" s="57" t="s">
        <v>800</v>
      </c>
      <c r="B234" s="57" t="s">
        <v>235</v>
      </c>
      <c r="C234" s="57" t="str">
        <f aca="false">Flights!$F$11</f>
        <v>MH0003</v>
      </c>
      <c r="D234" s="58" t="n">
        <f aca="false">Flights!$D$11</f>
        <v>46304</v>
      </c>
      <c r="E234" s="57" t="str">
        <f aca="false">Flights!$G$11&amp;"-"&amp;Flights!$H$11</f>
        <v>LHR-KUL</v>
      </c>
      <c r="F234" s="57" t="str">
        <f aca="false">Flights!$K$11</f>
        <v>BC</v>
      </c>
      <c r="G234" s="57" t="s">
        <v>420</v>
      </c>
      <c r="H234" s="57" t="s">
        <v>378</v>
      </c>
      <c r="I234" s="57" t="s">
        <v>499</v>
      </c>
      <c r="J234" s="57" t="s">
        <v>500</v>
      </c>
      <c r="K234" s="67" t="s">
        <v>501</v>
      </c>
      <c r="L234" s="67" t="s">
        <v>736</v>
      </c>
      <c r="M234" s="67" t="s">
        <v>451</v>
      </c>
      <c r="N234" s="67" t="s">
        <v>383</v>
      </c>
      <c r="O234" s="67" t="s">
        <v>452</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60"/>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file",IF(TRIM(S234)="","INVALID – choose the evidence type (column S)",IF(BL234=0,"INVALID – evidence ID does not match its type (e.g. SF-2210, IMG_2231, seal 88213, link)",IF(OR(LEN(AX234)&lt;2,ISNUMBER(MATCH(AX234,L_Placeholder,0))),"INVALID – verifier missing",IF(AX234=AU234,"INVALID – verifier must be someone other than the PIC",IF(BH234=1,"INVALID – result not yet available (awaiting / TBC)",IF(BV234=1,"INVALID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future",IF(AND(ISNUMBER(BY234),AG234&lt;BY234),IF(H234="Physical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IF(TRIM(S234)="",0,BZ234)</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TRIM(LOWER(W234))&lt;&gt;LOWER(Flights!$F$11),ISNA(MATCH(TRIM(BP234),{"00aaa00","00aaa0000","aaa00","aaa0000","00-aaa-00","00-aaa-0000","00/aaa/00"},0)),OR(SUMPRODUCT(--ISNUMBER(SEARCH({"a0","a-0","a_0","a/0","a.0","a#0"},BP234)))&gt;0,ISNUMBER(SEARCH("000000",BP234)))),1,0),0)</f>
        <v>0</v>
      </c>
      <c r="BR234" s="61"/>
      <c r="BS234" s="61"/>
      <c r="BT234" s="61"/>
      <c r="BU234" s="61"/>
      <c r="BV234" s="61" t="n">
        <f aca="false">0</f>
        <v>0</v>
      </c>
      <c r="BW234" s="61"/>
      <c r="BX234" s="61"/>
      <c r="BY234" s="62" t="n">
        <f aca="false">Q234-T12EarlyH/24</f>
        <v>46303.4166666667</v>
      </c>
      <c r="BZ234" s="61" t="n">
        <f aca="false">IFERROR(IF(AND(TRIM(LOWER(Z234))&lt;&gt;LOWER(Flights!$F$11),ISNA(MATCH(TRIM(BN234),{"00aaa00","00aaa0000","aaa00","aaa0000","00-aaa-00","00-aaa-0000","00/aaa/00"},0)),IF(S234="Link / file path",SUMPRODUCT(--ISNUMBER(SEARCH({"http","www.","\","/",".pdf",".jpg",".jpeg",".png",".heic",".xls",".doc",".msg",".eml"},Z234)))&gt;0,OR(SUMPRODUCT(--ISNUMBER(SEARCH({"a0","a-0","a_0","a/0","a.0","a#0"},BN234)))&gt;0,SUMPRODUCT(--ISNUMBER(SEARCH({"http","www.","\","/",".pdf",".jpg",".jpeg",".png",".heic",".xls",".doc",".msg",".eml"},Z234)))&gt;0,AND(ISNUMBER(MATCH(S234,{"Seal no.","Delivery note / receipt","Email","Photo"},0)),ISNUMBER(SEARCH("0000",BN234)))))),1,0),0)</f>
        <v>0</v>
      </c>
    </row>
    <row r="235" customFormat="false" ht="41.25" hidden="false" customHeight="true" outlineLevel="0" collapsed="false">
      <c r="A235" s="57" t="s">
        <v>801</v>
      </c>
      <c r="B235" s="57" t="s">
        <v>235</v>
      </c>
      <c r="C235" s="57" t="str">
        <f aca="false">Flights!$F$11</f>
        <v>MH0003</v>
      </c>
      <c r="D235" s="58" t="n">
        <f aca="false">Flights!$D$11</f>
        <v>46304</v>
      </c>
      <c r="E235" s="57" t="str">
        <f aca="false">Flights!$G$11&amp;"-"&amp;Flights!$H$11</f>
        <v>LHR-KUL</v>
      </c>
      <c r="F235" s="57" t="str">
        <f aca="false">Flights!$K$11</f>
        <v>BC</v>
      </c>
      <c r="G235" s="57" t="s">
        <v>420</v>
      </c>
      <c r="H235" s="57" t="s">
        <v>378</v>
      </c>
      <c r="I235" s="57" t="s">
        <v>499</v>
      </c>
      <c r="J235" s="57" t="s">
        <v>505</v>
      </c>
      <c r="K235" s="67" t="s">
        <v>501</v>
      </c>
      <c r="L235" s="67" t="s">
        <v>738</v>
      </c>
      <c r="M235" s="67" t="s">
        <v>451</v>
      </c>
      <c r="N235" s="67" t="s">
        <v>383</v>
      </c>
      <c r="O235" s="67" t="s">
        <v>452</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60"/>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file",IF(TRIM(S235)="","INVALID – choose the evidence type (column S)",IF(BL235=0,"INVALID – evidence ID does not match its type (e.g. SF-2210, IMG_2231, seal 88213, link)",IF(OR(LEN(AX235)&lt;2,ISNUMBER(MATCH(AX235,L_Placeholder,0))),"INVALID – verifier missing",IF(AX235=AU235,"INVALID – verifier must be someone other than the PIC",IF(BH235=1,"INVALID – result not yet available (awaiting / TBC)",IF(BV235=1,"INVALID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future",IF(AND(ISNUMBER(BY235),AG235&lt;BY235),IF(H235="Physical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IF(TRIM(S235)="",0,BZ235)</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TRIM(LOWER(W235))&lt;&gt;LOWER(Flights!$F$11),ISNA(MATCH(TRIM(BP235),{"00aaa00","00aaa0000","aaa00","aaa0000","00-aaa-00","00-aaa-0000","00/aaa/00"},0)),OR(SUMPRODUCT(--ISNUMBER(SEARCH({"a0","a-0","a_0","a/0","a.0","a#0"},BP235)))&gt;0,ISNUMBER(SEARCH("000000",BP235)))),1,0),0)</f>
        <v>0</v>
      </c>
      <c r="BR235" s="61"/>
      <c r="BS235" s="61"/>
      <c r="BT235" s="61"/>
      <c r="BU235" s="61"/>
      <c r="BV235" s="61" t="n">
        <f aca="false">0</f>
        <v>0</v>
      </c>
      <c r="BW235" s="61"/>
      <c r="BX235" s="61"/>
      <c r="BY235" s="62" t="n">
        <f aca="false">Q235-T12EarlyH/24</f>
        <v>46303.4166666667</v>
      </c>
      <c r="BZ235" s="61" t="n">
        <f aca="false">IFERROR(IF(AND(TRIM(LOWER(Z235))&lt;&gt;LOWER(Flights!$F$11),ISNA(MATCH(TRIM(BN235),{"00aaa00","00aaa0000","aaa00","aaa0000","00-aaa-00","00-aaa-0000","00/aaa/00"},0)),IF(S235="Link / file path",SUMPRODUCT(--ISNUMBER(SEARCH({"http","www.","\","/",".pdf",".jpg",".jpeg",".png",".heic",".xls",".doc",".msg",".eml"},Z235)))&gt;0,OR(SUMPRODUCT(--ISNUMBER(SEARCH({"a0","a-0","a_0","a/0","a.0","a#0"},BN235)))&gt;0,SUMPRODUCT(--ISNUMBER(SEARCH({"http","www.","\","/",".pdf",".jpg",".jpeg",".png",".heic",".xls",".doc",".msg",".eml"},Z235)))&gt;0,AND(ISNUMBER(MATCH(S235,{"Seal no.","Delivery note / receipt","Email","Photo"},0)),ISNUMBER(SEARCH("0000",BN235)))))),1,0),0)</f>
        <v>0</v>
      </c>
    </row>
    <row r="236" customFormat="false" ht="41.25" hidden="false" customHeight="true" outlineLevel="0" collapsed="false">
      <c r="A236" s="57" t="s">
        <v>802</v>
      </c>
      <c r="B236" s="57" t="s">
        <v>235</v>
      </c>
      <c r="C236" s="57" t="str">
        <f aca="false">Flights!$F$11</f>
        <v>MH0003</v>
      </c>
      <c r="D236" s="58" t="n">
        <f aca="false">Flights!$D$11</f>
        <v>46304</v>
      </c>
      <c r="E236" s="57" t="str">
        <f aca="false">Flights!$G$11&amp;"-"&amp;Flights!$H$11</f>
        <v>LHR-KUL</v>
      </c>
      <c r="F236" s="57" t="str">
        <f aca="false">Flights!$K$11</f>
        <v>BC</v>
      </c>
      <c r="G236" s="57" t="s">
        <v>420</v>
      </c>
      <c r="H236" s="57" t="s">
        <v>378</v>
      </c>
      <c r="I236" s="57" t="s">
        <v>499</v>
      </c>
      <c r="J236" s="57" t="s">
        <v>508</v>
      </c>
      <c r="K236" s="67" t="s">
        <v>501</v>
      </c>
      <c r="L236" s="67" t="s">
        <v>740</v>
      </c>
      <c r="M236" s="67" t="s">
        <v>451</v>
      </c>
      <c r="N236" s="67" t="s">
        <v>383</v>
      </c>
      <c r="O236" s="67" t="s">
        <v>452</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60"/>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file",IF(TRIM(S236)="","INVALID – choose the evidence type (column S)",IF(BL236=0,"INVALID – evidence ID does not match its type (e.g. SF-2210, IMG_2231, seal 88213, link)",IF(OR(LEN(AX236)&lt;2,ISNUMBER(MATCH(AX236,L_Placeholder,0))),"INVALID – verifier missing",IF(AX236=AU236,"INVALID – verifier must be someone other than the PIC",IF(BH236=1,"INVALID – result not yet available (awaiting / TBC)",IF(BV236=1,"INVALID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future",IF(AND(ISNUMBER(BY236),AG236&lt;BY236),IF(H236="Physical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IF(TRIM(S236)="",0,BZ236)</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TRIM(LOWER(W236))&lt;&gt;LOWER(Flights!$F$11),ISNA(MATCH(TRIM(BP236),{"00aaa00","00aaa0000","aaa00","aaa0000","00-aaa-00","00-aaa-0000","00/aaa/00"},0)),OR(SUMPRODUCT(--ISNUMBER(SEARCH({"a0","a-0","a_0","a/0","a.0","a#0"},BP236)))&gt;0,ISNUMBER(SEARCH("000000",BP236)))),1,0),0)</f>
        <v>0</v>
      </c>
      <c r="BR236" s="61"/>
      <c r="BS236" s="61"/>
      <c r="BT236" s="61"/>
      <c r="BU236" s="61"/>
      <c r="BV236" s="61" t="n">
        <f aca="false">0</f>
        <v>0</v>
      </c>
      <c r="BW236" s="61"/>
      <c r="BX236" s="61"/>
      <c r="BY236" s="62" t="n">
        <f aca="false">Q236-T12EarlyH/24</f>
        <v>46303.4166666667</v>
      </c>
      <c r="BZ236" s="61" t="n">
        <f aca="false">IFERROR(IF(AND(TRIM(LOWER(Z236))&lt;&gt;LOWER(Flights!$F$11),ISNA(MATCH(TRIM(BN236),{"00aaa00","00aaa0000","aaa00","aaa0000","00-aaa-00","00-aaa-0000","00/aaa/00"},0)),IF(S236="Link / file path",SUMPRODUCT(--ISNUMBER(SEARCH({"http","www.","\","/",".pdf",".jpg",".jpeg",".png",".heic",".xls",".doc",".msg",".eml"},Z236)))&gt;0,OR(SUMPRODUCT(--ISNUMBER(SEARCH({"a0","a-0","a_0","a/0","a.0","a#0"},BN236)))&gt;0,SUMPRODUCT(--ISNUMBER(SEARCH({"http","www.","\","/",".pdf",".jpg",".jpeg",".png",".heic",".xls",".doc",".msg",".eml"},Z236)))&gt;0,AND(ISNUMBER(MATCH(S236,{"Seal no.","Delivery note / receipt","Email","Photo"},0)),ISNUMBER(SEARCH("0000",BN236)))))),1,0),0)</f>
        <v>0</v>
      </c>
    </row>
    <row r="237" customFormat="false" ht="41.25" hidden="false" customHeight="true" outlineLevel="0" collapsed="false">
      <c r="A237" s="57" t="s">
        <v>803</v>
      </c>
      <c r="B237" s="57" t="s">
        <v>235</v>
      </c>
      <c r="C237" s="57" t="str">
        <f aca="false">Flights!$F$11</f>
        <v>MH0003</v>
      </c>
      <c r="D237" s="58" t="n">
        <f aca="false">Flights!$D$11</f>
        <v>46304</v>
      </c>
      <c r="E237" s="57" t="str">
        <f aca="false">Flights!$G$11&amp;"-"&amp;Flights!$H$11</f>
        <v>LHR-KUL</v>
      </c>
      <c r="F237" s="57" t="str">
        <f aca="false">Flights!$K$11</f>
        <v>BC</v>
      </c>
      <c r="G237" s="57" t="s">
        <v>420</v>
      </c>
      <c r="H237" s="57" t="s">
        <v>378</v>
      </c>
      <c r="I237" s="57" t="s">
        <v>499</v>
      </c>
      <c r="J237" s="57" t="s">
        <v>511</v>
      </c>
      <c r="K237" s="67" t="s">
        <v>501</v>
      </c>
      <c r="L237" s="67" t="s">
        <v>742</v>
      </c>
      <c r="M237" s="67" t="s">
        <v>451</v>
      </c>
      <c r="N237" s="67" t="s">
        <v>383</v>
      </c>
      <c r="O237" s="67" t="s">
        <v>452</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60"/>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file",IF(TRIM(S237)="","INVALID – choose the evidence type (column S)",IF(BL237=0,"INVALID – evidence ID does not match its type (e.g. SF-2210, IMG_2231, seal 88213, link)",IF(OR(LEN(AX237)&lt;2,ISNUMBER(MATCH(AX237,L_Placeholder,0))),"INVALID – verifier missing",IF(AX237=AU237,"INVALID – verifier must be someone other than the PIC",IF(BH237=1,"INVALID – result not yet available (awaiting / TBC)",IF(BV237=1,"INVALID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IF(TRIM(S237)="",0,BZ237)</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TRIM(LOWER(W237))&lt;&gt;LOWER(Flights!$F$11),ISNA(MATCH(TRIM(BP237),{"00aaa00","00aaa0000","aaa00","aaa0000","00-aaa-00","00-aaa-0000","00/aaa/00"},0)),OR(SUMPRODUCT(--ISNUMBER(SEARCH({"a0","a-0","a_0","a/0","a.0","a#0"},BP237)))&gt;0,ISNUMBER(SEARCH("000000",BP237)))),1,0),0)</f>
        <v>0</v>
      </c>
      <c r="BR237" s="61"/>
      <c r="BS237" s="61"/>
      <c r="BT237" s="61"/>
      <c r="BU237" s="61"/>
      <c r="BV237" s="61" t="n">
        <f aca="false">0</f>
        <v>0</v>
      </c>
      <c r="BW237" s="61"/>
      <c r="BX237" s="61"/>
      <c r="BY237" s="62" t="n">
        <f aca="false">Q237-T12EarlyH/24</f>
        <v>46303.4166666667</v>
      </c>
      <c r="BZ237" s="61" t="n">
        <f aca="false">IFERROR(IF(AND(TRIM(LOWER(Z237))&lt;&gt;LOWER(Flights!$F$11),ISNA(MATCH(TRIM(BN237),{"00aaa00","00aaa0000","aaa00","aaa0000","00-aaa-00","00-aaa-0000","00/aaa/00"},0)),IF(S237="Link / file path",SUMPRODUCT(--ISNUMBER(SEARCH({"http","www.","\","/",".pdf",".jpg",".jpeg",".png",".heic",".xls",".doc",".msg",".eml"},Z237)))&gt;0,OR(SUMPRODUCT(--ISNUMBER(SEARCH({"a0","a-0","a_0","a/0","a.0","a#0"},BN237)))&gt;0,SUMPRODUCT(--ISNUMBER(SEARCH({"http","www.","\","/",".pdf",".jpg",".jpeg",".png",".heic",".xls",".doc",".msg",".eml"},Z237)))&gt;0,AND(ISNUMBER(MATCH(S237,{"Seal no.","Delivery note / receipt","Email","Photo"},0)),ISNUMBER(SEARCH("0000",BN237)))))),1,0),0)</f>
        <v>0</v>
      </c>
    </row>
    <row r="238" customFormat="false" ht="41.25" hidden="false" customHeight="true" outlineLevel="0" collapsed="false">
      <c r="A238" s="57" t="s">
        <v>804</v>
      </c>
      <c r="B238" s="57" t="s">
        <v>235</v>
      </c>
      <c r="C238" s="57" t="str">
        <f aca="false">Flights!$F$11</f>
        <v>MH0003</v>
      </c>
      <c r="D238" s="58" t="n">
        <f aca="false">Flights!$D$11</f>
        <v>46304</v>
      </c>
      <c r="E238" s="57" t="str">
        <f aca="false">Flights!$G$11&amp;"-"&amp;Flights!$H$11</f>
        <v>LHR-KUL</v>
      </c>
      <c r="F238" s="57" t="str">
        <f aca="false">Flights!$K$11</f>
        <v>BC</v>
      </c>
      <c r="G238" s="57" t="s">
        <v>420</v>
      </c>
      <c r="H238" s="57" t="s">
        <v>378</v>
      </c>
      <c r="I238" s="57" t="s">
        <v>499</v>
      </c>
      <c r="J238" s="57" t="s">
        <v>515</v>
      </c>
      <c r="K238" s="67" t="s">
        <v>501</v>
      </c>
      <c r="L238" s="67" t="s">
        <v>744</v>
      </c>
      <c r="M238" s="67" t="s">
        <v>451</v>
      </c>
      <c r="N238" s="67" t="s">
        <v>383</v>
      </c>
      <c r="O238" s="67" t="s">
        <v>452</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60"/>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file",IF(TRIM(S238)="","INVALID – choose the evidence type (column S)",IF(BL238=0,"INVALID – evidence ID does not match its type (e.g. SF-2210, IMG_2231, seal 88213, link)",IF(OR(LEN(AX238)&lt;2,ISNUMBER(MATCH(AX238,L_Placeholder,0))),"INVALID – verifier missing",IF(AX238=AU238,"INVALID – verifier must be someone other than the PIC",IF(BH238=1,"INVALID – result not yet available (awaiting / TBC)",IF(BV238=1,"INVALID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IF(TRIM(S238)="",0,BZ238)</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TRIM(LOWER(W238))&lt;&gt;LOWER(Flights!$F$11),ISNA(MATCH(TRIM(BP238),{"00aaa00","00aaa0000","aaa00","aaa0000","00-aaa-00","00-aaa-0000","00/aaa/00"},0)),OR(SUMPRODUCT(--ISNUMBER(SEARCH({"a0","a-0","a_0","a/0","a.0","a#0"},BP238)))&gt;0,ISNUMBER(SEARCH("000000",BP238)))),1,0),0)</f>
        <v>0</v>
      </c>
      <c r="BR238" s="61"/>
      <c r="BS238" s="61"/>
      <c r="BT238" s="61"/>
      <c r="BU238" s="61"/>
      <c r="BV238" s="61" t="n">
        <f aca="false">0</f>
        <v>0</v>
      </c>
      <c r="BW238" s="61"/>
      <c r="BX238" s="61"/>
      <c r="BY238" s="62" t="n">
        <f aca="false">Q238-T12EarlyH/24</f>
        <v>46303.4166666667</v>
      </c>
      <c r="BZ238" s="61" t="n">
        <f aca="false">IFERROR(IF(AND(TRIM(LOWER(Z238))&lt;&gt;LOWER(Flights!$F$11),ISNA(MATCH(TRIM(BN238),{"00aaa00","00aaa0000","aaa00","aaa0000","00-aaa-00","00-aaa-0000","00/aaa/00"},0)),IF(S238="Link / file path",SUMPRODUCT(--ISNUMBER(SEARCH({"http","www.","\","/",".pdf",".jpg",".jpeg",".png",".heic",".xls",".doc",".msg",".eml"},Z238)))&gt;0,OR(SUMPRODUCT(--ISNUMBER(SEARCH({"a0","a-0","a_0","a/0","a.0","a#0"},BN238)))&gt;0,SUMPRODUCT(--ISNUMBER(SEARCH({"http","www.","\","/",".pdf",".jpg",".jpeg",".png",".heic",".xls",".doc",".msg",".eml"},Z238)))&gt;0,AND(ISNUMBER(MATCH(S238,{"Seal no.","Delivery note / receipt","Email","Photo"},0)),ISNUMBER(SEARCH("0000",BN238)))))),1,0),0)</f>
        <v>0</v>
      </c>
    </row>
    <row r="239" customFormat="false" ht="54" hidden="false" customHeight="true" outlineLevel="0" collapsed="false">
      <c r="A239" s="57" t="s">
        <v>805</v>
      </c>
      <c r="B239" s="57" t="s">
        <v>235</v>
      </c>
      <c r="C239" s="57" t="str">
        <f aca="false">Flights!$F$11</f>
        <v>MH0003</v>
      </c>
      <c r="D239" s="58" t="n">
        <f aca="false">Flights!$D$11</f>
        <v>46304</v>
      </c>
      <c r="E239" s="57" t="str">
        <f aca="false">Flights!$G$11&amp;"-"&amp;Flights!$H$11</f>
        <v>LHR-KUL</v>
      </c>
      <c r="F239" s="57" t="str">
        <f aca="false">Flights!$K$11</f>
        <v>BC</v>
      </c>
      <c r="G239" s="57" t="s">
        <v>420</v>
      </c>
      <c r="H239" s="57" t="s">
        <v>378</v>
      </c>
      <c r="I239" s="57" t="s">
        <v>499</v>
      </c>
      <c r="J239" s="57" t="s">
        <v>518</v>
      </c>
      <c r="K239" s="67" t="s">
        <v>616</v>
      </c>
      <c r="L239" s="67" t="s">
        <v>746</v>
      </c>
      <c r="M239" s="67" t="s">
        <v>451</v>
      </c>
      <c r="N239" s="67" t="s">
        <v>383</v>
      </c>
      <c r="O239" s="67" t="s">
        <v>806</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60"/>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file",IF(TRIM(S239)="","INVALID – choose the evidence type (column S)",IF(BL239=0,"INVALID – evidence ID does not match its type (e.g. SF-2210, IMG_2231, seal 88213, link)",IF(OR(LEN(AX239)&lt;2,ISNUMBER(MATCH(AX239,L_Placeholder,0))),"INVALID – verifier missing",IF(AX239=AU239,"INVALID – verifier must be someone other than the PIC",IF(BH239=1,"INVALID – result not yet available (awaiting / TBC)",IF(BV239=1,"INVALID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IF(TRIM(S239)="",0,BZ239)</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TRIM(LOWER(W239))&lt;&gt;LOWER(Flights!$F$11),ISNA(MATCH(TRIM(BP239),{"00aaa00","00aaa0000","aaa00","aaa0000","00-aaa-00","00-aaa-0000","00/aaa/00"},0)),OR(SUMPRODUCT(--ISNUMBER(SEARCH({"a0","a-0","a_0","a/0","a.0","a#0"},BP239)))&gt;0,ISNUMBER(SEARCH("000000",BP239)))),1,0),0)</f>
        <v>0</v>
      </c>
      <c r="BR239" s="61"/>
      <c r="BS239" s="61"/>
      <c r="BT239" s="61"/>
      <c r="BU239" s="61"/>
      <c r="BV239" s="61" t="n">
        <f aca="false">0</f>
        <v>0</v>
      </c>
      <c r="BW239" s="61"/>
      <c r="BX239" s="61"/>
      <c r="BY239" s="62" t="n">
        <f aca="false">Q239-T12EarlyH/24</f>
        <v>46303.4166666667</v>
      </c>
      <c r="BZ239" s="61" t="n">
        <f aca="false">IFERROR(IF(AND(TRIM(LOWER(Z239))&lt;&gt;LOWER(Flights!$F$11),ISNA(MATCH(TRIM(BN239),{"00aaa00","00aaa0000","aaa00","aaa0000","00-aaa-00","00-aaa-0000","00/aaa/00"},0)),IF(S239="Link / file path",SUMPRODUCT(--ISNUMBER(SEARCH({"http","www.","\","/",".pdf",".jpg",".jpeg",".png",".heic",".xls",".doc",".msg",".eml"},Z239)))&gt;0,OR(SUMPRODUCT(--ISNUMBER(SEARCH({"a0","a-0","a_0","a/0","a.0","a#0"},BN239)))&gt;0,SUMPRODUCT(--ISNUMBER(SEARCH({"http","www.","\","/",".pdf",".jpg",".jpeg",".png",".heic",".xls",".doc",".msg",".eml"},Z239)))&gt;0,AND(ISNUMBER(MATCH(S239,{"Seal no.","Delivery note / receipt","Email","Photo"},0)),ISNUMBER(SEARCH("0000",BN239)))))),1,0),0)</f>
        <v>0</v>
      </c>
    </row>
    <row r="240" customFormat="false" ht="41.25" hidden="false" customHeight="true" outlineLevel="0" collapsed="false">
      <c r="A240" s="57" t="s">
        <v>807</v>
      </c>
      <c r="B240" s="57" t="s">
        <v>235</v>
      </c>
      <c r="C240" s="57" t="str">
        <f aca="false">Flights!$F$11</f>
        <v>MH0003</v>
      </c>
      <c r="D240" s="58" t="n">
        <f aca="false">Flights!$D$11</f>
        <v>46304</v>
      </c>
      <c r="E240" s="57" t="str">
        <f aca="false">Flights!$G$11&amp;"-"&amp;Flights!$H$11</f>
        <v>LHR-KUL</v>
      </c>
      <c r="F240" s="57" t="str">
        <f aca="false">Flights!$K$11</f>
        <v>BC</v>
      </c>
      <c r="G240" s="57" t="s">
        <v>420</v>
      </c>
      <c r="H240" s="57" t="s">
        <v>378</v>
      </c>
      <c r="I240" s="57" t="s">
        <v>499</v>
      </c>
      <c r="J240" s="57" t="s">
        <v>523</v>
      </c>
      <c r="K240" s="67" t="s">
        <v>501</v>
      </c>
      <c r="L240" s="67" t="s">
        <v>748</v>
      </c>
      <c r="M240" s="67" t="s">
        <v>451</v>
      </c>
      <c r="N240" s="67" t="s">
        <v>383</v>
      </c>
      <c r="O240" s="67" t="s">
        <v>452</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60"/>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file",IF(TRIM(S240)="","INVALID – choose the evidence type (column S)",IF(BL240=0,"INVALID – evidence ID does not match its type (e.g. SF-2210, IMG_2231, seal 88213, link)",IF(OR(LEN(AX240)&lt;2,ISNUMBER(MATCH(AX240,L_Placeholder,0))),"INVALID – verifier missing",IF(AX240=AU240,"INVALID – verifier must be someone other than the PIC",IF(BH240=1,"INVALID – result not yet available (awaiting / TBC)",IF(BV240=1,"INVALID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IF(TRIM(S240)="",0,BZ240)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TRIM(LOWER(W240))&lt;&gt;LOWER(Flights!$F$11),ISNA(MATCH(TRIM(BP240),{"00aaa00","00aaa0000","aaa00","aaa0000","00-aaa-00","00-aaa-0000","00/aaa/00"},0)),OR(SUMPRODUCT(--ISNUMBER(SEARCH({"a0","a-0","a_0","a/0","a.0","a#0"},BP240)))&gt;0,ISNUMBER(SEARCH("000000",BP240)))),1,0),0)</f>
        <v>0</v>
      </c>
      <c r="BR240" s="61"/>
      <c r="BS240" s="61"/>
      <c r="BT240" s="61"/>
      <c r="BU240" s="61"/>
      <c r="BV240" s="61" t="n">
        <f aca="false">0</f>
        <v>0</v>
      </c>
      <c r="BW240" s="61"/>
      <c r="BX240" s="61"/>
      <c r="BY240" s="62" t="n">
        <f aca="false">Q240-T12EarlyH/24</f>
        <v>46303.4166666667</v>
      </c>
      <c r="BZ240" s="61" t="n">
        <f aca="false">IFERROR(IF(AND(TRIM(LOWER(Z240))&lt;&gt;LOWER(Flights!$F$11),ISNA(MATCH(TRIM(BN240),{"00aaa00","00aaa0000","aaa00","aaa0000","00-aaa-00","00-aaa-0000","00/aaa/00"},0)),IF(S240="Link / file path",SUMPRODUCT(--ISNUMBER(SEARCH({"http","www.","\","/",".pdf",".jpg",".jpeg",".png",".heic",".xls",".doc",".msg",".eml"},Z240)))&gt;0,OR(SUMPRODUCT(--ISNUMBER(SEARCH({"a0","a-0","a_0","a/0","a.0","a#0"},BN240)))&gt;0,SUMPRODUCT(--ISNUMBER(SEARCH({"http","www.","\","/",".pdf",".jpg",".jpeg",".png",".heic",".xls",".doc",".msg",".eml"},Z240)))&gt;0,AND(ISNUMBER(MATCH(S240,{"Seal no.","Delivery note / receipt","Email","Photo"},0)),ISNUMBER(SEARCH("0000",BN240)))))),1,0),0)</f>
        <v>0</v>
      </c>
    </row>
    <row r="241" customFormat="false" ht="41.25" hidden="false" customHeight="true" outlineLevel="0" collapsed="false">
      <c r="A241" s="57" t="s">
        <v>808</v>
      </c>
      <c r="B241" s="57" t="s">
        <v>235</v>
      </c>
      <c r="C241" s="57" t="str">
        <f aca="false">Flights!$F$11</f>
        <v>MH0003</v>
      </c>
      <c r="D241" s="58" t="n">
        <f aca="false">Flights!$D$11</f>
        <v>46304</v>
      </c>
      <c r="E241" s="57" t="str">
        <f aca="false">Flights!$G$11&amp;"-"&amp;Flights!$H$11</f>
        <v>LHR-KUL</v>
      </c>
      <c r="F241" s="57" t="str">
        <f aca="false">Flights!$K$11</f>
        <v>BC</v>
      </c>
      <c r="G241" s="57" t="s">
        <v>420</v>
      </c>
      <c r="H241" s="57" t="s">
        <v>378</v>
      </c>
      <c r="I241" s="57" t="s">
        <v>447</v>
      </c>
      <c r="J241" s="57" t="s">
        <v>526</v>
      </c>
      <c r="K241" s="67" t="s">
        <v>449</v>
      </c>
      <c r="L241" s="67" t="s">
        <v>750</v>
      </c>
      <c r="M241" s="67" t="s">
        <v>451</v>
      </c>
      <c r="N241" s="67" t="s">
        <v>383</v>
      </c>
      <c r="O241" s="67" t="s">
        <v>452</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60"/>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file",IF(TRIM(S241)="","INVALID – choose the evidence type (column S)",IF(BL241=0,"INVALID – evidence ID does not match its type (e.g. SF-2210, IMG_2231, seal 88213, link)",IF(OR(LEN(AX241)&lt;2,ISNUMBER(MATCH(AX241,L_Placeholder,0))),"INVALID – verifier missing",IF(AX241=AU241,"INVALID – verifier must be someone other than the PIC",IF(BH241=1,"INVALID – result not yet available (awaiting / TBC)",IF(BV241=1,"INVALID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IF(TRIM(S241)="",0,BZ241)</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TRIM(LOWER(W241))&lt;&gt;LOWER(Flights!$F$11),ISNA(MATCH(TRIM(BP241),{"00aaa00","00aaa0000","aaa00","aaa0000","00-aaa-00","00-aaa-0000","00/aaa/00"},0)),OR(SUMPRODUCT(--ISNUMBER(SEARCH({"a0","a-0","a_0","a/0","a.0","a#0"},BP241)))&gt;0,ISNUMBER(SEARCH("000000",BP241)))),1,0),0)</f>
        <v>0</v>
      </c>
      <c r="BR241" s="61"/>
      <c r="BS241" s="61"/>
      <c r="BT241" s="61"/>
      <c r="BU241" s="61"/>
      <c r="BV241" s="61" t="n">
        <f aca="false">0</f>
        <v>0</v>
      </c>
      <c r="BW241" s="61"/>
      <c r="BX241" s="61"/>
      <c r="BY241" s="62" t="n">
        <f aca="false">Q241-T12EarlyH/24</f>
        <v>46303.4166666667</v>
      </c>
      <c r="BZ241" s="61" t="n">
        <f aca="false">IFERROR(IF(AND(TRIM(LOWER(Z241))&lt;&gt;LOWER(Flights!$F$11),ISNA(MATCH(TRIM(BN241),{"00aaa00","00aaa0000","aaa00","aaa0000","00-aaa-00","00-aaa-0000","00/aaa/00"},0)),IF(S241="Link / file path",SUMPRODUCT(--ISNUMBER(SEARCH({"http","www.","\","/",".pdf",".jpg",".jpeg",".png",".heic",".xls",".doc",".msg",".eml"},Z241)))&gt;0,OR(SUMPRODUCT(--ISNUMBER(SEARCH({"a0","a-0","a_0","a/0","a.0","a#0"},BN241)))&gt;0,SUMPRODUCT(--ISNUMBER(SEARCH({"http","www.","\","/",".pdf",".jpg",".jpeg",".png",".heic",".xls",".doc",".msg",".eml"},Z241)))&gt;0,AND(ISNUMBER(MATCH(S241,{"Seal no.","Delivery note / receipt","Email","Photo"},0)),ISNUMBER(SEARCH("0000",BN241)))))),1,0),0)</f>
        <v>0</v>
      </c>
    </row>
    <row r="242" customFormat="false" ht="41.25" hidden="false" customHeight="true" outlineLevel="0" collapsed="false">
      <c r="A242" s="57" t="s">
        <v>809</v>
      </c>
      <c r="B242" s="57" t="s">
        <v>235</v>
      </c>
      <c r="C242" s="57" t="str">
        <f aca="false">Flights!$F$11</f>
        <v>MH0003</v>
      </c>
      <c r="D242" s="58" t="n">
        <f aca="false">Flights!$D$11</f>
        <v>46304</v>
      </c>
      <c r="E242" s="57" t="str">
        <f aca="false">Flights!$G$11&amp;"-"&amp;Flights!$H$11</f>
        <v>LHR-KUL</v>
      </c>
      <c r="F242" s="57" t="str">
        <f aca="false">Flights!$K$11</f>
        <v>BC</v>
      </c>
      <c r="G242" s="57" t="s">
        <v>420</v>
      </c>
      <c r="H242" s="57" t="s">
        <v>378</v>
      </c>
      <c r="I242" s="57" t="s">
        <v>447</v>
      </c>
      <c r="J242" s="57" t="s">
        <v>623</v>
      </c>
      <c r="K242" s="67" t="s">
        <v>449</v>
      </c>
      <c r="L242" s="67" t="s">
        <v>752</v>
      </c>
      <c r="M242" s="67" t="s">
        <v>451</v>
      </c>
      <c r="N242" s="67" t="s">
        <v>383</v>
      </c>
      <c r="O242" s="67" t="s">
        <v>452</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60"/>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file",IF(TRIM(S242)="","INVALID – choose the evidence type (column S)",IF(BL242=0,"INVALID – evidence ID does not match its type (e.g. SF-2210, IMG_2231, seal 88213, link)",IF(OR(LEN(AX242)&lt;2,ISNUMBER(MATCH(AX242,L_Placeholder,0))),"INVALID – verifier missing",IF(AX242=AU242,"INVALID – verifier must be someone other than the PIC",IF(BH242=1,"INVALID – result not yet available (awaiting / TBC)",IF(BV242=1,"INVALID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IF(TRIM(S242)="",0,BZ242)</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TRIM(LOWER(W242))&lt;&gt;LOWER(Flights!$F$11),ISNA(MATCH(TRIM(BP242),{"00aaa00","00aaa0000","aaa00","aaa0000","00-aaa-00","00-aaa-0000","00/aaa/00"},0)),OR(SUMPRODUCT(--ISNUMBER(SEARCH({"a0","a-0","a_0","a/0","a.0","a#0"},BP242)))&gt;0,ISNUMBER(SEARCH("000000",BP242)))),1,0),0)</f>
        <v>0</v>
      </c>
      <c r="BR242" s="61"/>
      <c r="BS242" s="61"/>
      <c r="BT242" s="61"/>
      <c r="BU242" s="61"/>
      <c r="BV242" s="61" t="n">
        <f aca="false">0</f>
        <v>0</v>
      </c>
      <c r="BW242" s="61"/>
      <c r="BX242" s="61"/>
      <c r="BY242" s="62" t="n">
        <f aca="false">Q242-T12EarlyH/24</f>
        <v>46303.4166666667</v>
      </c>
      <c r="BZ242" s="61" t="n">
        <f aca="false">IFERROR(IF(AND(TRIM(LOWER(Z242))&lt;&gt;LOWER(Flights!$F$11),ISNA(MATCH(TRIM(BN242),{"00aaa00","00aaa0000","aaa00","aaa0000","00-aaa-00","00-aaa-0000","00/aaa/00"},0)),IF(S242="Link / file path",SUMPRODUCT(--ISNUMBER(SEARCH({"http","www.","\","/",".pdf",".jpg",".jpeg",".png",".heic",".xls",".doc",".msg",".eml"},Z242)))&gt;0,OR(SUMPRODUCT(--ISNUMBER(SEARCH({"a0","a-0","a_0","a/0","a.0","a#0"},BN242)))&gt;0,SUMPRODUCT(--ISNUMBER(SEARCH({"http","www.","\","/",".pdf",".jpg",".jpeg",".png",".heic",".xls",".doc",".msg",".eml"},Z242)))&gt;0,AND(ISNUMBER(MATCH(S242,{"Seal no.","Delivery note / receipt","Email","Photo"},0)),ISNUMBER(SEARCH("0000",BN242)))))),1,0),0)</f>
        <v>0</v>
      </c>
    </row>
    <row r="243" customFormat="false" ht="41.25" hidden="false" customHeight="true" outlineLevel="0" collapsed="false">
      <c r="A243" s="57" t="s">
        <v>810</v>
      </c>
      <c r="B243" s="57" t="s">
        <v>235</v>
      </c>
      <c r="C243" s="57" t="str">
        <f aca="false">Flights!$F$11</f>
        <v>MH0003</v>
      </c>
      <c r="D243" s="58" t="n">
        <f aca="false">Flights!$D$11</f>
        <v>46304</v>
      </c>
      <c r="E243" s="57" t="str">
        <f aca="false">Flights!$G$11&amp;"-"&amp;Flights!$H$11</f>
        <v>LHR-KUL</v>
      </c>
      <c r="F243" s="57" t="str">
        <f aca="false">Flights!$K$11</f>
        <v>BC</v>
      </c>
      <c r="G243" s="57" t="s">
        <v>420</v>
      </c>
      <c r="H243" s="57" t="s">
        <v>378</v>
      </c>
      <c r="I243" s="57" t="s">
        <v>447</v>
      </c>
      <c r="J243" s="57" t="s">
        <v>626</v>
      </c>
      <c r="K243" s="67" t="s">
        <v>449</v>
      </c>
      <c r="L243" s="67" t="s">
        <v>754</v>
      </c>
      <c r="M243" s="67" t="s">
        <v>451</v>
      </c>
      <c r="N243" s="67" t="s">
        <v>383</v>
      </c>
      <c r="O243" s="67" t="s">
        <v>452</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60"/>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file",IF(TRIM(S243)="","INVALID – choose the evidence type (column S)",IF(BL243=0,"INVALID – evidence ID does not match its type (e.g. SF-2210, IMG_2231, seal 88213, link)",IF(OR(LEN(AX243)&lt;2,ISNUMBER(MATCH(AX243,L_Placeholder,0))),"INVALID – verifier missing",IF(AX243=AU243,"INVALID – verifier must be someone other than the PIC",IF(BH243=1,"INVALID – result not yet available (awaiting / TBC)",IF(BV243=1,"INVALID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IF(TRIM(S243)="",0,BZ243)</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TRIM(LOWER(W243))&lt;&gt;LOWER(Flights!$F$11),ISNA(MATCH(TRIM(BP243),{"00aaa00","00aaa0000","aaa00","aaa0000","00-aaa-00","00-aaa-0000","00/aaa/00"},0)),OR(SUMPRODUCT(--ISNUMBER(SEARCH({"a0","a-0","a_0","a/0","a.0","a#0"},BP243)))&gt;0,ISNUMBER(SEARCH("000000",BP243)))),1,0),0)</f>
        <v>0</v>
      </c>
      <c r="BR243" s="61"/>
      <c r="BS243" s="61"/>
      <c r="BT243" s="61"/>
      <c r="BU243" s="61"/>
      <c r="BV243" s="61" t="n">
        <f aca="false">0</f>
        <v>0</v>
      </c>
      <c r="BW243" s="61"/>
      <c r="BX243" s="61"/>
      <c r="BY243" s="62" t="n">
        <f aca="false">Q243-T12EarlyH/24</f>
        <v>46303.4166666667</v>
      </c>
      <c r="BZ243" s="61" t="n">
        <f aca="false">IFERROR(IF(AND(TRIM(LOWER(Z243))&lt;&gt;LOWER(Flights!$F$11),ISNA(MATCH(TRIM(BN243),{"00aaa00","00aaa0000","aaa00","aaa0000","00-aaa-00","00-aaa-0000","00/aaa/00"},0)),IF(S243="Link / file path",SUMPRODUCT(--ISNUMBER(SEARCH({"http","www.","\","/",".pdf",".jpg",".jpeg",".png",".heic",".xls",".doc",".msg",".eml"},Z243)))&gt;0,OR(SUMPRODUCT(--ISNUMBER(SEARCH({"a0","a-0","a_0","a/0","a.0","a#0"},BN243)))&gt;0,SUMPRODUCT(--ISNUMBER(SEARCH({"http","www.","\","/",".pdf",".jpg",".jpeg",".png",".heic",".xls",".doc",".msg",".eml"},Z243)))&gt;0,AND(ISNUMBER(MATCH(S243,{"Seal no.","Delivery note / receipt","Email","Photo"},0)),ISNUMBER(SEARCH("0000",BN243)))))),1,0),0)</f>
        <v>0</v>
      </c>
    </row>
    <row r="244" customFormat="false" ht="54" hidden="false" customHeight="true" outlineLevel="0" collapsed="false">
      <c r="A244" s="57" t="s">
        <v>811</v>
      </c>
      <c r="B244" s="57" t="s">
        <v>235</v>
      </c>
      <c r="C244" s="57" t="str">
        <f aca="false">Flights!$F$11</f>
        <v>MH0003</v>
      </c>
      <c r="D244" s="58" t="n">
        <f aca="false">Flights!$D$11</f>
        <v>46304</v>
      </c>
      <c r="E244" s="57" t="str">
        <f aca="false">Flights!$G$11&amp;"-"&amp;Flights!$H$11</f>
        <v>LHR-KUL</v>
      </c>
      <c r="F244" s="57" t="str">
        <f aca="false">Flights!$K$11</f>
        <v>BC</v>
      </c>
      <c r="G244" s="57" t="s">
        <v>420</v>
      </c>
      <c r="H244" s="57" t="s">
        <v>378</v>
      </c>
      <c r="I244" s="57" t="s">
        <v>629</v>
      </c>
      <c r="J244" s="57" t="s">
        <v>630</v>
      </c>
      <c r="K244" s="67" t="s">
        <v>501</v>
      </c>
      <c r="L244" s="67" t="s">
        <v>756</v>
      </c>
      <c r="M244" s="67" t="s">
        <v>187</v>
      </c>
      <c r="N244" s="67" t="s">
        <v>383</v>
      </c>
      <c r="O244" s="67" t="s">
        <v>812</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60"/>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file",IF(TRIM(S244)="","INVALID – choose the evidence type (column S)",IF(BL244=0,"INVALID – evidence ID does not match its type (e.g. SF-2210, IMG_2231, seal 88213, link)",IF(OR(LEN(AX244)&lt;2,ISNUMBER(MATCH(AX244,L_Placeholder,0))),"INVALID – verifier missing",IF(AX244=AU244,"INVALID – verifier must be someone other than the PIC",IF(BH244=1,"INVALID – result not yet available (awaiting / TBC)",IF(BV244=1,"INVALID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IF(TRIM(S244)="",0,BZ244)</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TRIM(LOWER(W244))&lt;&gt;LOWER(Flights!$F$11),ISNA(MATCH(TRIM(BP244),{"00aaa00","00aaa0000","aaa00","aaa0000","00-aaa-00","00-aaa-0000","00/aaa/00"},0)),OR(SUMPRODUCT(--ISNUMBER(SEARCH({"a0","a-0","a_0","a/0","a.0","a#0"},BP244)))&gt;0,ISNUMBER(SEARCH("000000",BP244)))),1,0),0)</f>
        <v>0</v>
      </c>
      <c r="BR244" s="61"/>
      <c r="BS244" s="61"/>
      <c r="BT244" s="61"/>
      <c r="BU244" s="61"/>
      <c r="BV244" s="61" t="n">
        <f aca="false">0</f>
        <v>0</v>
      </c>
      <c r="BW244" s="61"/>
      <c r="BX244" s="61"/>
      <c r="BY244" s="62" t="n">
        <f aca="false">Q244-T12EarlyH/24</f>
        <v>46303.1006944444</v>
      </c>
      <c r="BZ244" s="61" t="n">
        <f aca="false">IFERROR(IF(AND(TRIM(LOWER(Z244))&lt;&gt;LOWER(Flights!$F$11),ISNA(MATCH(TRIM(BN244),{"00aaa00","00aaa0000","aaa00","aaa0000","00-aaa-00","00-aaa-0000","00/aaa/00"},0)),IF(S244="Link / file path",SUMPRODUCT(--ISNUMBER(SEARCH({"http","www.","\","/",".pdf",".jpg",".jpeg",".png",".heic",".xls",".doc",".msg",".eml"},Z244)))&gt;0,OR(SUMPRODUCT(--ISNUMBER(SEARCH({"a0","a-0","a_0","a/0","a.0","a#0"},BN244)))&gt;0,SUMPRODUCT(--ISNUMBER(SEARCH({"http","www.","\","/",".pdf",".jpg",".jpeg",".png",".heic",".xls",".doc",".msg",".eml"},Z244)))&gt;0,AND(ISNUMBER(MATCH(S244,{"Seal no.","Delivery note / receipt","Email","Photo"},0)),ISNUMBER(SEARCH("0000",BN244)))))),1,0),0)</f>
        <v>0</v>
      </c>
    </row>
    <row r="245" customFormat="false" ht="39.75" hidden="false" customHeight="true" outlineLevel="0" collapsed="false">
      <c r="A245" s="57" t="s">
        <v>813</v>
      </c>
      <c r="B245" s="57" t="s">
        <v>235</v>
      </c>
      <c r="C245" s="57" t="str">
        <f aca="false">Flights!$F$11</f>
        <v>MH0003</v>
      </c>
      <c r="D245" s="58" t="n">
        <f aca="false">Flights!$D$11</f>
        <v>46304</v>
      </c>
      <c r="E245" s="57" t="str">
        <f aca="false">Flights!$G$11&amp;"-"&amp;Flights!$H$11</f>
        <v>LHR-KUL</v>
      </c>
      <c r="F245" s="57" t="str">
        <f aca="false">Flights!$K$11</f>
        <v>BC</v>
      </c>
      <c r="G245" s="57" t="s">
        <v>459</v>
      </c>
      <c r="H245" s="57" t="s">
        <v>460</v>
      </c>
      <c r="I245" s="57" t="s">
        <v>379</v>
      </c>
      <c r="J245" s="57" t="s">
        <v>461</v>
      </c>
      <c r="K245" s="67" t="s">
        <v>426</v>
      </c>
      <c r="L245" s="67" t="s">
        <v>462</v>
      </c>
      <c r="M245" s="67"/>
      <c r="N245" s="67" t="s">
        <v>383</v>
      </c>
      <c r="O245" s="67" t="s">
        <v>463</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60"/>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file",IF(TRIM(S245)="","INVALID – choose the evidence type (column S)",IF(BL245=0,"INVALID – evidence ID does not match its type (e.g. SF-2210, IMG_2231, seal 88213, link)",IF(OR(LEN(AX245)&lt;2,ISNUMBER(MATCH(AX245,L_Placeholder,0))),"INVALID – verifier missing",IF(AX245=AU245,"INVALID – verifier must be someone other than the PIC",IF(BH245=1,"INVALID – result not yet available (awaiting / TBC)",IF(BV245=1,"INVALID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IF(TRIM(S245)="",0,BZ245)</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TRIM(LOWER(W245))&lt;&gt;LOWER(Flights!$F$11),ISNA(MATCH(TRIM(BP245),{"00aaa00","00aaa0000","aaa00","aaa0000","00-aaa-00","00-aaa-0000","00/aaa/00"},0)),OR(SUMPRODUCT(--ISNUMBER(SEARCH({"a0","a-0","a_0","a/0","a.0","a#0"},BP245)))&gt;0,ISNUMBER(SEARCH("000000",BP245)))),1,0),0)</f>
        <v>0</v>
      </c>
      <c r="BR245" s="61"/>
      <c r="BS245" s="61"/>
      <c r="BT245" s="61"/>
      <c r="BU245" s="61"/>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c r="BX245" s="61"/>
      <c r="BY245" s="62" t="n">
        <f aca="false">IF(ISNUMBER(Flights!$AZ$11),MAX(Q245-UpliftWindowH/24,Flights!$AZ$11),Q245-UpliftWindowH/24)</f>
        <v>46304.4166666667</v>
      </c>
      <c r="BZ245" s="61" t="n">
        <f aca="false">IFERROR(IF(AND(TRIM(LOWER(Z245))&lt;&gt;LOWER(Flights!$F$11),ISNA(MATCH(TRIM(BN245),{"00aaa00","00aaa0000","aaa00","aaa0000","00-aaa-00","00-aaa-0000","00/aaa/00"},0)),IF(S245="Link / file path",SUMPRODUCT(--ISNUMBER(SEARCH({"http","www.","\","/",".pdf",".jpg",".jpeg",".png",".heic",".xls",".doc",".msg",".eml"},Z245)))&gt;0,OR(SUMPRODUCT(--ISNUMBER(SEARCH({"a0","a-0","a_0","a/0","a.0","a#0"},BN245)))&gt;0,SUMPRODUCT(--ISNUMBER(SEARCH({"http","www.","\","/",".pdf",".jpg",".jpeg",".png",".heic",".xls",".doc",".msg",".eml"},Z245)))&gt;0,AND(ISNUMBER(MATCH(S245,{"Seal no.","Delivery note / receipt","Email","Photo"},0)),ISNUMBER(SEARCH("0000",BN245)))))),1,0),0)</f>
        <v>0</v>
      </c>
    </row>
    <row r="246" customFormat="false" ht="39.75" hidden="false" customHeight="true" outlineLevel="0" collapsed="false">
      <c r="A246" s="57" t="s">
        <v>814</v>
      </c>
      <c r="B246" s="57" t="s">
        <v>235</v>
      </c>
      <c r="C246" s="57" t="str">
        <f aca="false">Flights!$F$11</f>
        <v>MH0003</v>
      </c>
      <c r="D246" s="58" t="n">
        <f aca="false">Flights!$D$11</f>
        <v>46304</v>
      </c>
      <c r="E246" s="57" t="str">
        <f aca="false">Flights!$G$11&amp;"-"&amp;Flights!$H$11</f>
        <v>LHR-KUL</v>
      </c>
      <c r="F246" s="57" t="str">
        <f aca="false">Flights!$K$11</f>
        <v>BC</v>
      </c>
      <c r="G246" s="57" t="s">
        <v>459</v>
      </c>
      <c r="H246" s="57" t="s">
        <v>460</v>
      </c>
      <c r="I246" s="57" t="s">
        <v>428</v>
      </c>
      <c r="J246" s="57" t="s">
        <v>465</v>
      </c>
      <c r="K246" s="67" t="s">
        <v>426</v>
      </c>
      <c r="L246" s="67" t="s">
        <v>462</v>
      </c>
      <c r="M246" s="67"/>
      <c r="N246" s="67" t="s">
        <v>383</v>
      </c>
      <c r="O246" s="67" t="s">
        <v>463</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60"/>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file",IF(TRIM(S246)="","INVALID – choose the evidence type (column S)",IF(BL246=0,"INVALID – evidence ID does not match its type (e.g. SF-2210, IMG_2231, seal 88213, link)",IF(OR(LEN(AX246)&lt;2,ISNUMBER(MATCH(AX246,L_Placeholder,0))),"INVALID – verifier missing",IF(AX246=AU246,"INVALID – verifier must be someone other than the PIC",IF(BH246=1,"INVALID – result not yet available (awaiting / TBC)",IF(BV246=1,"INVALID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IF(TRIM(S246)="",0,BZ246)</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TRIM(LOWER(W246))&lt;&gt;LOWER(Flights!$F$11),ISNA(MATCH(TRIM(BP246),{"00aaa00","00aaa0000","aaa00","aaa0000","00-aaa-00","00-aaa-0000","00/aaa/00"},0)),OR(SUMPRODUCT(--ISNUMBER(SEARCH({"a0","a-0","a_0","a/0","a.0","a#0"},BP246)))&gt;0,ISNUMBER(SEARCH("000000",BP246)))),1,0),0)</f>
        <v>0</v>
      </c>
      <c r="BR246" s="61"/>
      <c r="BS246" s="61"/>
      <c r="BT246" s="61"/>
      <c r="BU246" s="61"/>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c r="BX246" s="61"/>
      <c r="BY246" s="62" t="n">
        <f aca="false">IF(ISNUMBER(Flights!$AZ$11),MAX(Q246-UpliftWindowH/24,Flights!$AZ$11),Q246-UpliftWindowH/24)</f>
        <v>46304.4166666667</v>
      </c>
      <c r="BZ246" s="61" t="n">
        <f aca="false">IFERROR(IF(AND(TRIM(LOWER(Z246))&lt;&gt;LOWER(Flights!$F$11),ISNA(MATCH(TRIM(BN246),{"00aaa00","00aaa0000","aaa00","aaa0000","00-aaa-00","00-aaa-0000","00/aaa/00"},0)),IF(S246="Link / file path",SUMPRODUCT(--ISNUMBER(SEARCH({"http","www.","\","/",".pdf",".jpg",".jpeg",".png",".heic",".xls",".doc",".msg",".eml"},Z246)))&gt;0,OR(SUMPRODUCT(--ISNUMBER(SEARCH({"a0","a-0","a_0","a/0","a.0","a#0"},BN246)))&gt;0,SUMPRODUCT(--ISNUMBER(SEARCH({"http","www.","\","/",".pdf",".jpg",".jpeg",".png",".heic",".xls",".doc",".msg",".eml"},Z246)))&gt;0,AND(ISNUMBER(MATCH(S246,{"Seal no.","Delivery note / receipt","Email","Photo"},0)),ISNUMBER(SEARCH("0000",BN246)))))),1,0),0)</f>
        <v>0</v>
      </c>
    </row>
    <row r="247" customFormat="false" ht="41.25" hidden="false" customHeight="true" outlineLevel="0" collapsed="false">
      <c r="A247" s="57" t="s">
        <v>815</v>
      </c>
      <c r="B247" s="57" t="s">
        <v>235</v>
      </c>
      <c r="C247" s="57" t="str">
        <f aca="false">Flights!$F$11</f>
        <v>MH0003</v>
      </c>
      <c r="D247" s="58" t="n">
        <f aca="false">Flights!$D$11</f>
        <v>46304</v>
      </c>
      <c r="E247" s="57" t="str">
        <f aca="false">Flights!$G$11&amp;"-"&amp;Flights!$H$11</f>
        <v>LHR-KUL</v>
      </c>
      <c r="F247" s="57" t="str">
        <f aca="false">Flights!$K$11</f>
        <v>BC</v>
      </c>
      <c r="G247" s="57" t="s">
        <v>459</v>
      </c>
      <c r="H247" s="57" t="s">
        <v>460</v>
      </c>
      <c r="I247" s="57" t="s">
        <v>411</v>
      </c>
      <c r="J247" s="57" t="s">
        <v>816</v>
      </c>
      <c r="K247" s="67" t="s">
        <v>817</v>
      </c>
      <c r="L247" s="67" t="s">
        <v>699</v>
      </c>
      <c r="M247" s="67"/>
      <c r="N247" s="67" t="s">
        <v>383</v>
      </c>
      <c r="O247" s="67" t="s">
        <v>700</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60"/>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file",IF(TRIM(S247)="","INVALID – choose the evidence type (column S)",IF(BL247=0,"INVALID – evidence ID does not match its type (e.g. SF-2210, IMG_2231, seal 88213, link)",IF(OR(LEN(AX247)&lt;2,ISNUMBER(MATCH(AX247,L_Placeholder,0))),"INVALID – verifier missing",IF(AX247=AU247,"INVALID – verifier must be someone other than the PIC",IF(BH247=1,"INVALID – result not yet available (awaiting / TBC)",IF(BV247=1,"INVALID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IF(TRIM(S247)="",0,BZ247)</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TRIM(LOWER(W247))&lt;&gt;LOWER(Flights!$F$11),ISNA(MATCH(TRIM(BP247),{"00aaa00","00aaa0000","aaa00","aaa0000","00-aaa-00","00-aaa-0000","00/aaa/00"},0)),OR(SUMPRODUCT(--ISNUMBER(SEARCH({"a0","a-0","a_0","a/0","a.0","a#0"},BP247)))&gt;0,ISNUMBER(SEARCH("000000",BP247)))),1,0),0)</f>
        <v>0</v>
      </c>
      <c r="BR247" s="61"/>
      <c r="BS247" s="61"/>
      <c r="BT247" s="61"/>
      <c r="BU247" s="61"/>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c r="BX247" s="61"/>
      <c r="BY247" s="62" t="n">
        <f aca="false">Q247-UpliftWindowH/24</f>
        <v>46303.6006944444</v>
      </c>
      <c r="BZ247" s="61" t="n">
        <f aca="false">IFERROR(IF(AND(TRIM(LOWER(Z247))&lt;&gt;LOWER(Flights!$F$11),ISNA(MATCH(TRIM(BN247),{"00aaa00","00aaa0000","aaa00","aaa0000","00-aaa-00","00-aaa-0000","00/aaa/00"},0)),IF(S247="Link / file path",SUMPRODUCT(--ISNUMBER(SEARCH({"http","www.","\","/",".pdf",".jpg",".jpeg",".png",".heic",".xls",".doc",".msg",".eml"},Z247)))&gt;0,OR(SUMPRODUCT(--ISNUMBER(SEARCH({"a0","a-0","a_0","a/0","a.0","a#0"},BN247)))&gt;0,SUMPRODUCT(--ISNUMBER(SEARCH({"http","www.","\","/",".pdf",".jpg",".jpeg",".png",".heic",".xls",".doc",".msg",".eml"},Z247)))&gt;0,AND(ISNUMBER(MATCH(S247,{"Seal no.","Delivery note / receipt","Email","Photo"},0)),ISNUMBER(SEARCH("0000",BN247)))))),1,0),0)</f>
        <v>0</v>
      </c>
    </row>
    <row r="248" customFormat="false" ht="39.75" hidden="false" customHeight="true" outlineLevel="0" collapsed="false">
      <c r="A248" s="57" t="s">
        <v>818</v>
      </c>
      <c r="B248" s="57" t="s">
        <v>235</v>
      </c>
      <c r="C248" s="57" t="str">
        <f aca="false">Flights!$F$11</f>
        <v>MH0003</v>
      </c>
      <c r="D248" s="58" t="n">
        <f aca="false">Flights!$D$11</f>
        <v>46304</v>
      </c>
      <c r="E248" s="57" t="str">
        <f aca="false">Flights!$G$11&amp;"-"&amp;Flights!$H$11</f>
        <v>LHR-KUL</v>
      </c>
      <c r="F248" s="57" t="str">
        <f aca="false">Flights!$K$11</f>
        <v>BC</v>
      </c>
      <c r="G248" s="57" t="s">
        <v>459</v>
      </c>
      <c r="H248" s="57" t="s">
        <v>460</v>
      </c>
      <c r="I248" s="57" t="s">
        <v>440</v>
      </c>
      <c r="J248" s="57" t="s">
        <v>467</v>
      </c>
      <c r="K248" s="67" t="s">
        <v>501</v>
      </c>
      <c r="L248" s="67" t="s">
        <v>443</v>
      </c>
      <c r="M248" s="67" t="s">
        <v>186</v>
      </c>
      <c r="N248" s="67" t="s">
        <v>383</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60"/>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file",IF(TRIM(S248)="","INVALID – choose the evidence type (column S)",IF(BL248=0,"INVALID – evidence ID does not match its type (e.g. SF-2210, IMG_2231, seal 88213, link)",IF(OR(LEN(AX248)&lt;2,ISNUMBER(MATCH(AX248,L_Placeholder,0))),"INVALID – verifier missing",IF(AX248=AU248,"INVALID – verifier must be someone other than the PIC",IF(BH248=1,"INVALID – result not yet available (awaiting / TBC)",IF(BV248=1,"INVALID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IF(TRIM(S248)="",0,BZ248)</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TRIM(LOWER(W248))&lt;&gt;LOWER(Flights!$F$11),ISNA(MATCH(TRIM(BP248),{"00aaa00","00aaa0000","aaa00","aaa0000","00-aaa-00","00-aaa-0000","00/aaa/00"},0)),OR(SUMPRODUCT(--ISNUMBER(SEARCH({"a0","a-0","a_0","a/0","a.0","a#0"},BP248)))&gt;0,ISNUMBER(SEARCH("000000",BP248)))),1,0),0)</f>
        <v>0</v>
      </c>
      <c r="BR248" s="61"/>
      <c r="BS248" s="61"/>
      <c r="BT248" s="61"/>
      <c r="BU248" s="61"/>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c r="BX248" s="61"/>
      <c r="BY248" s="62" t="n">
        <f aca="false">IF(ISNUMBER(Flights!$AZ$11),MAX(Q248-UpliftWindowH/24,Flights!$AZ$11),Q248-UpliftWindowH/24)</f>
        <v>46304.4166666667</v>
      </c>
      <c r="BZ248" s="61" t="n">
        <f aca="false">IFERROR(IF(AND(TRIM(LOWER(Z248))&lt;&gt;LOWER(Flights!$F$11),ISNA(MATCH(TRIM(BN248),{"00aaa00","00aaa0000","aaa00","aaa0000","00-aaa-00","00-aaa-0000","00/aaa/00"},0)),IF(S248="Link / file path",SUMPRODUCT(--ISNUMBER(SEARCH({"http","www.","\","/",".pdf",".jpg",".jpeg",".png",".heic",".xls",".doc",".msg",".eml"},Z248)))&gt;0,OR(SUMPRODUCT(--ISNUMBER(SEARCH({"a0","a-0","a_0","a/0","a.0","a#0"},BN248)))&gt;0,SUMPRODUCT(--ISNUMBER(SEARCH({"http","www.","\","/",".pdf",".jpg",".jpeg",".png",".heic",".xls",".doc",".msg",".eml"},Z248)))&gt;0,AND(ISNUMBER(MATCH(S248,{"Seal no.","Delivery note / receipt","Email","Photo"},0)),ISNUMBER(SEARCH("0000",BN248)))))),1,0),0)</f>
        <v>0</v>
      </c>
    </row>
    <row r="249" customFormat="false" ht="41.25" hidden="false" customHeight="true" outlineLevel="0" collapsed="false">
      <c r="A249" s="57" t="s">
        <v>819</v>
      </c>
      <c r="B249" s="57" t="s">
        <v>235</v>
      </c>
      <c r="C249" s="57" t="str">
        <f aca="false">Flights!$F$11</f>
        <v>MH0003</v>
      </c>
      <c r="D249" s="58" t="n">
        <f aca="false">Flights!$D$11</f>
        <v>46304</v>
      </c>
      <c r="E249" s="57" t="str">
        <f aca="false">Flights!$G$11&amp;"-"&amp;Flights!$H$11</f>
        <v>LHR-KUL</v>
      </c>
      <c r="F249" s="57" t="str">
        <f aca="false">Flights!$K$11</f>
        <v>BC</v>
      </c>
      <c r="G249" s="57" t="s">
        <v>459</v>
      </c>
      <c r="H249" s="57" t="s">
        <v>460</v>
      </c>
      <c r="I249" s="57" t="s">
        <v>440</v>
      </c>
      <c r="J249" s="57" t="s">
        <v>761</v>
      </c>
      <c r="K249" s="67" t="s">
        <v>730</v>
      </c>
      <c r="L249" s="67" t="s">
        <v>731</v>
      </c>
      <c r="M249" s="67" t="s">
        <v>187</v>
      </c>
      <c r="N249" s="67" t="s">
        <v>444</v>
      </c>
      <c r="O249" s="67" t="s">
        <v>820</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60"/>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file",IF(TRIM(S249)="","INVALID – choose the evidence type (column S)",IF(BL249=0,"INVALID – evidence ID does not match its type (e.g. SF-2210, IMG_2231, seal 88213, link)",IF(OR(LEN(AX249)&lt;2,ISNUMBER(MATCH(AX249,L_Placeholder,0))),"INVALID – verifier missing",IF(AX249=AU249,"INVALID – verifier must be someone other than the PIC",IF(BH249=1,"INVALID – result not yet available (awaiting / TBC)",IF(BV249=1,"INVALID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IF(TRIM(S249)="",0,BZ249)</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TRIM(LOWER(W249))&lt;&gt;LOWER(Flights!$F$11),ISNA(MATCH(TRIM(BP249),{"00aaa00","00aaa0000","aaa00","aaa0000","00-aaa-00","00-aaa-0000","00/aaa/00"},0)),OR(SUMPRODUCT(--ISNUMBER(SEARCH({"a0","a-0","a_0","a/0","a.0","a#0"},BP249)))&gt;0,ISNUMBER(SEARCH("000000",BP249)))),1,0),0)</f>
        <v>0</v>
      </c>
      <c r="BR249" s="61"/>
      <c r="BS249" s="61"/>
      <c r="BT249" s="61"/>
      <c r="BU249" s="61"/>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c r="BX249" s="61"/>
      <c r="BY249" s="62" t="n">
        <f aca="false">IF(ISNUMBER(Flights!$AZ$11),MAX(Q249-UpliftWindowH/24,Flights!$AZ$11),Q249-UpliftWindowH/24)</f>
        <v>46304.4166666667</v>
      </c>
      <c r="BZ249" s="61" t="n">
        <f aca="false">IFERROR(IF(AND(TRIM(LOWER(Z249))&lt;&gt;LOWER(Flights!$F$11),ISNA(MATCH(TRIM(BN249),{"00aaa00","00aaa0000","aaa00","aaa0000","00-aaa-00","00-aaa-0000","00/aaa/00"},0)),IF(S249="Link / file path",SUMPRODUCT(--ISNUMBER(SEARCH({"http","www.","\","/",".pdf",".jpg",".jpeg",".png",".heic",".xls",".doc",".msg",".eml"},Z249)))&gt;0,OR(SUMPRODUCT(--ISNUMBER(SEARCH({"a0","a-0","a_0","a/0","a.0","a#0"},BN249)))&gt;0,SUMPRODUCT(--ISNUMBER(SEARCH({"http","www.","\","/",".pdf",".jpg",".jpeg",".png",".heic",".xls",".doc",".msg",".eml"},Z249)))&gt;0,AND(ISNUMBER(MATCH(S249,{"Seal no.","Delivery note / receipt","Email","Photo"},0)),ISNUMBER(SEARCH("0000",BN249)))))),1,0),0)</f>
        <v>0</v>
      </c>
    </row>
    <row r="250" customFormat="false" ht="39.75" hidden="false" customHeight="true" outlineLevel="0" collapsed="false">
      <c r="A250" s="57" t="s">
        <v>821</v>
      </c>
      <c r="B250" s="57" t="s">
        <v>235</v>
      </c>
      <c r="C250" s="57" t="str">
        <f aca="false">Flights!$F$11</f>
        <v>MH0003</v>
      </c>
      <c r="D250" s="58" t="n">
        <f aca="false">Flights!$D$11</f>
        <v>46304</v>
      </c>
      <c r="E250" s="57" t="str">
        <f aca="false">Flights!$G$11&amp;"-"&amp;Flights!$H$11</f>
        <v>LHR-KUL</v>
      </c>
      <c r="F250" s="57" t="str">
        <f aca="false">Flights!$K$11</f>
        <v>BC</v>
      </c>
      <c r="G250" s="57" t="s">
        <v>459</v>
      </c>
      <c r="H250" s="57" t="s">
        <v>460</v>
      </c>
      <c r="I250" s="57" t="s">
        <v>440</v>
      </c>
      <c r="J250" s="57" t="s">
        <v>643</v>
      </c>
      <c r="K250" s="67" t="s">
        <v>501</v>
      </c>
      <c r="L250" s="67" t="s">
        <v>734</v>
      </c>
      <c r="M250" s="67" t="s">
        <v>187</v>
      </c>
      <c r="N250" s="67" t="s">
        <v>383</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60"/>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file",IF(TRIM(S250)="","INVALID – choose the evidence type (column S)",IF(BL250=0,"INVALID – evidence ID does not match its type (e.g. SF-2210, IMG_2231, seal 88213, link)",IF(OR(LEN(AX250)&lt;2,ISNUMBER(MATCH(AX250,L_Placeholder,0))),"INVALID – verifier missing",IF(AX250=AU250,"INVALID – verifier must be someone other than the PIC",IF(BH250=1,"INVALID – result not yet available (awaiting / TBC)",IF(BV250=1,"INVALID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IF(TRIM(S250)="",0,BZ250)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TRIM(LOWER(W250))&lt;&gt;LOWER(Flights!$F$11),ISNA(MATCH(TRIM(BP250),{"00aaa00","00aaa0000","aaa00","aaa0000","00-aaa-00","00-aaa-0000","00/aaa/00"},0)),OR(SUMPRODUCT(--ISNUMBER(SEARCH({"a0","a-0","a_0","a/0","a.0","a#0"},BP250)))&gt;0,ISNUMBER(SEARCH("000000",BP250)))),1,0),0)</f>
        <v>0</v>
      </c>
      <c r="BR250" s="61"/>
      <c r="BS250" s="61"/>
      <c r="BT250" s="61"/>
      <c r="BU250" s="61"/>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c r="BX250" s="61"/>
      <c r="BY250" s="62" t="n">
        <f aca="false">IF(ISNUMBER(Flights!$AZ$11),MAX(Q250-UpliftWindowH/24,Flights!$AZ$11),Q250-UpliftWindowH/24)</f>
        <v>46304.4166666667</v>
      </c>
      <c r="BZ250" s="61" t="n">
        <f aca="false">IFERROR(IF(AND(TRIM(LOWER(Z250))&lt;&gt;LOWER(Flights!$F$11),ISNA(MATCH(TRIM(BN250),{"00aaa00","00aaa0000","aaa00","aaa0000","00-aaa-00","00-aaa-0000","00/aaa/00"},0)),IF(S250="Link / file path",SUMPRODUCT(--ISNUMBER(SEARCH({"http","www.","\","/",".pdf",".jpg",".jpeg",".png",".heic",".xls",".doc",".msg",".eml"},Z250)))&gt;0,OR(SUMPRODUCT(--ISNUMBER(SEARCH({"a0","a-0","a_0","a/0","a.0","a#0"},BN250)))&gt;0,SUMPRODUCT(--ISNUMBER(SEARCH({"http","www.","\","/",".pdf",".jpg",".jpeg",".png",".heic",".xls",".doc",".msg",".eml"},Z250)))&gt;0,AND(ISNUMBER(MATCH(S250,{"Seal no.","Delivery note / receipt","Email","Photo"},0)),ISNUMBER(SEARCH("0000",BN250)))))),1,0),0)</f>
        <v>0</v>
      </c>
    </row>
    <row r="251" customFormat="false" ht="39.75" hidden="false" customHeight="true" outlineLevel="0" collapsed="false">
      <c r="A251" s="57" t="s">
        <v>822</v>
      </c>
      <c r="B251" s="57" t="s">
        <v>235</v>
      </c>
      <c r="C251" s="57" t="str">
        <f aca="false">Flights!$F$11</f>
        <v>MH0003</v>
      </c>
      <c r="D251" s="58" t="n">
        <f aca="false">Flights!$D$11</f>
        <v>46304</v>
      </c>
      <c r="E251" s="57" t="str">
        <f aca="false">Flights!$G$11&amp;"-"&amp;Flights!$H$11</f>
        <v>LHR-KUL</v>
      </c>
      <c r="F251" s="57" t="str">
        <f aca="false">Flights!$K$11</f>
        <v>BC</v>
      </c>
      <c r="G251" s="57" t="s">
        <v>459</v>
      </c>
      <c r="H251" s="57" t="s">
        <v>460</v>
      </c>
      <c r="I251" s="57" t="s">
        <v>499</v>
      </c>
      <c r="J251" s="57" t="s">
        <v>537</v>
      </c>
      <c r="K251" s="67" t="s">
        <v>501</v>
      </c>
      <c r="L251" s="67" t="s">
        <v>736</v>
      </c>
      <c r="M251" s="67" t="s">
        <v>451</v>
      </c>
      <c r="N251" s="67" t="s">
        <v>383</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60"/>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file",IF(TRIM(S251)="","INVALID – choose the evidence type (column S)",IF(BL251=0,"INVALID – evidence ID does not match its type (e.g. SF-2210, IMG_2231, seal 88213, link)",IF(OR(LEN(AX251)&lt;2,ISNUMBER(MATCH(AX251,L_Placeholder,0))),"INVALID – verifier missing",IF(AX251=AU251,"INVALID – verifier must be someone other than the PIC",IF(BH251=1,"INVALID – result not yet available (awaiting / TBC)",IF(BV251=1,"INVALID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IF(TRIM(S251)="",0,BZ251)</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TRIM(LOWER(W251))&lt;&gt;LOWER(Flights!$F$11),ISNA(MATCH(TRIM(BP251),{"00aaa00","00aaa0000","aaa00","aaa0000","00-aaa-00","00-aaa-0000","00/aaa/00"},0)),OR(SUMPRODUCT(--ISNUMBER(SEARCH({"a0","a-0","a_0","a/0","a.0","a#0"},BP251)))&gt;0,ISNUMBER(SEARCH("000000",BP251)))),1,0),0)</f>
        <v>0</v>
      </c>
      <c r="BR251" s="61"/>
      <c r="BS251" s="61"/>
      <c r="BT251" s="61"/>
      <c r="BU251" s="61"/>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c r="BX251" s="61"/>
      <c r="BY251" s="62" t="n">
        <f aca="false">IF(ISNUMBER(Flights!$AZ$11),MAX(Q251-UpliftWindowH/24,Flights!$AZ$11),Q251-UpliftWindowH/24)</f>
        <v>46304.4166666667</v>
      </c>
      <c r="BZ251" s="61" t="n">
        <f aca="false">IFERROR(IF(AND(TRIM(LOWER(Z251))&lt;&gt;LOWER(Flights!$F$11),ISNA(MATCH(TRIM(BN251),{"00aaa00","00aaa0000","aaa00","aaa0000","00-aaa-00","00-aaa-0000","00/aaa/00"},0)),IF(S251="Link / file path",SUMPRODUCT(--ISNUMBER(SEARCH({"http","www.","\","/",".pdf",".jpg",".jpeg",".png",".heic",".xls",".doc",".msg",".eml"},Z251)))&gt;0,OR(SUMPRODUCT(--ISNUMBER(SEARCH({"a0","a-0","a_0","a/0","a.0","a#0"},BN251)))&gt;0,SUMPRODUCT(--ISNUMBER(SEARCH({"http","www.","\","/",".pdf",".jpg",".jpeg",".png",".heic",".xls",".doc",".msg",".eml"},Z251)))&gt;0,AND(ISNUMBER(MATCH(S251,{"Seal no.","Delivery note / receipt","Email","Photo"},0)),ISNUMBER(SEARCH("0000",BN251)))))),1,0),0)</f>
        <v>0</v>
      </c>
    </row>
    <row r="252" customFormat="false" ht="39.75" hidden="false" customHeight="true" outlineLevel="0" collapsed="false">
      <c r="A252" s="57" t="s">
        <v>823</v>
      </c>
      <c r="B252" s="57" t="s">
        <v>235</v>
      </c>
      <c r="C252" s="57" t="str">
        <f aca="false">Flights!$F$11</f>
        <v>MH0003</v>
      </c>
      <c r="D252" s="58" t="n">
        <f aca="false">Flights!$D$11</f>
        <v>46304</v>
      </c>
      <c r="E252" s="57" t="str">
        <f aca="false">Flights!$G$11&amp;"-"&amp;Flights!$H$11</f>
        <v>LHR-KUL</v>
      </c>
      <c r="F252" s="57" t="str">
        <f aca="false">Flights!$K$11</f>
        <v>BC</v>
      </c>
      <c r="G252" s="57" t="s">
        <v>459</v>
      </c>
      <c r="H252" s="57" t="s">
        <v>460</v>
      </c>
      <c r="I252" s="57" t="s">
        <v>499</v>
      </c>
      <c r="J252" s="57" t="s">
        <v>539</v>
      </c>
      <c r="K252" s="67" t="s">
        <v>501</v>
      </c>
      <c r="L252" s="67" t="s">
        <v>738</v>
      </c>
      <c r="M252" s="67" t="s">
        <v>451</v>
      </c>
      <c r="N252" s="67" t="s">
        <v>383</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60"/>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file",IF(TRIM(S252)="","INVALID – choose the evidence type (column S)",IF(BL252=0,"INVALID – evidence ID does not match its type (e.g. SF-2210, IMG_2231, seal 88213, link)",IF(OR(LEN(AX252)&lt;2,ISNUMBER(MATCH(AX252,L_Placeholder,0))),"INVALID – verifier missing",IF(AX252=AU252,"INVALID – verifier must be someone other than the PIC",IF(BH252=1,"INVALID – result not yet available (awaiting / TBC)",IF(BV252=1,"INVALID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IF(TRIM(S252)="",0,BZ252)</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TRIM(LOWER(W252))&lt;&gt;LOWER(Flights!$F$11),ISNA(MATCH(TRIM(BP252),{"00aaa00","00aaa0000","aaa00","aaa0000","00-aaa-00","00-aaa-0000","00/aaa/00"},0)),OR(SUMPRODUCT(--ISNUMBER(SEARCH({"a0","a-0","a_0","a/0","a.0","a#0"},BP252)))&gt;0,ISNUMBER(SEARCH("000000",BP252)))),1,0),0)</f>
        <v>0</v>
      </c>
      <c r="BR252" s="61"/>
      <c r="BS252" s="61"/>
      <c r="BT252" s="61"/>
      <c r="BU252" s="61"/>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c r="BX252" s="61"/>
      <c r="BY252" s="62" t="n">
        <f aca="false">IF(ISNUMBER(Flights!$AZ$11),MAX(Q252-UpliftWindowH/24,Flights!$AZ$11),Q252-UpliftWindowH/24)</f>
        <v>46304.4166666667</v>
      </c>
      <c r="BZ252" s="61" t="n">
        <f aca="false">IFERROR(IF(AND(TRIM(LOWER(Z252))&lt;&gt;LOWER(Flights!$F$11),ISNA(MATCH(TRIM(BN252),{"00aaa00","00aaa0000","aaa00","aaa0000","00-aaa-00","00-aaa-0000","00/aaa/00"},0)),IF(S252="Link / file path",SUMPRODUCT(--ISNUMBER(SEARCH({"http","www.","\","/",".pdf",".jpg",".jpeg",".png",".heic",".xls",".doc",".msg",".eml"},Z252)))&gt;0,OR(SUMPRODUCT(--ISNUMBER(SEARCH({"a0","a-0","a_0","a/0","a.0","a#0"},BN252)))&gt;0,SUMPRODUCT(--ISNUMBER(SEARCH({"http","www.","\","/",".pdf",".jpg",".jpeg",".png",".heic",".xls",".doc",".msg",".eml"},Z252)))&gt;0,AND(ISNUMBER(MATCH(S252,{"Seal no.","Delivery note / receipt","Email","Photo"},0)),ISNUMBER(SEARCH("0000",BN252)))))),1,0),0)</f>
        <v>0</v>
      </c>
    </row>
    <row r="253" customFormat="false" ht="39.75" hidden="false" customHeight="true" outlineLevel="0" collapsed="false">
      <c r="A253" s="57" t="s">
        <v>824</v>
      </c>
      <c r="B253" s="57" t="s">
        <v>235</v>
      </c>
      <c r="C253" s="57" t="str">
        <f aca="false">Flights!$F$11</f>
        <v>MH0003</v>
      </c>
      <c r="D253" s="58" t="n">
        <f aca="false">Flights!$D$11</f>
        <v>46304</v>
      </c>
      <c r="E253" s="57" t="str">
        <f aca="false">Flights!$G$11&amp;"-"&amp;Flights!$H$11</f>
        <v>LHR-KUL</v>
      </c>
      <c r="F253" s="57" t="str">
        <f aca="false">Flights!$K$11</f>
        <v>BC</v>
      </c>
      <c r="G253" s="57" t="s">
        <v>459</v>
      </c>
      <c r="H253" s="57" t="s">
        <v>460</v>
      </c>
      <c r="I253" s="57" t="s">
        <v>499</v>
      </c>
      <c r="J253" s="57" t="s">
        <v>541</v>
      </c>
      <c r="K253" s="67" t="s">
        <v>501</v>
      </c>
      <c r="L253" s="67" t="s">
        <v>740</v>
      </c>
      <c r="M253" s="67" t="s">
        <v>451</v>
      </c>
      <c r="N253" s="67" t="s">
        <v>383</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60"/>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file",IF(TRIM(S253)="","INVALID – choose the evidence type (column S)",IF(BL253=0,"INVALID – evidence ID does not match its type (e.g. SF-2210, IMG_2231, seal 88213, link)",IF(OR(LEN(AX253)&lt;2,ISNUMBER(MATCH(AX253,L_Placeholder,0))),"INVALID – verifier missing",IF(AX253=AU253,"INVALID – verifier must be someone other than the PIC",IF(BH253=1,"INVALID – result not yet available (awaiting / TBC)",IF(BV253=1,"INVALID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IF(TRIM(S253)="",0,BZ253)</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TRIM(LOWER(W253))&lt;&gt;LOWER(Flights!$F$11),ISNA(MATCH(TRIM(BP253),{"00aaa00","00aaa0000","aaa00","aaa0000","00-aaa-00","00-aaa-0000","00/aaa/00"},0)),OR(SUMPRODUCT(--ISNUMBER(SEARCH({"a0","a-0","a_0","a/0","a.0","a#0"},BP253)))&gt;0,ISNUMBER(SEARCH("000000",BP253)))),1,0),0)</f>
        <v>0</v>
      </c>
      <c r="BR253" s="61"/>
      <c r="BS253" s="61"/>
      <c r="BT253" s="61"/>
      <c r="BU253" s="61"/>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c r="BX253" s="61"/>
      <c r="BY253" s="62" t="n">
        <f aca="false">IF(ISNUMBER(Flights!$AZ$11),MAX(Q253-UpliftWindowH/24,Flights!$AZ$11),Q253-UpliftWindowH/24)</f>
        <v>46304.4166666667</v>
      </c>
      <c r="BZ253" s="61" t="n">
        <f aca="false">IFERROR(IF(AND(TRIM(LOWER(Z253))&lt;&gt;LOWER(Flights!$F$11),ISNA(MATCH(TRIM(BN253),{"00aaa00","00aaa0000","aaa00","aaa0000","00-aaa-00","00-aaa-0000","00/aaa/00"},0)),IF(S253="Link / file path",SUMPRODUCT(--ISNUMBER(SEARCH({"http","www.","\","/",".pdf",".jpg",".jpeg",".png",".heic",".xls",".doc",".msg",".eml"},Z253)))&gt;0,OR(SUMPRODUCT(--ISNUMBER(SEARCH({"a0","a-0","a_0","a/0","a.0","a#0"},BN253)))&gt;0,SUMPRODUCT(--ISNUMBER(SEARCH({"http","www.","\","/",".pdf",".jpg",".jpeg",".png",".heic",".xls",".doc",".msg",".eml"},Z253)))&gt;0,AND(ISNUMBER(MATCH(S253,{"Seal no.","Delivery note / receipt","Email","Photo"},0)),ISNUMBER(SEARCH("0000",BN253)))))),1,0),0)</f>
        <v>0</v>
      </c>
    </row>
    <row r="254" customFormat="false" ht="39.75" hidden="false" customHeight="true" outlineLevel="0" collapsed="false">
      <c r="A254" s="57" t="s">
        <v>825</v>
      </c>
      <c r="B254" s="57" t="s">
        <v>235</v>
      </c>
      <c r="C254" s="57" t="str">
        <f aca="false">Flights!$F$11</f>
        <v>MH0003</v>
      </c>
      <c r="D254" s="58" t="n">
        <f aca="false">Flights!$D$11</f>
        <v>46304</v>
      </c>
      <c r="E254" s="57" t="str">
        <f aca="false">Flights!$G$11&amp;"-"&amp;Flights!$H$11</f>
        <v>LHR-KUL</v>
      </c>
      <c r="F254" s="57" t="str">
        <f aca="false">Flights!$K$11</f>
        <v>BC</v>
      </c>
      <c r="G254" s="57" t="s">
        <v>459</v>
      </c>
      <c r="H254" s="57" t="s">
        <v>460</v>
      </c>
      <c r="I254" s="57" t="s">
        <v>499</v>
      </c>
      <c r="J254" s="57" t="s">
        <v>543</v>
      </c>
      <c r="K254" s="67" t="s">
        <v>501</v>
      </c>
      <c r="L254" s="67" t="s">
        <v>742</v>
      </c>
      <c r="M254" s="67" t="s">
        <v>451</v>
      </c>
      <c r="N254" s="67" t="s">
        <v>383</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60"/>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file",IF(TRIM(S254)="","INVALID – choose the evidence type (column S)",IF(BL254=0,"INVALID – evidence ID does not match its type (e.g. SF-2210, IMG_2231, seal 88213, link)",IF(OR(LEN(AX254)&lt;2,ISNUMBER(MATCH(AX254,L_Placeholder,0))),"INVALID – verifier missing",IF(AX254=AU254,"INVALID – verifier must be someone other than the PIC",IF(BH254=1,"INVALID – result not yet available (awaiting / TBC)",IF(BV254=1,"INVALID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IF(TRIM(S254)="",0,BZ254)</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TRIM(LOWER(W254))&lt;&gt;LOWER(Flights!$F$11),ISNA(MATCH(TRIM(BP254),{"00aaa00","00aaa0000","aaa00","aaa0000","00-aaa-00","00-aaa-0000","00/aaa/00"},0)),OR(SUMPRODUCT(--ISNUMBER(SEARCH({"a0","a-0","a_0","a/0","a.0","a#0"},BP254)))&gt;0,ISNUMBER(SEARCH("000000",BP254)))),1,0),0)</f>
        <v>0</v>
      </c>
      <c r="BR254" s="61"/>
      <c r="BS254" s="61"/>
      <c r="BT254" s="61"/>
      <c r="BU254" s="61"/>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c r="BX254" s="61"/>
      <c r="BY254" s="62" t="n">
        <f aca="false">IF(ISNUMBER(Flights!$AZ$11),MAX(Q254-UpliftWindowH/24,Flights!$AZ$11),Q254-UpliftWindowH/24)</f>
        <v>46304.4166666667</v>
      </c>
      <c r="BZ254" s="61" t="n">
        <f aca="false">IFERROR(IF(AND(TRIM(LOWER(Z254))&lt;&gt;LOWER(Flights!$F$11),ISNA(MATCH(TRIM(BN254),{"00aaa00","00aaa0000","aaa00","aaa0000","00-aaa-00","00-aaa-0000","00/aaa/00"},0)),IF(S254="Link / file path",SUMPRODUCT(--ISNUMBER(SEARCH({"http","www.","\","/",".pdf",".jpg",".jpeg",".png",".heic",".xls",".doc",".msg",".eml"},Z254)))&gt;0,OR(SUMPRODUCT(--ISNUMBER(SEARCH({"a0","a-0","a_0","a/0","a.0","a#0"},BN254)))&gt;0,SUMPRODUCT(--ISNUMBER(SEARCH({"http","www.","\","/",".pdf",".jpg",".jpeg",".png",".heic",".xls",".doc",".msg",".eml"},Z254)))&gt;0,AND(ISNUMBER(MATCH(S254,{"Seal no.","Delivery note / receipt","Email","Photo"},0)),ISNUMBER(SEARCH("0000",BN254)))))),1,0),0)</f>
        <v>0</v>
      </c>
    </row>
    <row r="255" customFormat="false" ht="39.75" hidden="false" customHeight="true" outlineLevel="0" collapsed="false">
      <c r="A255" s="57" t="s">
        <v>826</v>
      </c>
      <c r="B255" s="57" t="s">
        <v>235</v>
      </c>
      <c r="C255" s="57" t="str">
        <f aca="false">Flights!$F$11</f>
        <v>MH0003</v>
      </c>
      <c r="D255" s="58" t="n">
        <f aca="false">Flights!$D$11</f>
        <v>46304</v>
      </c>
      <c r="E255" s="57" t="str">
        <f aca="false">Flights!$G$11&amp;"-"&amp;Flights!$H$11</f>
        <v>LHR-KUL</v>
      </c>
      <c r="F255" s="57" t="str">
        <f aca="false">Flights!$K$11</f>
        <v>BC</v>
      </c>
      <c r="G255" s="57" t="s">
        <v>459</v>
      </c>
      <c r="H255" s="57" t="s">
        <v>460</v>
      </c>
      <c r="I255" s="57" t="s">
        <v>499</v>
      </c>
      <c r="J255" s="57" t="s">
        <v>546</v>
      </c>
      <c r="K255" s="67" t="s">
        <v>501</v>
      </c>
      <c r="L255" s="67" t="s">
        <v>744</v>
      </c>
      <c r="M255" s="67" t="s">
        <v>451</v>
      </c>
      <c r="N255" s="67" t="s">
        <v>383</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60"/>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file",IF(TRIM(S255)="","INVALID – choose the evidence type (column S)",IF(BL255=0,"INVALID – evidence ID does not match its type (e.g. SF-2210, IMG_2231, seal 88213, link)",IF(OR(LEN(AX255)&lt;2,ISNUMBER(MATCH(AX255,L_Placeholder,0))),"INVALID – verifier missing",IF(AX255=AU255,"INVALID – verifier must be someone other than the PIC",IF(BH255=1,"INVALID – result not yet available (awaiting / TBC)",IF(BV255=1,"INVALID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IF(TRIM(S255)="",0,BZ255)</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TRIM(LOWER(W255))&lt;&gt;LOWER(Flights!$F$11),ISNA(MATCH(TRIM(BP255),{"00aaa00","00aaa0000","aaa00","aaa0000","00-aaa-00","00-aaa-0000","00/aaa/00"},0)),OR(SUMPRODUCT(--ISNUMBER(SEARCH({"a0","a-0","a_0","a/0","a.0","a#0"},BP255)))&gt;0,ISNUMBER(SEARCH("000000",BP255)))),1,0),0)</f>
        <v>0</v>
      </c>
      <c r="BR255" s="61"/>
      <c r="BS255" s="61"/>
      <c r="BT255" s="61"/>
      <c r="BU255" s="61"/>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c r="BX255" s="61"/>
      <c r="BY255" s="62" t="n">
        <f aca="false">IF(ISNUMBER(Flights!$AZ$11),MAX(Q255-UpliftWindowH/24,Flights!$AZ$11),Q255-UpliftWindowH/24)</f>
        <v>46304.4166666667</v>
      </c>
      <c r="BZ255" s="61" t="n">
        <f aca="false">IFERROR(IF(AND(TRIM(LOWER(Z255))&lt;&gt;LOWER(Flights!$F$11),ISNA(MATCH(TRIM(BN255),{"00aaa00","00aaa0000","aaa00","aaa0000","00-aaa-00","00-aaa-0000","00/aaa/00"},0)),IF(S255="Link / file path",SUMPRODUCT(--ISNUMBER(SEARCH({"http","www.","\","/",".pdf",".jpg",".jpeg",".png",".heic",".xls",".doc",".msg",".eml"},Z255)))&gt;0,OR(SUMPRODUCT(--ISNUMBER(SEARCH({"a0","a-0","a_0","a/0","a.0","a#0"},BN255)))&gt;0,SUMPRODUCT(--ISNUMBER(SEARCH({"http","www.","\","/",".pdf",".jpg",".jpeg",".png",".heic",".xls",".doc",".msg",".eml"},Z255)))&gt;0,AND(ISNUMBER(MATCH(S255,{"Seal no.","Delivery note / receipt","Email","Photo"},0)),ISNUMBER(SEARCH("0000",BN255)))))),1,0),0)</f>
        <v>0</v>
      </c>
    </row>
    <row r="256" customFormat="false" ht="39.75" hidden="false" customHeight="true" outlineLevel="0" collapsed="false">
      <c r="A256" s="57" t="s">
        <v>827</v>
      </c>
      <c r="B256" s="57" t="s">
        <v>235</v>
      </c>
      <c r="C256" s="57" t="str">
        <f aca="false">Flights!$F$11</f>
        <v>MH0003</v>
      </c>
      <c r="D256" s="58" t="n">
        <f aca="false">Flights!$D$11</f>
        <v>46304</v>
      </c>
      <c r="E256" s="57" t="str">
        <f aca="false">Flights!$G$11&amp;"-"&amp;Flights!$H$11</f>
        <v>LHR-KUL</v>
      </c>
      <c r="F256" s="57" t="str">
        <f aca="false">Flights!$K$11</f>
        <v>BC</v>
      </c>
      <c r="G256" s="57" t="s">
        <v>459</v>
      </c>
      <c r="H256" s="57" t="s">
        <v>460</v>
      </c>
      <c r="I256" s="57" t="s">
        <v>499</v>
      </c>
      <c r="J256" s="57" t="s">
        <v>548</v>
      </c>
      <c r="K256" s="67" t="s">
        <v>616</v>
      </c>
      <c r="L256" s="67" t="s">
        <v>746</v>
      </c>
      <c r="M256" s="67" t="s">
        <v>451</v>
      </c>
      <c r="N256" s="67" t="s">
        <v>383</v>
      </c>
      <c r="O256" s="67" t="s">
        <v>549</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60"/>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file",IF(TRIM(S256)="","INVALID – choose the evidence type (column S)",IF(BL256=0,"INVALID – evidence ID does not match its type (e.g. SF-2210, IMG_2231, seal 88213, link)",IF(OR(LEN(AX256)&lt;2,ISNUMBER(MATCH(AX256,L_Placeholder,0))),"INVALID – verifier missing",IF(AX256=AU256,"INVALID – verifier must be someone other than the PIC",IF(BH256=1,"INVALID – result not yet available (awaiting / TBC)",IF(BV256=1,"INVALID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IF(TRIM(S256)="",0,BZ256)</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TRIM(LOWER(W256))&lt;&gt;LOWER(Flights!$F$11),ISNA(MATCH(TRIM(BP256),{"00aaa00","00aaa0000","aaa00","aaa0000","00-aaa-00","00-aaa-0000","00/aaa/00"},0)),OR(SUMPRODUCT(--ISNUMBER(SEARCH({"a0","a-0","a_0","a/0","a.0","a#0"},BP256)))&gt;0,ISNUMBER(SEARCH("000000",BP256)))),1,0),0)</f>
        <v>0</v>
      </c>
      <c r="BR256" s="61"/>
      <c r="BS256" s="61"/>
      <c r="BT256" s="61"/>
      <c r="BU256" s="61"/>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c r="BX256" s="61"/>
      <c r="BY256" s="62" t="n">
        <f aca="false">IF(ISNUMBER(Flights!$AZ$11),MAX(Q256-UpliftWindowH/24,Flights!$AZ$11),Q256-UpliftWindowH/24)</f>
        <v>46304.4166666667</v>
      </c>
      <c r="BZ256" s="61" t="n">
        <f aca="false">IFERROR(IF(AND(TRIM(LOWER(Z256))&lt;&gt;LOWER(Flights!$F$11),ISNA(MATCH(TRIM(BN256),{"00aaa00","00aaa0000","aaa00","aaa0000","00-aaa-00","00-aaa-0000","00/aaa/00"},0)),IF(S256="Link / file path",SUMPRODUCT(--ISNUMBER(SEARCH({"http","www.","\","/",".pdf",".jpg",".jpeg",".png",".heic",".xls",".doc",".msg",".eml"},Z256)))&gt;0,OR(SUMPRODUCT(--ISNUMBER(SEARCH({"a0","a-0","a_0","a/0","a.0","a#0"},BN256)))&gt;0,SUMPRODUCT(--ISNUMBER(SEARCH({"http","www.","\","/",".pdf",".jpg",".jpeg",".png",".heic",".xls",".doc",".msg",".eml"},Z256)))&gt;0,AND(ISNUMBER(MATCH(S256,{"Seal no.","Delivery note / receipt","Email","Photo"},0)),ISNUMBER(SEARCH("0000",BN256)))))),1,0),0)</f>
        <v>0</v>
      </c>
    </row>
    <row r="257" customFormat="false" ht="39.75" hidden="false" customHeight="true" outlineLevel="0" collapsed="false">
      <c r="A257" s="57" t="s">
        <v>828</v>
      </c>
      <c r="B257" s="57" t="s">
        <v>235</v>
      </c>
      <c r="C257" s="57" t="str">
        <f aca="false">Flights!$F$11</f>
        <v>MH0003</v>
      </c>
      <c r="D257" s="58" t="n">
        <f aca="false">Flights!$D$11</f>
        <v>46304</v>
      </c>
      <c r="E257" s="57" t="str">
        <f aca="false">Flights!$G$11&amp;"-"&amp;Flights!$H$11</f>
        <v>LHR-KUL</v>
      </c>
      <c r="F257" s="57" t="str">
        <f aca="false">Flights!$K$11</f>
        <v>BC</v>
      </c>
      <c r="G257" s="57" t="s">
        <v>459</v>
      </c>
      <c r="H257" s="57" t="s">
        <v>460</v>
      </c>
      <c r="I257" s="57" t="s">
        <v>499</v>
      </c>
      <c r="J257" s="57" t="s">
        <v>551</v>
      </c>
      <c r="K257" s="67" t="s">
        <v>501</v>
      </c>
      <c r="L257" s="67" t="s">
        <v>748</v>
      </c>
      <c r="M257" s="67" t="s">
        <v>451</v>
      </c>
      <c r="N257" s="67" t="s">
        <v>383</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60"/>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file",IF(TRIM(S257)="","INVALID – choose the evidence type (column S)",IF(BL257=0,"INVALID – evidence ID does not match its type (e.g. SF-2210, IMG_2231, seal 88213, link)",IF(OR(LEN(AX257)&lt;2,ISNUMBER(MATCH(AX257,L_Placeholder,0))),"INVALID – verifier missing",IF(AX257=AU257,"INVALID – verifier must be someone other than the PIC",IF(BH257=1,"INVALID – result not yet available (awaiting / TBC)",IF(BV257=1,"INVALID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IF(TRIM(S257)="",0,BZ257)</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TRIM(LOWER(W257))&lt;&gt;LOWER(Flights!$F$11),ISNA(MATCH(TRIM(BP257),{"00aaa00","00aaa0000","aaa00","aaa0000","00-aaa-00","00-aaa-0000","00/aaa/00"},0)),OR(SUMPRODUCT(--ISNUMBER(SEARCH({"a0","a-0","a_0","a/0","a.0","a#0"},BP257)))&gt;0,ISNUMBER(SEARCH("000000",BP257)))),1,0),0)</f>
        <v>0</v>
      </c>
      <c r="BR257" s="61"/>
      <c r="BS257" s="61"/>
      <c r="BT257" s="61"/>
      <c r="BU257" s="61"/>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c r="BX257" s="61"/>
      <c r="BY257" s="62" t="n">
        <f aca="false">IF(ISNUMBER(Flights!$AZ$11),MAX(Q257-UpliftWindowH/24,Flights!$AZ$11),Q257-UpliftWindowH/24)</f>
        <v>46304.4166666667</v>
      </c>
      <c r="BZ257" s="61" t="n">
        <f aca="false">IFERROR(IF(AND(TRIM(LOWER(Z257))&lt;&gt;LOWER(Flights!$F$11),ISNA(MATCH(TRIM(BN257),{"00aaa00","00aaa0000","aaa00","aaa0000","00-aaa-00","00-aaa-0000","00/aaa/00"},0)),IF(S257="Link / file path",SUMPRODUCT(--ISNUMBER(SEARCH({"http","www.","\","/",".pdf",".jpg",".jpeg",".png",".heic",".xls",".doc",".msg",".eml"},Z257)))&gt;0,OR(SUMPRODUCT(--ISNUMBER(SEARCH({"a0","a-0","a_0","a/0","a.0","a#0"},BN257)))&gt;0,SUMPRODUCT(--ISNUMBER(SEARCH({"http","www.","\","/",".pdf",".jpg",".jpeg",".png",".heic",".xls",".doc",".msg",".eml"},Z257)))&gt;0,AND(ISNUMBER(MATCH(S257,{"Seal no.","Delivery note / receipt","Email","Photo"},0)),ISNUMBER(SEARCH("0000",BN257)))))),1,0),0)</f>
        <v>0</v>
      </c>
    </row>
    <row r="258" customFormat="false" ht="39.75" hidden="false" customHeight="true" outlineLevel="0" collapsed="false">
      <c r="A258" s="57" t="s">
        <v>829</v>
      </c>
      <c r="B258" s="57" t="s">
        <v>235</v>
      </c>
      <c r="C258" s="57" t="str">
        <f aca="false">Flights!$F$11</f>
        <v>MH0003</v>
      </c>
      <c r="D258" s="58" t="n">
        <f aca="false">Flights!$D$11</f>
        <v>46304</v>
      </c>
      <c r="E258" s="57" t="str">
        <f aca="false">Flights!$G$11&amp;"-"&amp;Flights!$H$11</f>
        <v>LHR-KUL</v>
      </c>
      <c r="F258" s="57" t="str">
        <f aca="false">Flights!$K$11</f>
        <v>BC</v>
      </c>
      <c r="G258" s="57" t="s">
        <v>459</v>
      </c>
      <c r="H258" s="57" t="s">
        <v>460</v>
      </c>
      <c r="I258" s="57" t="s">
        <v>447</v>
      </c>
      <c r="J258" s="57" t="s">
        <v>553</v>
      </c>
      <c r="K258" s="67" t="s">
        <v>449</v>
      </c>
      <c r="L258" s="67" t="s">
        <v>750</v>
      </c>
      <c r="M258" s="67" t="s">
        <v>451</v>
      </c>
      <c r="N258" s="67" t="s">
        <v>383</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60"/>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file",IF(TRIM(S258)="","INVALID – choose the evidence type (column S)",IF(BL258=0,"INVALID – evidence ID does not match its type (e.g. SF-2210, IMG_2231, seal 88213, link)",IF(OR(LEN(AX258)&lt;2,ISNUMBER(MATCH(AX258,L_Placeholder,0))),"INVALID – verifier missing",IF(AX258=AU258,"INVALID – verifier must be someone other than the PIC",IF(BH258=1,"INVALID – result not yet available (awaiting / TBC)",IF(BV258=1,"INVALID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IF(TRIM(S258)="",0,BZ258)</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TRIM(LOWER(W258))&lt;&gt;LOWER(Flights!$F$11),ISNA(MATCH(TRIM(BP258),{"00aaa00","00aaa0000","aaa00","aaa0000","00-aaa-00","00-aaa-0000","00/aaa/00"},0)),OR(SUMPRODUCT(--ISNUMBER(SEARCH({"a0","a-0","a_0","a/0","a.0","a#0"},BP258)))&gt;0,ISNUMBER(SEARCH("000000",BP258)))),1,0),0)</f>
        <v>0</v>
      </c>
      <c r="BR258" s="61"/>
      <c r="BS258" s="61"/>
      <c r="BT258" s="61"/>
      <c r="BU258" s="61"/>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c r="BX258" s="61"/>
      <c r="BY258" s="62" t="n">
        <f aca="false">IF(ISNUMBER(Flights!$AZ$11),MAX(Q258-UpliftWindowH/24,Flights!$AZ$11),Q258-UpliftWindowH/24)</f>
        <v>46304.4166666667</v>
      </c>
      <c r="BZ258" s="61" t="n">
        <f aca="false">IFERROR(IF(AND(TRIM(LOWER(Z258))&lt;&gt;LOWER(Flights!$F$11),ISNA(MATCH(TRIM(BN258),{"00aaa00","00aaa0000","aaa00","aaa0000","00-aaa-00","00-aaa-0000","00/aaa/00"},0)),IF(S258="Link / file path",SUMPRODUCT(--ISNUMBER(SEARCH({"http","www.","\","/",".pdf",".jpg",".jpeg",".png",".heic",".xls",".doc",".msg",".eml"},Z258)))&gt;0,OR(SUMPRODUCT(--ISNUMBER(SEARCH({"a0","a-0","a_0","a/0","a.0","a#0"},BN258)))&gt;0,SUMPRODUCT(--ISNUMBER(SEARCH({"http","www.","\","/",".pdf",".jpg",".jpeg",".png",".heic",".xls",".doc",".msg",".eml"},Z258)))&gt;0,AND(ISNUMBER(MATCH(S258,{"Seal no.","Delivery note / receipt","Email","Photo"},0)),ISNUMBER(SEARCH("0000",BN258)))))),1,0),0)</f>
        <v>0</v>
      </c>
    </row>
    <row r="259" customFormat="false" ht="39.75" hidden="false" customHeight="true" outlineLevel="0" collapsed="false">
      <c r="A259" s="57" t="s">
        <v>830</v>
      </c>
      <c r="B259" s="57" t="s">
        <v>235</v>
      </c>
      <c r="C259" s="57" t="str">
        <f aca="false">Flights!$F$11</f>
        <v>MH0003</v>
      </c>
      <c r="D259" s="58" t="n">
        <f aca="false">Flights!$D$11</f>
        <v>46304</v>
      </c>
      <c r="E259" s="57" t="str">
        <f aca="false">Flights!$G$11&amp;"-"&amp;Flights!$H$11</f>
        <v>LHR-KUL</v>
      </c>
      <c r="F259" s="57" t="str">
        <f aca="false">Flights!$K$11</f>
        <v>BC</v>
      </c>
      <c r="G259" s="57" t="s">
        <v>459</v>
      </c>
      <c r="H259" s="57" t="s">
        <v>460</v>
      </c>
      <c r="I259" s="57" t="s">
        <v>447</v>
      </c>
      <c r="J259" s="57" t="s">
        <v>653</v>
      </c>
      <c r="K259" s="67" t="s">
        <v>449</v>
      </c>
      <c r="L259" s="67" t="s">
        <v>752</v>
      </c>
      <c r="M259" s="67" t="s">
        <v>451</v>
      </c>
      <c r="N259" s="67" t="s">
        <v>383</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60"/>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file",IF(TRIM(S259)="","INVALID – choose the evidence type (column S)",IF(BL259=0,"INVALID – evidence ID does not match its type (e.g. SF-2210, IMG_2231, seal 88213, link)",IF(OR(LEN(AX259)&lt;2,ISNUMBER(MATCH(AX259,L_Placeholder,0))),"INVALID – verifier missing",IF(AX259=AU259,"INVALID – verifier must be someone other than the PIC",IF(BH259=1,"INVALID – result not yet available (awaiting / TBC)",IF(BV259=1,"INVALID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IF(TRIM(S259)="",0,BZ259)</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TRIM(LOWER(W259))&lt;&gt;LOWER(Flights!$F$11),ISNA(MATCH(TRIM(BP259),{"00aaa00","00aaa0000","aaa00","aaa0000","00-aaa-00","00-aaa-0000","00/aaa/00"},0)),OR(SUMPRODUCT(--ISNUMBER(SEARCH({"a0","a-0","a_0","a/0","a.0","a#0"},BP259)))&gt;0,ISNUMBER(SEARCH("000000",BP259)))),1,0),0)</f>
        <v>0</v>
      </c>
      <c r="BR259" s="61"/>
      <c r="BS259" s="61"/>
      <c r="BT259" s="61"/>
      <c r="BU259" s="61"/>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c r="BX259" s="61"/>
      <c r="BY259" s="62" t="n">
        <f aca="false">IF(ISNUMBER(Flights!$AZ$11),MAX(Q259-UpliftWindowH/24,Flights!$AZ$11),Q259-UpliftWindowH/24)</f>
        <v>46304.4166666667</v>
      </c>
      <c r="BZ259" s="61" t="n">
        <f aca="false">IFERROR(IF(AND(TRIM(LOWER(Z259))&lt;&gt;LOWER(Flights!$F$11),ISNA(MATCH(TRIM(BN259),{"00aaa00","00aaa0000","aaa00","aaa0000","00-aaa-00","00-aaa-0000","00/aaa/00"},0)),IF(S259="Link / file path",SUMPRODUCT(--ISNUMBER(SEARCH({"http","www.","\","/",".pdf",".jpg",".jpeg",".png",".heic",".xls",".doc",".msg",".eml"},Z259)))&gt;0,OR(SUMPRODUCT(--ISNUMBER(SEARCH({"a0","a-0","a_0","a/0","a.0","a#0"},BN259)))&gt;0,SUMPRODUCT(--ISNUMBER(SEARCH({"http","www.","\","/",".pdf",".jpg",".jpeg",".png",".heic",".xls",".doc",".msg",".eml"},Z259)))&gt;0,AND(ISNUMBER(MATCH(S259,{"Seal no.","Delivery note / receipt","Email","Photo"},0)),ISNUMBER(SEARCH("0000",BN259)))))),1,0),0)</f>
        <v>0</v>
      </c>
    </row>
    <row r="260" customFormat="false" ht="39.75" hidden="false" customHeight="true" outlineLevel="0" collapsed="false">
      <c r="A260" s="57" t="s">
        <v>831</v>
      </c>
      <c r="B260" s="57" t="s">
        <v>235</v>
      </c>
      <c r="C260" s="57" t="str">
        <f aca="false">Flights!$F$11</f>
        <v>MH0003</v>
      </c>
      <c r="D260" s="58" t="n">
        <f aca="false">Flights!$D$11</f>
        <v>46304</v>
      </c>
      <c r="E260" s="57" t="str">
        <f aca="false">Flights!$G$11&amp;"-"&amp;Flights!$H$11</f>
        <v>LHR-KUL</v>
      </c>
      <c r="F260" s="57" t="str">
        <f aca="false">Flights!$K$11</f>
        <v>BC</v>
      </c>
      <c r="G260" s="57" t="s">
        <v>459</v>
      </c>
      <c r="H260" s="57" t="s">
        <v>460</v>
      </c>
      <c r="I260" s="57" t="s">
        <v>447</v>
      </c>
      <c r="J260" s="57" t="s">
        <v>655</v>
      </c>
      <c r="K260" s="67" t="s">
        <v>449</v>
      </c>
      <c r="L260" s="67" t="s">
        <v>754</v>
      </c>
      <c r="M260" s="67" t="s">
        <v>451</v>
      </c>
      <c r="N260" s="67" t="s">
        <v>383</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60"/>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file",IF(TRIM(S260)="","INVALID – choose the evidence type (column S)",IF(BL260=0,"INVALID – evidence ID does not match its type (e.g. SF-2210, IMG_2231, seal 88213, link)",IF(OR(LEN(AX260)&lt;2,ISNUMBER(MATCH(AX260,L_Placeholder,0))),"INVALID – verifier missing",IF(AX260=AU260,"INVALID – verifier must be someone other than the PIC",IF(BH260=1,"INVALID – result not yet available (awaiting / TBC)",IF(BV260=1,"INVALID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IF(TRIM(S260)="",0,BZ260)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TRIM(LOWER(W260))&lt;&gt;LOWER(Flights!$F$11),ISNA(MATCH(TRIM(BP260),{"00aaa00","00aaa0000","aaa00","aaa0000","00-aaa-00","00-aaa-0000","00/aaa/00"},0)),OR(SUMPRODUCT(--ISNUMBER(SEARCH({"a0","a-0","a_0","a/0","a.0","a#0"},BP260)))&gt;0,ISNUMBER(SEARCH("000000",BP260)))),1,0),0)</f>
        <v>0</v>
      </c>
      <c r="BR260" s="61"/>
      <c r="BS260" s="61"/>
      <c r="BT260" s="61"/>
      <c r="BU260" s="61"/>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c r="BX260" s="61"/>
      <c r="BY260" s="62" t="n">
        <f aca="false">IF(ISNUMBER(Flights!$AZ$11),MAX(Q260-UpliftWindowH/24,Flights!$AZ$11),Q260-UpliftWindowH/24)</f>
        <v>46304.4166666667</v>
      </c>
      <c r="BZ260" s="61" t="n">
        <f aca="false">IFERROR(IF(AND(TRIM(LOWER(Z260))&lt;&gt;LOWER(Flights!$F$11),ISNA(MATCH(TRIM(BN260),{"00aaa00","00aaa0000","aaa00","aaa0000","00-aaa-00","00-aaa-0000","00/aaa/00"},0)),IF(S260="Link / file path",SUMPRODUCT(--ISNUMBER(SEARCH({"http","www.","\","/",".pdf",".jpg",".jpeg",".png",".heic",".xls",".doc",".msg",".eml"},Z260)))&gt;0,OR(SUMPRODUCT(--ISNUMBER(SEARCH({"a0","a-0","a_0","a/0","a.0","a#0"},BN260)))&gt;0,SUMPRODUCT(--ISNUMBER(SEARCH({"http","www.","\","/",".pdf",".jpg",".jpeg",".png",".heic",".xls",".doc",".msg",".eml"},Z260)))&gt;0,AND(ISNUMBER(MATCH(S260,{"Seal no.","Delivery note / receipt","Email","Photo"},0)),ISNUMBER(SEARCH("0000",BN260)))))),1,0),0)</f>
        <v>0</v>
      </c>
    </row>
    <row r="261" customFormat="false" ht="39.75" hidden="false" customHeight="true" outlineLevel="0" collapsed="false">
      <c r="A261" s="57" t="s">
        <v>832</v>
      </c>
      <c r="B261" s="57" t="s">
        <v>235</v>
      </c>
      <c r="C261" s="57" t="str">
        <f aca="false">Flights!$F$11</f>
        <v>MH0003</v>
      </c>
      <c r="D261" s="58" t="n">
        <f aca="false">Flights!$D$11</f>
        <v>46304</v>
      </c>
      <c r="E261" s="57" t="str">
        <f aca="false">Flights!$G$11&amp;"-"&amp;Flights!$H$11</f>
        <v>LHR-KUL</v>
      </c>
      <c r="F261" s="57" t="str">
        <f aca="false">Flights!$K$11</f>
        <v>BC</v>
      </c>
      <c r="G261" s="57" t="s">
        <v>459</v>
      </c>
      <c r="H261" s="57" t="s">
        <v>460</v>
      </c>
      <c r="I261" s="57" t="s">
        <v>629</v>
      </c>
      <c r="J261" s="57" t="s">
        <v>657</v>
      </c>
      <c r="K261" s="67" t="s">
        <v>501</v>
      </c>
      <c r="L261" s="67" t="s">
        <v>756</v>
      </c>
      <c r="M261" s="67" t="s">
        <v>187</v>
      </c>
      <c r="N261" s="67" t="s">
        <v>383</v>
      </c>
      <c r="O261" s="67" t="s">
        <v>632</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60"/>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file",IF(TRIM(S261)="","INVALID – choose the evidence type (column S)",IF(BL261=0,"INVALID – evidence ID does not match its type (e.g. SF-2210, IMG_2231, seal 88213, link)",IF(OR(LEN(AX261)&lt;2,ISNUMBER(MATCH(AX261,L_Placeholder,0))),"INVALID – verifier missing",IF(AX261=AU261,"INVALID – verifier must be someone other than the PIC",IF(BH261=1,"INVALID – result not yet available (awaiting / TBC)",IF(BV261=1,"INVALID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IF(TRIM(S261)="",0,BZ261)</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TRIM(LOWER(W261))&lt;&gt;LOWER(Flights!$F$11),ISNA(MATCH(TRIM(BP261),{"00aaa00","00aaa0000","aaa00","aaa0000","00-aaa-00","00-aaa-0000","00/aaa/00"},0)),OR(SUMPRODUCT(--ISNUMBER(SEARCH({"a0","a-0","a_0","a/0","a.0","a#0"},BP261)))&gt;0,ISNUMBER(SEARCH("000000",BP261)))),1,0),0)</f>
        <v>0</v>
      </c>
      <c r="BR261" s="61"/>
      <c r="BS261" s="61"/>
      <c r="BT261" s="61"/>
      <c r="BU261" s="61"/>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c r="BX261" s="61"/>
      <c r="BY261" s="62" t="n">
        <f aca="false">IF(ISNUMBER(Flights!$AZ$11),MAX(Q261-UpliftWindowH/24,Flights!$AZ$11),Q261-UpliftWindowH/24)</f>
        <v>46304.4166666667</v>
      </c>
      <c r="BZ261" s="61" t="n">
        <f aca="false">IFERROR(IF(AND(TRIM(LOWER(Z261))&lt;&gt;LOWER(Flights!$F$11),ISNA(MATCH(TRIM(BN261),{"00aaa00","00aaa0000","aaa00","aaa0000","00-aaa-00","00-aaa-0000","00/aaa/00"},0)),IF(S261="Link / file path",SUMPRODUCT(--ISNUMBER(SEARCH({"http","www.","\","/",".pdf",".jpg",".jpeg",".png",".heic",".xls",".doc",".msg",".eml"},Z261)))&gt;0,OR(SUMPRODUCT(--ISNUMBER(SEARCH({"a0","a-0","a_0","a/0","a.0","a#0"},BN261)))&gt;0,SUMPRODUCT(--ISNUMBER(SEARCH({"http","www.","\","/",".pdf",".jpg",".jpeg",".png",".heic",".xls",".doc",".msg",".eml"},Z261)))&gt;0,AND(ISNUMBER(MATCH(S261,{"Seal no.","Delivery note / receipt","Email","Photo"},0)),ISNUMBER(SEARCH("0000",BN261)))))),1,0),0)</f>
        <v>0</v>
      </c>
    </row>
    <row r="262" customFormat="false" ht="39.75" hidden="false" customHeight="true" outlineLevel="0" collapsed="false">
      <c r="A262" s="57" t="s">
        <v>833</v>
      </c>
      <c r="B262" s="57" t="s">
        <v>238</v>
      </c>
      <c r="C262" s="57" t="str">
        <f aca="false">Flights!$F$12</f>
        <v>MH0752</v>
      </c>
      <c r="D262" s="58" t="n">
        <f aca="false">Flights!$D$12</f>
        <v>46305</v>
      </c>
      <c r="E262" s="57" t="str">
        <f aca="false">Flights!$G$12&amp;"-"&amp;Flights!$H$12</f>
        <v>KUL-HAN</v>
      </c>
      <c r="F262" s="57" t="str">
        <f aca="false">Flights!$K$12</f>
        <v>EY</v>
      </c>
      <c r="G262" s="57" t="s">
        <v>81</v>
      </c>
      <c r="H262" s="57" t="s">
        <v>378</v>
      </c>
      <c r="I262" s="57" t="s">
        <v>379</v>
      </c>
      <c r="J262" s="57" t="s">
        <v>380</v>
      </c>
      <c r="K262" s="67" t="s">
        <v>381</v>
      </c>
      <c r="L262" s="67" t="s">
        <v>382</v>
      </c>
      <c r="M262" s="67"/>
      <c r="N262" s="67" t="s">
        <v>383</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60"/>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file",IF(TRIM(S262)="","INVALID – choose the evidence type (column S)",IF(BL262=0,"INVALID – evidence ID does not match its type (e.g. SF-2210, IMG_2231, seal 88213, link)",IF(OR(LEN(AX262)&lt;2,ISNUMBER(MATCH(AX262,L_Placeholder,0))),"INVALID – verifier missing",IF(AX262=AU262,"INVALID – verifier must be someone other than the PIC",IF(BH262=1,"INVALID – result not yet available (awaiting / TBC)",IF(BV262=1,"INVALID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future",IF(AND(ISNUMBER(BY262),AG262&lt;BY262),IF(H262="Physical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IF(TRIM(S262)="",0,BZ262)</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TRIM(LOWER(W262))&lt;&gt;LOWER(Flights!$F$12),ISNA(MATCH(TRIM(BP262),{"00aaa00","00aaa0000","aaa00","aaa0000","00-aaa-00","00-aaa-0000","00/aaa/00"},0)),OR(SUMPRODUCT(--ISNUMBER(SEARCH({"a0","a-0","a_0","a/0","a.0","a#0"},BP262)))&gt;0,ISNUMBER(SEARCH("000000",BP262)))),1,0),0)</f>
        <v>0</v>
      </c>
      <c r="BR262" s="61"/>
      <c r="BS262" s="61"/>
      <c r="BT262" s="61"/>
      <c r="BU262" s="61"/>
      <c r="BV262" s="61" t="n">
        <f aca="false">0</f>
        <v>0</v>
      </c>
      <c r="BW262" s="61"/>
      <c r="BX262" s="61"/>
      <c r="BY262" s="62" t="n">
        <f aca="false">Q262-T7EarlyD*24/24</f>
        <v>46284.0659722222</v>
      </c>
      <c r="BZ262" s="61" t="n">
        <f aca="false">IFERROR(IF(AND(TRIM(LOWER(Z262))&lt;&gt;LOWER(Flights!$F$12),ISNA(MATCH(TRIM(BN262),{"00aaa00","00aaa0000","aaa00","aaa0000","00-aaa-00","00-aaa-0000","00/aaa/00"},0)),IF(S262="Link / file path",SUMPRODUCT(--ISNUMBER(SEARCH({"http","www.","\","/",".pdf",".jpg",".jpeg",".png",".heic",".xls",".doc",".msg",".eml"},Z262)))&gt;0,OR(SUMPRODUCT(--ISNUMBER(SEARCH({"a0","a-0","a_0","a/0","a.0","a#0"},BN262)))&gt;0,SUMPRODUCT(--ISNUMBER(SEARCH({"http","www.","\","/",".pdf",".jpg",".jpeg",".png",".heic",".xls",".doc",".msg",".eml"},Z262)))&gt;0,AND(ISNUMBER(MATCH(S262,{"Seal no.","Delivery note / receipt","Email","Photo"},0)),ISNUMBER(SEARCH("0000",BN262)))))),1,0),0)</f>
        <v>0</v>
      </c>
    </row>
    <row r="263" customFormat="false" ht="39.75" hidden="false" customHeight="true" outlineLevel="0" collapsed="false">
      <c r="A263" s="57" t="s">
        <v>834</v>
      </c>
      <c r="B263" s="57" t="s">
        <v>238</v>
      </c>
      <c r="C263" s="57" t="str">
        <f aca="false">Flights!$F$12</f>
        <v>MH0752</v>
      </c>
      <c r="D263" s="58" t="n">
        <f aca="false">Flights!$D$12</f>
        <v>46305</v>
      </c>
      <c r="E263" s="57" t="str">
        <f aca="false">Flights!$G$12&amp;"-"&amp;Flights!$H$12</f>
        <v>KUL-HAN</v>
      </c>
      <c r="F263" s="57" t="str">
        <f aca="false">Flights!$K$12</f>
        <v>EY</v>
      </c>
      <c r="G263" s="57" t="s">
        <v>81</v>
      </c>
      <c r="H263" s="57" t="s">
        <v>378</v>
      </c>
      <c r="I263" s="57" t="s">
        <v>385</v>
      </c>
      <c r="J263" s="57" t="s">
        <v>386</v>
      </c>
      <c r="K263" s="67" t="s">
        <v>387</v>
      </c>
      <c r="L263" s="67" t="s">
        <v>382</v>
      </c>
      <c r="M263" s="67"/>
      <c r="N263" s="67" t="s">
        <v>383</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60"/>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file",IF(TRIM(S263)="","INVALID – choose the evidence type (column S)",IF(BL263=0,"INVALID – evidence ID does not match its type (e.g. SF-2210, IMG_2231, seal 88213, link)",IF(OR(LEN(AX263)&lt;2,ISNUMBER(MATCH(AX263,L_Placeholder,0))),"INVALID – verifier missing",IF(AX263=AU263,"INVALID – verifier must be someone other than the PIC",IF(BH263=1,"INVALID – result not yet available (awaiting / TBC)",IF(BV263=1,"INVALID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future",IF(AND(ISNUMBER(BY263),AG263&lt;BY263),IF(H263="Physical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IF(TRIM(S263)="",0,BZ263)</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TRIM(LOWER(W263))&lt;&gt;LOWER(Flights!$F$12),ISNA(MATCH(TRIM(BP263),{"00aaa00","00aaa0000","aaa00","aaa0000","00-aaa-00","00-aaa-0000","00/aaa/00"},0)),OR(SUMPRODUCT(--ISNUMBER(SEARCH({"a0","a-0","a_0","a/0","a.0","a#0"},BP263)))&gt;0,ISNUMBER(SEARCH("000000",BP263)))),1,0),0)</f>
        <v>0</v>
      </c>
      <c r="BR263" s="61"/>
      <c r="BS263" s="61"/>
      <c r="BT263" s="61"/>
      <c r="BU263" s="61"/>
      <c r="BV263" s="61" t="n">
        <f aca="false">0</f>
        <v>0</v>
      </c>
      <c r="BW263" s="61"/>
      <c r="BX263" s="61"/>
      <c r="BY263" s="62" t="n">
        <f aca="false">Q263-T7EarlyD*24/24</f>
        <v>46284.0659722222</v>
      </c>
      <c r="BZ263" s="61" t="n">
        <f aca="false">IFERROR(IF(AND(TRIM(LOWER(Z263))&lt;&gt;LOWER(Flights!$F$12),ISNA(MATCH(TRIM(BN263),{"00aaa00","00aaa0000","aaa00","aaa0000","00-aaa-00","00-aaa-0000","00/aaa/00"},0)),IF(S263="Link / file path",SUMPRODUCT(--ISNUMBER(SEARCH({"http","www.","\","/",".pdf",".jpg",".jpeg",".png",".heic",".xls",".doc",".msg",".eml"},Z263)))&gt;0,OR(SUMPRODUCT(--ISNUMBER(SEARCH({"a0","a-0","a_0","a/0","a.0","a#0"},BN263)))&gt;0,SUMPRODUCT(--ISNUMBER(SEARCH({"http","www.","\","/",".pdf",".jpg",".jpeg",".png",".heic",".xls",".doc",".msg",".eml"},Z263)))&gt;0,AND(ISNUMBER(MATCH(S263,{"Seal no.","Delivery note / receipt","Email","Photo"},0)),ISNUMBER(SEARCH("0000",BN263)))))),1,0),0)</f>
        <v>0</v>
      </c>
    </row>
    <row r="264" customFormat="false" ht="41.25" hidden="false" customHeight="true" outlineLevel="0" collapsed="false">
      <c r="A264" s="57" t="s">
        <v>835</v>
      </c>
      <c r="B264" s="57" t="s">
        <v>238</v>
      </c>
      <c r="C264" s="57" t="str">
        <f aca="false">Flights!$F$12</f>
        <v>MH0752</v>
      </c>
      <c r="D264" s="58" t="n">
        <f aca="false">Flights!$D$12</f>
        <v>46305</v>
      </c>
      <c r="E264" s="57" t="str">
        <f aca="false">Flights!$G$12&amp;"-"&amp;Flights!$H$12</f>
        <v>KUL-HAN</v>
      </c>
      <c r="F264" s="57" t="str">
        <f aca="false">Flights!$K$12</f>
        <v>EY</v>
      </c>
      <c r="G264" s="57" t="s">
        <v>81</v>
      </c>
      <c r="H264" s="57" t="s">
        <v>378</v>
      </c>
      <c r="I264" s="57" t="s">
        <v>389</v>
      </c>
      <c r="J264" s="57" t="s">
        <v>390</v>
      </c>
      <c r="K264" s="67" t="s">
        <v>391</v>
      </c>
      <c r="L264" s="67" t="s">
        <v>382</v>
      </c>
      <c r="M264" s="67"/>
      <c r="N264" s="67" t="str">
        <f aca="false">IF(TRIM(Flights!$L$12)="A339","Required","N/A – rule")</f>
        <v>N/A – rule</v>
      </c>
      <c r="O264" s="67" t="s">
        <v>392</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60"/>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file",IF(TRIM(S264)="","INVALID – choose the evidence type (column S)",IF(BL264=0,"INVALID – evidence ID does not match its type (e.g. SF-2210, IMG_2231, seal 88213, link)",IF(OR(LEN(AX264)&lt;2,ISNUMBER(MATCH(AX264,L_Placeholder,0))),"INVALID – verifier missing",IF(AX264=AU264,"INVALID – verifier must be someone other than the PIC",IF(BH264=1,"INVALID – result not yet available (awaiting / TBC)",IF(BV264=1,"INVALID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future",IF(AND(ISNUMBER(BY264),AG264&lt;BY264),IF(H264="Physical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IF(TRIM(S264)="",0,BZ264)</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TRIM(LOWER(W264))&lt;&gt;LOWER(Flights!$F$12),ISNA(MATCH(TRIM(BP264),{"00aaa00","00aaa0000","aaa00","aaa0000","00-aaa-00","00-aaa-0000","00/aaa/00"},0)),OR(SUMPRODUCT(--ISNUMBER(SEARCH({"a0","a-0","a_0","a/0","a.0","a#0"},BP264)))&gt;0,ISNUMBER(SEARCH("000000",BP264)))),1,0),0)</f>
        <v>0</v>
      </c>
      <c r="BR264" s="61"/>
      <c r="BS264" s="61"/>
      <c r="BT264" s="61"/>
      <c r="BU264" s="61"/>
      <c r="BV264" s="61" t="n">
        <f aca="false">0</f>
        <v>0</v>
      </c>
      <c r="BW264" s="61"/>
      <c r="BX264" s="61"/>
      <c r="BY264" s="62" t="n">
        <f aca="false">Q264-T7EarlyD*24/24</f>
        <v>46284.0659722222</v>
      </c>
      <c r="BZ264" s="61" t="n">
        <f aca="false">IFERROR(IF(AND(TRIM(LOWER(Z264))&lt;&gt;LOWER(Flights!$F$12),ISNA(MATCH(TRIM(BN264),{"00aaa00","00aaa0000","aaa00","aaa0000","00-aaa-00","00-aaa-0000","00/aaa/00"},0)),IF(S264="Link / file path",SUMPRODUCT(--ISNUMBER(SEARCH({"http","www.","\","/",".pdf",".jpg",".jpeg",".png",".heic",".xls",".doc",".msg",".eml"},Z264)))&gt;0,OR(SUMPRODUCT(--ISNUMBER(SEARCH({"a0","a-0","a_0","a/0","a.0","a#0"},BN264)))&gt;0,SUMPRODUCT(--ISNUMBER(SEARCH({"http","www.","\","/",".pdf",".jpg",".jpeg",".png",".heic",".xls",".doc",".msg",".eml"},Z264)))&gt;0,AND(ISNUMBER(MATCH(S264,{"Seal no.","Delivery note / receipt","Email","Photo"},0)),ISNUMBER(SEARCH("0000",BN264)))))),1,0),0)</f>
        <v>0</v>
      </c>
    </row>
    <row r="265" customFormat="false" ht="39.75" hidden="false" customHeight="true" outlineLevel="0" collapsed="false">
      <c r="A265" s="57" t="s">
        <v>836</v>
      </c>
      <c r="B265" s="57" t="s">
        <v>238</v>
      </c>
      <c r="C265" s="57" t="str">
        <f aca="false">Flights!$F$12</f>
        <v>MH0752</v>
      </c>
      <c r="D265" s="58" t="n">
        <f aca="false">Flights!$D$12</f>
        <v>46305</v>
      </c>
      <c r="E265" s="57" t="str">
        <f aca="false">Flights!$G$12&amp;"-"&amp;Flights!$H$12</f>
        <v>KUL-HAN</v>
      </c>
      <c r="F265" s="57" t="str">
        <f aca="false">Flights!$K$12</f>
        <v>EY</v>
      </c>
      <c r="G265" s="57" t="s">
        <v>81</v>
      </c>
      <c r="H265" s="57" t="s">
        <v>378</v>
      </c>
      <c r="I265" s="57" t="s">
        <v>394</v>
      </c>
      <c r="J265" s="57" t="s">
        <v>395</v>
      </c>
      <c r="K265" s="67" t="s">
        <v>396</v>
      </c>
      <c r="L265" s="67" t="s">
        <v>382</v>
      </c>
      <c r="M265" s="67"/>
      <c r="N265" s="67" t="s">
        <v>383</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60"/>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file",IF(TRIM(S265)="","INVALID – choose the evidence type (column S)",IF(BL265=0,"INVALID – evidence ID does not match its type (e.g. SF-2210, IMG_2231, seal 88213, link)",IF(OR(LEN(AX265)&lt;2,ISNUMBER(MATCH(AX265,L_Placeholder,0))),"INVALID – verifier missing",IF(AX265=AU265,"INVALID – verifier must be someone other than the PIC",IF(BH265=1,"INVALID – result not yet available (awaiting / TBC)",IF(BV265=1,"INVALID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future",IF(AND(ISNUMBER(BY265),AG265&lt;BY265),IF(H265="Physical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IF(TRIM(S265)="",0,BZ265)</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TRIM(LOWER(W265))&lt;&gt;LOWER(Flights!$F$12),ISNA(MATCH(TRIM(BP265),{"00aaa00","00aaa0000","aaa00","aaa0000","00-aaa-00","00-aaa-0000","00/aaa/00"},0)),OR(SUMPRODUCT(--ISNUMBER(SEARCH({"a0","a-0","a_0","a/0","a.0","a#0"},BP265)))&gt;0,ISNUMBER(SEARCH("000000",BP265)))),1,0),0)</f>
        <v>0</v>
      </c>
      <c r="BR265" s="61"/>
      <c r="BS265" s="61"/>
      <c r="BT265" s="61"/>
      <c r="BU265" s="61"/>
      <c r="BV265" s="61" t="n">
        <f aca="false">0</f>
        <v>0</v>
      </c>
      <c r="BW265" s="61"/>
      <c r="BX265" s="61"/>
      <c r="BY265" s="62" t="n">
        <f aca="false">Q265-T7EarlyD*24/24</f>
        <v>46284.0659722222</v>
      </c>
      <c r="BZ265" s="61" t="n">
        <f aca="false">IFERROR(IF(AND(TRIM(LOWER(Z265))&lt;&gt;LOWER(Flights!$F$12),ISNA(MATCH(TRIM(BN265),{"00aaa00","00aaa0000","aaa00","aaa0000","00-aaa-00","00-aaa-0000","00/aaa/00"},0)),IF(S265="Link / file path",SUMPRODUCT(--ISNUMBER(SEARCH({"http","www.","\","/",".pdf",".jpg",".jpeg",".png",".heic",".xls",".doc",".msg",".eml"},Z265)))&gt;0,OR(SUMPRODUCT(--ISNUMBER(SEARCH({"a0","a-0","a_0","a/0","a.0","a#0"},BN265)))&gt;0,SUMPRODUCT(--ISNUMBER(SEARCH({"http","www.","\","/",".pdf",".jpg",".jpeg",".png",".heic",".xls",".doc",".msg",".eml"},Z265)))&gt;0,AND(ISNUMBER(MATCH(S265,{"Seal no.","Delivery note / receipt","Email","Photo"},0)),ISNUMBER(SEARCH("0000",BN265)))))),1,0),0)</f>
        <v>0</v>
      </c>
    </row>
    <row r="266" customFormat="false" ht="39.75" hidden="false" customHeight="true" outlineLevel="0" collapsed="false">
      <c r="A266" s="57" t="s">
        <v>837</v>
      </c>
      <c r="B266" s="57" t="s">
        <v>238</v>
      </c>
      <c r="C266" s="57" t="str">
        <f aca="false">Flights!$F$12</f>
        <v>MH0752</v>
      </c>
      <c r="D266" s="58" t="n">
        <f aca="false">Flights!$D$12</f>
        <v>46305</v>
      </c>
      <c r="E266" s="57" t="str">
        <f aca="false">Flights!$G$12&amp;"-"&amp;Flights!$H$12</f>
        <v>KUL-HAN</v>
      </c>
      <c r="F266" s="57" t="str">
        <f aca="false">Flights!$K$12</f>
        <v>EY</v>
      </c>
      <c r="G266" s="57" t="s">
        <v>81</v>
      </c>
      <c r="H266" s="57" t="s">
        <v>378</v>
      </c>
      <c r="I266" s="57" t="s">
        <v>398</v>
      </c>
      <c r="J266" s="57" t="s">
        <v>399</v>
      </c>
      <c r="K266" s="67" t="s">
        <v>400</v>
      </c>
      <c r="L266" s="67" t="s">
        <v>382</v>
      </c>
      <c r="M266" s="67"/>
      <c r="N266" s="67" t="s">
        <v>383</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60"/>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file",IF(TRIM(S266)="","INVALID – choose the evidence type (column S)",IF(BL266=0,"INVALID – evidence ID does not match its type (e.g. SF-2210, IMG_2231, seal 88213, link)",IF(OR(LEN(AX266)&lt;2,ISNUMBER(MATCH(AX266,L_Placeholder,0))),"INVALID – verifier missing",IF(AX266=AU266,"INVALID – verifier must be someone other than the PIC",IF(BH266=1,"INVALID – result not yet available (awaiting / TBC)",IF(BV266=1,"INVALID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future",IF(AND(ISNUMBER(BY266),AG266&lt;BY266),IF(H266="Physical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IF(TRIM(S266)="",0,BZ266)</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TRIM(LOWER(W266))&lt;&gt;LOWER(Flights!$F$12),ISNA(MATCH(TRIM(BP266),{"00aaa00","00aaa0000","aaa00","aaa0000","00-aaa-00","00-aaa-0000","00/aaa/00"},0)),OR(SUMPRODUCT(--ISNUMBER(SEARCH({"a0","a-0","a_0","a/0","a.0","a#0"},BP266)))&gt;0,ISNUMBER(SEARCH("000000",BP266)))),1,0),0)</f>
        <v>0</v>
      </c>
      <c r="BR266" s="61"/>
      <c r="BS266" s="61"/>
      <c r="BT266" s="61"/>
      <c r="BU266" s="61"/>
      <c r="BV266" s="61" t="n">
        <f aca="false">0</f>
        <v>0</v>
      </c>
      <c r="BW266" s="61"/>
      <c r="BX266" s="61"/>
      <c r="BY266" s="62" t="n">
        <f aca="false">Q266-T7EarlyD*24/24</f>
        <v>46284.0659722222</v>
      </c>
      <c r="BZ266" s="61" t="n">
        <f aca="false">IFERROR(IF(AND(TRIM(LOWER(Z266))&lt;&gt;LOWER(Flights!$F$12),ISNA(MATCH(TRIM(BN266),{"00aaa00","00aaa0000","aaa00","aaa0000","00-aaa-00","00-aaa-0000","00/aaa/00"},0)),IF(S266="Link / file path",SUMPRODUCT(--ISNUMBER(SEARCH({"http","www.","\","/",".pdf",".jpg",".jpeg",".png",".heic",".xls",".doc",".msg",".eml"},Z266)))&gt;0,OR(SUMPRODUCT(--ISNUMBER(SEARCH({"a0","a-0","a_0","a/0","a.0","a#0"},BN266)))&gt;0,SUMPRODUCT(--ISNUMBER(SEARCH({"http","www.","\","/",".pdf",".jpg",".jpeg",".png",".heic",".xls",".doc",".msg",".eml"},Z266)))&gt;0,AND(ISNUMBER(MATCH(S266,{"Seal no.","Delivery note / receipt","Email","Photo"},0)),ISNUMBER(SEARCH("0000",BN266)))))),1,0),0)</f>
        <v>0</v>
      </c>
    </row>
    <row r="267" customFormat="false" ht="39.75" hidden="false" customHeight="true" outlineLevel="0" collapsed="false">
      <c r="A267" s="57" t="s">
        <v>838</v>
      </c>
      <c r="B267" s="57" t="s">
        <v>238</v>
      </c>
      <c r="C267" s="57" t="str">
        <f aca="false">Flights!$F$12</f>
        <v>MH0752</v>
      </c>
      <c r="D267" s="58" t="n">
        <f aca="false">Flights!$D$12</f>
        <v>46305</v>
      </c>
      <c r="E267" s="57" t="str">
        <f aca="false">Flights!$G$12&amp;"-"&amp;Flights!$H$12</f>
        <v>KUL-HAN</v>
      </c>
      <c r="F267" s="57" t="str">
        <f aca="false">Flights!$K$12</f>
        <v>EY</v>
      </c>
      <c r="G267" s="57" t="s">
        <v>81</v>
      </c>
      <c r="H267" s="57" t="s">
        <v>378</v>
      </c>
      <c r="I267" s="57" t="s">
        <v>398</v>
      </c>
      <c r="J267" s="57" t="s">
        <v>402</v>
      </c>
      <c r="K267" s="67" t="s">
        <v>403</v>
      </c>
      <c r="L267" s="67" t="s">
        <v>382</v>
      </c>
      <c r="M267" s="67"/>
      <c r="N267" s="67" t="s">
        <v>383</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60"/>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file",IF(TRIM(S267)="","INVALID – choose the evidence type (column S)",IF(BL267=0,"INVALID – evidence ID does not match its type (e.g. SF-2210, IMG_2231, seal 88213, link)",IF(OR(LEN(AX267)&lt;2,ISNUMBER(MATCH(AX267,L_Placeholder,0))),"INVALID – verifier missing",IF(AX267=AU267,"INVALID – verifier must be someone other than the PIC",IF(BH267=1,"INVALID – result not yet available (awaiting / TBC)",IF(BV267=1,"INVALID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future",IF(AND(ISNUMBER(BY267),AG267&lt;BY267),IF(H267="Physical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IF(TRIM(S267)="",0,BZ267)</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TRIM(LOWER(W267))&lt;&gt;LOWER(Flights!$F$12),ISNA(MATCH(TRIM(BP267),{"00aaa00","00aaa0000","aaa00","aaa0000","00-aaa-00","00-aaa-0000","00/aaa/00"},0)),OR(SUMPRODUCT(--ISNUMBER(SEARCH({"a0","a-0","a_0","a/0","a.0","a#0"},BP267)))&gt;0,ISNUMBER(SEARCH("000000",BP267)))),1,0),0)</f>
        <v>0</v>
      </c>
      <c r="BR267" s="61"/>
      <c r="BS267" s="61"/>
      <c r="BT267" s="61"/>
      <c r="BU267" s="61"/>
      <c r="BV267" s="61" t="n">
        <f aca="false">0</f>
        <v>0</v>
      </c>
      <c r="BW267" s="61"/>
      <c r="BX267" s="61"/>
      <c r="BY267" s="62" t="n">
        <f aca="false">Q267-T7EarlyD*24/24</f>
        <v>46284.0659722222</v>
      </c>
      <c r="BZ267" s="61" t="n">
        <f aca="false">IFERROR(IF(AND(TRIM(LOWER(Z267))&lt;&gt;LOWER(Flights!$F$12),ISNA(MATCH(TRIM(BN267),{"00aaa00","00aaa0000","aaa00","aaa0000","00-aaa-00","00-aaa-0000","00/aaa/00"},0)),IF(S267="Link / file path",SUMPRODUCT(--ISNUMBER(SEARCH({"http","www.","\","/",".pdf",".jpg",".jpeg",".png",".heic",".xls",".doc",".msg",".eml"},Z267)))&gt;0,OR(SUMPRODUCT(--ISNUMBER(SEARCH({"a0","a-0","a_0","a/0","a.0","a#0"},BN267)))&gt;0,SUMPRODUCT(--ISNUMBER(SEARCH({"http","www.","\","/",".pdf",".jpg",".jpeg",".png",".heic",".xls",".doc",".msg",".eml"},Z267)))&gt;0,AND(ISNUMBER(MATCH(S267,{"Seal no.","Delivery note / receipt","Email","Photo"},0)),ISNUMBER(SEARCH("0000",BN267)))))),1,0),0)</f>
        <v>0</v>
      </c>
    </row>
    <row r="268" customFormat="false" ht="39.75" hidden="false" customHeight="true" outlineLevel="0" collapsed="false">
      <c r="A268" s="57" t="s">
        <v>839</v>
      </c>
      <c r="B268" s="57" t="s">
        <v>238</v>
      </c>
      <c r="C268" s="57" t="str">
        <f aca="false">Flights!$F$12</f>
        <v>MH0752</v>
      </c>
      <c r="D268" s="58" t="n">
        <f aca="false">Flights!$D$12</f>
        <v>46305</v>
      </c>
      <c r="E268" s="57" t="str">
        <f aca="false">Flights!$G$12&amp;"-"&amp;Flights!$H$12</f>
        <v>KUL-HAN</v>
      </c>
      <c r="F268" s="57" t="str">
        <f aca="false">Flights!$K$12</f>
        <v>EY</v>
      </c>
      <c r="G268" s="57" t="s">
        <v>81</v>
      </c>
      <c r="H268" s="57" t="s">
        <v>378</v>
      </c>
      <c r="I268" s="57" t="s">
        <v>405</v>
      </c>
      <c r="J268" s="57" t="s">
        <v>406</v>
      </c>
      <c r="K268" s="67" t="s">
        <v>407</v>
      </c>
      <c r="L268" s="67" t="s">
        <v>382</v>
      </c>
      <c r="M268" s="67"/>
      <c r="N268" s="67" t="s">
        <v>383</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60"/>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file",IF(TRIM(S268)="","INVALID – choose the evidence type (column S)",IF(BL268=0,"INVALID – evidence ID does not match its type (e.g. SF-2210, IMG_2231, seal 88213, link)",IF(OR(LEN(AX268)&lt;2,ISNUMBER(MATCH(AX268,L_Placeholder,0))),"INVALID – verifier missing",IF(AX268=AU268,"INVALID – verifier must be someone other than the PIC",IF(BH268=1,"INVALID – result not yet available (awaiting / TBC)",IF(BV268=1,"INVALID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future",IF(AND(ISNUMBER(BY268),AG268&lt;BY268),IF(H268="Physical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IF(TRIM(S268)="",0,BZ268)</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TRIM(LOWER(W268))&lt;&gt;LOWER(Flights!$F$12),ISNA(MATCH(TRIM(BP268),{"00aaa00","00aaa0000","aaa00","aaa0000","00-aaa-00","00-aaa-0000","00/aaa/00"},0)),OR(SUMPRODUCT(--ISNUMBER(SEARCH({"a0","a-0","a_0","a/0","a.0","a#0"},BP268)))&gt;0,ISNUMBER(SEARCH("000000",BP268)))),1,0),0)</f>
        <v>0</v>
      </c>
      <c r="BR268" s="61"/>
      <c r="BS268" s="61"/>
      <c r="BT268" s="61"/>
      <c r="BU268" s="61"/>
      <c r="BV268" s="61" t="n">
        <f aca="false">0</f>
        <v>0</v>
      </c>
      <c r="BW268" s="61"/>
      <c r="BX268" s="61"/>
      <c r="BY268" s="62" t="n">
        <f aca="false">Q268-T7EarlyD*24/24</f>
        <v>46284.0659722222</v>
      </c>
      <c r="BZ268" s="61" t="n">
        <f aca="false">IFERROR(IF(AND(TRIM(LOWER(Z268))&lt;&gt;LOWER(Flights!$F$12),ISNA(MATCH(TRIM(BN268),{"00aaa00","00aaa0000","aaa00","aaa0000","00-aaa-00","00-aaa-0000","00/aaa/00"},0)),IF(S268="Link / file path",SUMPRODUCT(--ISNUMBER(SEARCH({"http","www.","\","/",".pdf",".jpg",".jpeg",".png",".heic",".xls",".doc",".msg",".eml"},Z268)))&gt;0,OR(SUMPRODUCT(--ISNUMBER(SEARCH({"a0","a-0","a_0","a/0","a.0","a#0"},BN268)))&gt;0,SUMPRODUCT(--ISNUMBER(SEARCH({"http","www.","\","/",".pdf",".jpg",".jpeg",".png",".heic",".xls",".doc",".msg",".eml"},Z268)))&gt;0,AND(ISNUMBER(MATCH(S268,{"Seal no.","Delivery note / receipt","Email","Photo"},0)),ISNUMBER(SEARCH("0000",BN268)))))),1,0),0)</f>
        <v>0</v>
      </c>
    </row>
    <row r="269" customFormat="false" ht="39.75" hidden="false" customHeight="true" outlineLevel="0" collapsed="false">
      <c r="A269" s="57" t="s">
        <v>840</v>
      </c>
      <c r="B269" s="57" t="s">
        <v>238</v>
      </c>
      <c r="C269" s="57" t="str">
        <f aca="false">Flights!$F$12</f>
        <v>MH0752</v>
      </c>
      <c r="D269" s="58" t="n">
        <f aca="false">Flights!$D$12</f>
        <v>46305</v>
      </c>
      <c r="E269" s="57" t="str">
        <f aca="false">Flights!$G$12&amp;"-"&amp;Flights!$H$12</f>
        <v>KUL-HAN</v>
      </c>
      <c r="F269" s="57" t="str">
        <f aca="false">Flights!$K$12</f>
        <v>EY</v>
      </c>
      <c r="G269" s="57" t="s">
        <v>81</v>
      </c>
      <c r="H269" s="57" t="s">
        <v>378</v>
      </c>
      <c r="I269" s="57" t="s">
        <v>405</v>
      </c>
      <c r="J269" s="57" t="s">
        <v>409</v>
      </c>
      <c r="K269" s="67" t="s">
        <v>407</v>
      </c>
      <c r="L269" s="67" t="s">
        <v>382</v>
      </c>
      <c r="M269" s="67"/>
      <c r="N269" s="67" t="s">
        <v>383</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60"/>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file",IF(TRIM(S269)="","INVALID – choose the evidence type (column S)",IF(BL269=0,"INVALID – evidence ID does not match its type (e.g. SF-2210, IMG_2231, seal 88213, link)",IF(OR(LEN(AX269)&lt;2,ISNUMBER(MATCH(AX269,L_Placeholder,0))),"INVALID – verifier missing",IF(AX269=AU269,"INVALID – verifier must be someone other than the PIC",IF(BH269=1,"INVALID – result not yet available (awaiting / TBC)",IF(BV269=1,"INVALID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future",IF(AND(ISNUMBER(BY269),AG269&lt;BY269),IF(H269="Physical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IF(TRIM(S269)="",0,BZ269)</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TRIM(LOWER(W269))&lt;&gt;LOWER(Flights!$F$12),ISNA(MATCH(TRIM(BP269),{"00aaa00","00aaa0000","aaa00","aaa0000","00-aaa-00","00-aaa-0000","00/aaa/00"},0)),OR(SUMPRODUCT(--ISNUMBER(SEARCH({"a0","a-0","a_0","a/0","a.0","a#0"},BP269)))&gt;0,ISNUMBER(SEARCH("000000",BP269)))),1,0),0)</f>
        <v>0</v>
      </c>
      <c r="BR269" s="61"/>
      <c r="BS269" s="61"/>
      <c r="BT269" s="61"/>
      <c r="BU269" s="61"/>
      <c r="BV269" s="61" t="n">
        <f aca="false">0</f>
        <v>0</v>
      </c>
      <c r="BW269" s="61"/>
      <c r="BX269" s="61"/>
      <c r="BY269" s="62" t="n">
        <f aca="false">Q269-T7EarlyD*24/24</f>
        <v>46284.0659722222</v>
      </c>
      <c r="BZ269" s="61" t="n">
        <f aca="false">IFERROR(IF(AND(TRIM(LOWER(Z269))&lt;&gt;LOWER(Flights!$F$12),ISNA(MATCH(TRIM(BN269),{"00aaa00","00aaa0000","aaa00","aaa0000","00-aaa-00","00-aaa-0000","00/aaa/00"},0)),IF(S269="Link / file path",SUMPRODUCT(--ISNUMBER(SEARCH({"http","www.","\","/",".pdf",".jpg",".jpeg",".png",".heic",".xls",".doc",".msg",".eml"},Z269)))&gt;0,OR(SUMPRODUCT(--ISNUMBER(SEARCH({"a0","a-0","a_0","a/0","a.0","a#0"},BN269)))&gt;0,SUMPRODUCT(--ISNUMBER(SEARCH({"http","www.","\","/",".pdf",".jpg",".jpeg",".png",".heic",".xls",".doc",".msg",".eml"},Z269)))&gt;0,AND(ISNUMBER(MATCH(S269,{"Seal no.","Delivery note / receipt","Email","Photo"},0)),ISNUMBER(SEARCH("0000",BN269)))))),1,0),0)</f>
        <v>0</v>
      </c>
    </row>
    <row r="270" customFormat="false" ht="39.75" hidden="false" customHeight="true" outlineLevel="0" collapsed="false">
      <c r="A270" s="57" t="s">
        <v>841</v>
      </c>
      <c r="B270" s="57" t="s">
        <v>238</v>
      </c>
      <c r="C270" s="57" t="str">
        <f aca="false">Flights!$F$12</f>
        <v>MH0752</v>
      </c>
      <c r="D270" s="58" t="n">
        <f aca="false">Flights!$D$12</f>
        <v>46305</v>
      </c>
      <c r="E270" s="57" t="str">
        <f aca="false">Flights!$G$12&amp;"-"&amp;Flights!$H$12</f>
        <v>KUL-HAN</v>
      </c>
      <c r="F270" s="57" t="str">
        <f aca="false">Flights!$K$12</f>
        <v>EY</v>
      </c>
      <c r="G270" s="57" t="s">
        <v>81</v>
      </c>
      <c r="H270" s="57" t="s">
        <v>378</v>
      </c>
      <c r="I270" s="57" t="s">
        <v>411</v>
      </c>
      <c r="J270" s="57" t="s">
        <v>412</v>
      </c>
      <c r="K270" s="67" t="s">
        <v>842</v>
      </c>
      <c r="L270" s="67" t="s">
        <v>843</v>
      </c>
      <c r="M270" s="67"/>
      <c r="N270" s="67" t="s">
        <v>383</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60"/>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file",IF(TRIM(S270)="","INVALID – choose the evidence type (column S)",IF(BL270=0,"INVALID – evidence ID does not match its type (e.g. SF-2210, IMG_2231, seal 88213, link)",IF(OR(LEN(AX270)&lt;2,ISNUMBER(MATCH(AX270,L_Placeholder,0))),"INVALID – verifier missing",IF(AX270=AU270,"INVALID – verifier must be someone other than the PIC",IF(BH270=1,"INVALID – result not yet available (awaiting / TBC)",IF(BV270=1,"INVALID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future",IF(AND(ISNUMBER(BY270),AG270&lt;BY270),IF(H270="Physical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IF(TRIM(S270)="",0,BZ270)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TRIM(LOWER(W270))&lt;&gt;LOWER(Flights!$F$12),ISNA(MATCH(TRIM(BP270),{"00aaa00","00aaa0000","aaa00","aaa0000","00-aaa-00","00-aaa-0000","00/aaa/00"},0)),OR(SUMPRODUCT(--ISNUMBER(SEARCH({"a0","a-0","a_0","a/0","a.0","a#0"},BP270)))&gt;0,ISNUMBER(SEARCH("000000",BP270)))),1,0),0)</f>
        <v>0</v>
      </c>
      <c r="BR270" s="61"/>
      <c r="BS270" s="61"/>
      <c r="BT270" s="61"/>
      <c r="BU270" s="61"/>
      <c r="BV270" s="61" t="n">
        <f aca="false">0</f>
        <v>0</v>
      </c>
      <c r="BW270" s="61"/>
      <c r="BX270" s="61"/>
      <c r="BY270" s="62" t="n">
        <f aca="false">Q270-T7EarlyD*24/24</f>
        <v>46284.0659722222</v>
      </c>
      <c r="BZ270" s="61" t="n">
        <f aca="false">IFERROR(IF(AND(TRIM(LOWER(Z270))&lt;&gt;LOWER(Flights!$F$12),ISNA(MATCH(TRIM(BN270),{"00aaa00","00aaa0000","aaa00","aaa0000","00-aaa-00","00-aaa-0000","00/aaa/00"},0)),IF(S270="Link / file path",SUMPRODUCT(--ISNUMBER(SEARCH({"http","www.","\","/",".pdf",".jpg",".jpeg",".png",".heic",".xls",".doc",".msg",".eml"},Z270)))&gt;0,OR(SUMPRODUCT(--ISNUMBER(SEARCH({"a0","a-0","a_0","a/0","a.0","a#0"},BN270)))&gt;0,SUMPRODUCT(--ISNUMBER(SEARCH({"http","www.","\","/",".pdf",".jpg",".jpeg",".png",".heic",".xls",".doc",".msg",".eml"},Z270)))&gt;0,AND(ISNUMBER(MATCH(S270,{"Seal no.","Delivery note / receipt","Email","Photo"},0)),ISNUMBER(SEARCH("0000",BN270)))))),1,0),0)</f>
        <v>0</v>
      </c>
    </row>
    <row r="271" customFormat="false" ht="39.75" hidden="false" customHeight="true" outlineLevel="0" collapsed="false">
      <c r="A271" s="57" t="s">
        <v>844</v>
      </c>
      <c r="B271" s="57" t="s">
        <v>238</v>
      </c>
      <c r="C271" s="57" t="str">
        <f aca="false">Flights!$F$12</f>
        <v>MH0752</v>
      </c>
      <c r="D271" s="58" t="n">
        <f aca="false">Flights!$D$12</f>
        <v>46305</v>
      </c>
      <c r="E271" s="57" t="str">
        <f aca="false">Flights!$G$12&amp;"-"&amp;Flights!$H$12</f>
        <v>KUL-HAN</v>
      </c>
      <c r="F271" s="57" t="str">
        <f aca="false">Flights!$K$12</f>
        <v>EY</v>
      </c>
      <c r="G271" s="57" t="s">
        <v>83</v>
      </c>
      <c r="H271" s="57" t="s">
        <v>378</v>
      </c>
      <c r="I271" s="57" t="s">
        <v>379</v>
      </c>
      <c r="J271" s="57" t="s">
        <v>416</v>
      </c>
      <c r="K271" s="67" t="s">
        <v>417</v>
      </c>
      <c r="L271" s="67" t="s">
        <v>418</v>
      </c>
      <c r="M271" s="67"/>
      <c r="N271" s="67" t="s">
        <v>383</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60"/>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file",IF(TRIM(S271)="","INVALID – choose the evidence type (column S)",IF(BL271=0,"INVALID – evidence ID does not match its type (e.g. SF-2210, IMG_2231, seal 88213, link)",IF(OR(LEN(AX271)&lt;2,ISNUMBER(MATCH(AX271,L_Placeholder,0))),"INVALID – verifier missing",IF(AX271=AU271,"INVALID – verifier must be someone other than the PIC",IF(BH271=1,"INVALID – result not yet available (awaiting / TBC)",IF(BV271=1,"INVALID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future",IF(AND(ISNUMBER(BY271),AG271&lt;BY271),IF(H271="Physical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IF(TRIM(S271)="",0,BZ271)</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TRIM(LOWER(W271))&lt;&gt;LOWER(Flights!$F$12),ISNA(MATCH(TRIM(BP271),{"00aaa00","00aaa0000","aaa00","aaa0000","00-aaa-00","00-aaa-0000","00/aaa/00"},0)),OR(SUMPRODUCT(--ISNUMBER(SEARCH({"a0","a-0","a_0","a/0","a.0","a#0"},BP271)))&gt;0,ISNUMBER(SEARCH("000000",BP271)))),1,0),0)</f>
        <v>0</v>
      </c>
      <c r="BR271" s="61"/>
      <c r="BS271" s="61"/>
      <c r="BT271" s="61"/>
      <c r="BU271" s="61"/>
      <c r="BV271" s="61" t="n">
        <f aca="false">0</f>
        <v>0</v>
      </c>
      <c r="BW271" s="61"/>
      <c r="BX271" s="61"/>
      <c r="BY271" s="62" t="n">
        <f aca="false">Q271-T24EarlyH/24</f>
        <v>46303.0659722222</v>
      </c>
      <c r="BZ271" s="61" t="n">
        <f aca="false">IFERROR(IF(AND(TRIM(LOWER(Z271))&lt;&gt;LOWER(Flights!$F$12),ISNA(MATCH(TRIM(BN271),{"00aaa00","00aaa0000","aaa00","aaa0000","00-aaa-00","00-aaa-0000","00/aaa/00"},0)),IF(S271="Link / file path",SUMPRODUCT(--ISNUMBER(SEARCH({"http","www.","\","/",".pdf",".jpg",".jpeg",".png",".heic",".xls",".doc",".msg",".eml"},Z271)))&gt;0,OR(SUMPRODUCT(--ISNUMBER(SEARCH({"a0","a-0","a_0","a/0","a.0","a#0"},BN271)))&gt;0,SUMPRODUCT(--ISNUMBER(SEARCH({"http","www.","\","/",".pdf",".jpg",".jpeg",".png",".heic",".xls",".doc",".msg",".eml"},Z271)))&gt;0,AND(ISNUMBER(MATCH(S271,{"Seal no.","Delivery note / receipt","Email","Photo"},0)),ISNUMBER(SEARCH("0000",BN271)))))),1,0),0)</f>
        <v>0</v>
      </c>
    </row>
    <row r="272" customFormat="false" ht="39.75" hidden="false" customHeight="true" outlineLevel="0" collapsed="false">
      <c r="A272" s="57" t="s">
        <v>845</v>
      </c>
      <c r="B272" s="57" t="s">
        <v>238</v>
      </c>
      <c r="C272" s="57" t="str">
        <f aca="false">Flights!$F$12</f>
        <v>MH0752</v>
      </c>
      <c r="D272" s="58" t="n">
        <f aca="false">Flights!$D$12</f>
        <v>46305</v>
      </c>
      <c r="E272" s="57" t="str">
        <f aca="false">Flights!$G$12&amp;"-"&amp;Flights!$H$12</f>
        <v>KUL-HAN</v>
      </c>
      <c r="F272" s="57" t="str">
        <f aca="false">Flights!$K$12</f>
        <v>EY</v>
      </c>
      <c r="G272" s="57" t="s">
        <v>420</v>
      </c>
      <c r="H272" s="57" t="s">
        <v>378</v>
      </c>
      <c r="I272" s="57" t="s">
        <v>379</v>
      </c>
      <c r="J272" s="57" t="s">
        <v>421</v>
      </c>
      <c r="K272" s="67"/>
      <c r="L272" s="67" t="s">
        <v>422</v>
      </c>
      <c r="M272" s="67"/>
      <c r="N272" s="67" t="s">
        <v>383</v>
      </c>
      <c r="O272" s="67" t="s">
        <v>423</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60"/>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file",IF(TRIM(S272)="","INVALID – choose the evidence type (column S)",IF(BL272=0,"INVALID – evidence ID does not match its type (e.g. SF-2210, IMG_2231, seal 88213, link)",IF(OR(LEN(AX272)&lt;2,ISNUMBER(MATCH(AX272,L_Placeholder,0))),"INVALID – verifier missing",IF(AX272=AU272,"INVALID – verifier must be someone other than the PIC",IF(BH272=1,"INVALID – result not yet available (awaiting / TBC)",IF(BV272=1,"INVALID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future",IF(AND(ISNUMBER(BY272),AG272&lt;BY272),IF(H272="Physical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IF(TRIM(S272)="",0,BZ272)</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TRIM(LOWER(W272))&lt;&gt;LOWER(Flights!$F$12),ISNA(MATCH(TRIM(BP272),{"00aaa00","00aaa0000","aaa00","aaa0000","00-aaa-00","00-aaa-0000","00/aaa/00"},0)),OR(SUMPRODUCT(--ISNUMBER(SEARCH({"a0","a-0","a_0","a/0","a.0","a#0"},BP272)))&gt;0,ISNUMBER(SEARCH("000000",BP272)))),1,0),0)</f>
        <v>0</v>
      </c>
      <c r="BR272" s="61"/>
      <c r="BS272" s="61"/>
      <c r="BT272" s="61"/>
      <c r="BU272" s="61"/>
      <c r="BV272" s="61" t="n">
        <f aca="false">0</f>
        <v>0</v>
      </c>
      <c r="BW272" s="61"/>
      <c r="BX272" s="61"/>
      <c r="BY272" s="62" t="n">
        <f aca="false">Q272-T12EarlyH/24</f>
        <v>46304.0659722222</v>
      </c>
      <c r="BZ272" s="61" t="n">
        <f aca="false">IFERROR(IF(AND(TRIM(LOWER(Z272))&lt;&gt;LOWER(Flights!$F$12),ISNA(MATCH(TRIM(BN272),{"00aaa00","00aaa0000","aaa00","aaa0000","00-aaa-00","00-aaa-0000","00/aaa/00"},0)),IF(S272="Link / file path",SUMPRODUCT(--ISNUMBER(SEARCH({"http","www.","\","/",".pdf",".jpg",".jpeg",".png",".heic",".xls",".doc",".msg",".eml"},Z272)))&gt;0,OR(SUMPRODUCT(--ISNUMBER(SEARCH({"a0","a-0","a_0","a/0","a.0","a#0"},BN272)))&gt;0,SUMPRODUCT(--ISNUMBER(SEARCH({"http","www.","\","/",".pdf",".jpg",".jpeg",".png",".heic",".xls",".doc",".msg",".eml"},Z272)))&gt;0,AND(ISNUMBER(MATCH(S272,{"Seal no.","Delivery note / receipt","Email","Photo"},0)),ISNUMBER(SEARCH("0000",BN272)))))),1,0),0)</f>
        <v>0</v>
      </c>
    </row>
    <row r="273" customFormat="false" ht="39.75" hidden="false" customHeight="true" outlineLevel="0" collapsed="false">
      <c r="A273" s="57" t="s">
        <v>846</v>
      </c>
      <c r="B273" s="57" t="s">
        <v>238</v>
      </c>
      <c r="C273" s="57" t="str">
        <f aca="false">Flights!$F$12</f>
        <v>MH0752</v>
      </c>
      <c r="D273" s="58" t="n">
        <f aca="false">Flights!$D$12</f>
        <v>46305</v>
      </c>
      <c r="E273" s="57" t="str">
        <f aca="false">Flights!$G$12&amp;"-"&amp;Flights!$H$12</f>
        <v>KUL-HAN</v>
      </c>
      <c r="F273" s="57" t="str">
        <f aca="false">Flights!$K$12</f>
        <v>EY</v>
      </c>
      <c r="G273" s="57" t="s">
        <v>420</v>
      </c>
      <c r="H273" s="57" t="s">
        <v>378</v>
      </c>
      <c r="I273" s="57" t="s">
        <v>379</v>
      </c>
      <c r="J273" s="57" t="s">
        <v>425</v>
      </c>
      <c r="K273" s="67" t="s">
        <v>426</v>
      </c>
      <c r="L273" s="67" t="s">
        <v>422</v>
      </c>
      <c r="M273" s="67"/>
      <c r="N273" s="67" t="s">
        <v>383</v>
      </c>
      <c r="O273" s="67" t="s">
        <v>423</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60"/>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file",IF(TRIM(S273)="","INVALID – choose the evidence type (column S)",IF(BL273=0,"INVALID – evidence ID does not match its type (e.g. SF-2210, IMG_2231, seal 88213, link)",IF(OR(LEN(AX273)&lt;2,ISNUMBER(MATCH(AX273,L_Placeholder,0))),"INVALID – verifier missing",IF(AX273=AU273,"INVALID – verifier must be someone other than the PIC",IF(BH273=1,"INVALID – result not yet available (awaiting / TBC)",IF(BV273=1,"INVALID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future",IF(AND(ISNUMBER(BY273),AG273&lt;BY273),IF(H273="Physical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IF(TRIM(S273)="",0,BZ273)</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TRIM(LOWER(W273))&lt;&gt;LOWER(Flights!$F$12),ISNA(MATCH(TRIM(BP273),{"00aaa00","00aaa0000","aaa00","aaa0000","00-aaa-00","00-aaa-0000","00/aaa/00"},0)),OR(SUMPRODUCT(--ISNUMBER(SEARCH({"a0","a-0","a_0","a/0","a.0","a#0"},BP273)))&gt;0,ISNUMBER(SEARCH("000000",BP273)))),1,0),0)</f>
        <v>0</v>
      </c>
      <c r="BR273" s="61"/>
      <c r="BS273" s="61"/>
      <c r="BT273" s="61"/>
      <c r="BU273" s="61"/>
      <c r="BV273" s="61" t="n">
        <f aca="false">0</f>
        <v>0</v>
      </c>
      <c r="BW273" s="61"/>
      <c r="BX273" s="61"/>
      <c r="BY273" s="62" t="n">
        <f aca="false">Q273-T12EarlyH/24</f>
        <v>46304.0659722222</v>
      </c>
      <c r="BZ273" s="61" t="n">
        <f aca="false">IFERROR(IF(AND(TRIM(LOWER(Z273))&lt;&gt;LOWER(Flights!$F$12),ISNA(MATCH(TRIM(BN273),{"00aaa00","00aaa0000","aaa00","aaa0000","00-aaa-00","00-aaa-0000","00/aaa/00"},0)),IF(S273="Link / file path",SUMPRODUCT(--ISNUMBER(SEARCH({"http","www.","\","/",".pdf",".jpg",".jpeg",".png",".heic",".xls",".doc",".msg",".eml"},Z273)))&gt;0,OR(SUMPRODUCT(--ISNUMBER(SEARCH({"a0","a-0","a_0","a/0","a.0","a#0"},BN273)))&gt;0,SUMPRODUCT(--ISNUMBER(SEARCH({"http","www.","\","/",".pdf",".jpg",".jpeg",".png",".heic",".xls",".doc",".msg",".eml"},Z273)))&gt;0,AND(ISNUMBER(MATCH(S273,{"Seal no.","Delivery note / receipt","Email","Photo"},0)),ISNUMBER(SEARCH("0000",BN273)))))),1,0),0)</f>
        <v>0</v>
      </c>
    </row>
    <row r="274" customFormat="false" ht="39.75" hidden="false" customHeight="true" outlineLevel="0" collapsed="false">
      <c r="A274" s="57" t="s">
        <v>847</v>
      </c>
      <c r="B274" s="57" t="s">
        <v>238</v>
      </c>
      <c r="C274" s="57" t="str">
        <f aca="false">Flights!$F$12</f>
        <v>MH0752</v>
      </c>
      <c r="D274" s="58" t="n">
        <f aca="false">Flights!$D$12</f>
        <v>46305</v>
      </c>
      <c r="E274" s="57" t="str">
        <f aca="false">Flights!$G$12&amp;"-"&amp;Flights!$H$12</f>
        <v>KUL-HAN</v>
      </c>
      <c r="F274" s="57" t="str">
        <f aca="false">Flights!$K$12</f>
        <v>EY</v>
      </c>
      <c r="G274" s="57" t="s">
        <v>420</v>
      </c>
      <c r="H274" s="57" t="s">
        <v>378</v>
      </c>
      <c r="I274" s="57" t="s">
        <v>428</v>
      </c>
      <c r="J274" s="57" t="s">
        <v>429</v>
      </c>
      <c r="K274" s="67"/>
      <c r="L274" s="67" t="s">
        <v>422</v>
      </c>
      <c r="M274" s="67"/>
      <c r="N274" s="67" t="s">
        <v>383</v>
      </c>
      <c r="O274" s="67" t="s">
        <v>423</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60"/>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file",IF(TRIM(S274)="","INVALID – choose the evidence type (column S)",IF(BL274=0,"INVALID – evidence ID does not match its type (e.g. SF-2210, IMG_2231, seal 88213, link)",IF(OR(LEN(AX274)&lt;2,ISNUMBER(MATCH(AX274,L_Placeholder,0))),"INVALID – verifier missing",IF(AX274=AU274,"INVALID – verifier must be someone other than the PIC",IF(BH274=1,"INVALID – result not yet available (awaiting / TBC)",IF(BV274=1,"INVALID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future",IF(AND(ISNUMBER(BY274),AG274&lt;BY274),IF(H274="Physical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IF(TRIM(S274)="",0,BZ274)</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TRIM(LOWER(W274))&lt;&gt;LOWER(Flights!$F$12),ISNA(MATCH(TRIM(BP274),{"00aaa00","00aaa0000","aaa00","aaa0000","00-aaa-00","00-aaa-0000","00/aaa/00"},0)),OR(SUMPRODUCT(--ISNUMBER(SEARCH({"a0","a-0","a_0","a/0","a.0","a#0"},BP274)))&gt;0,ISNUMBER(SEARCH("000000",BP274)))),1,0),0)</f>
        <v>0</v>
      </c>
      <c r="BR274" s="61"/>
      <c r="BS274" s="61"/>
      <c r="BT274" s="61"/>
      <c r="BU274" s="61"/>
      <c r="BV274" s="61" t="n">
        <f aca="false">0</f>
        <v>0</v>
      </c>
      <c r="BW274" s="61"/>
      <c r="BX274" s="61"/>
      <c r="BY274" s="62" t="n">
        <f aca="false">Q274-T12EarlyH/24</f>
        <v>46304.0659722222</v>
      </c>
      <c r="BZ274" s="61" t="n">
        <f aca="false">IFERROR(IF(AND(TRIM(LOWER(Z274))&lt;&gt;LOWER(Flights!$F$12),ISNA(MATCH(TRIM(BN274),{"00aaa00","00aaa0000","aaa00","aaa0000","00-aaa-00","00-aaa-0000","00/aaa/00"},0)),IF(S274="Link / file path",SUMPRODUCT(--ISNUMBER(SEARCH({"http","www.","\","/",".pdf",".jpg",".jpeg",".png",".heic",".xls",".doc",".msg",".eml"},Z274)))&gt;0,OR(SUMPRODUCT(--ISNUMBER(SEARCH({"a0","a-0","a_0","a/0","a.0","a#0"},BN274)))&gt;0,SUMPRODUCT(--ISNUMBER(SEARCH({"http","www.","\","/",".pdf",".jpg",".jpeg",".png",".heic",".xls",".doc",".msg",".eml"},Z274)))&gt;0,AND(ISNUMBER(MATCH(S274,{"Seal no.","Delivery note / receipt","Email","Photo"},0)),ISNUMBER(SEARCH("0000",BN274)))))),1,0),0)</f>
        <v>0</v>
      </c>
    </row>
    <row r="275" customFormat="false" ht="39.75" hidden="false" customHeight="true" outlineLevel="0" collapsed="false">
      <c r="A275" s="57" t="s">
        <v>848</v>
      </c>
      <c r="B275" s="57" t="s">
        <v>238</v>
      </c>
      <c r="C275" s="57" t="str">
        <f aca="false">Flights!$F$12</f>
        <v>MH0752</v>
      </c>
      <c r="D275" s="58" t="n">
        <f aca="false">Flights!$D$12</f>
        <v>46305</v>
      </c>
      <c r="E275" s="57" t="str">
        <f aca="false">Flights!$G$12&amp;"-"&amp;Flights!$H$12</f>
        <v>KUL-HAN</v>
      </c>
      <c r="F275" s="57" t="str">
        <f aca="false">Flights!$K$12</f>
        <v>EY</v>
      </c>
      <c r="G275" s="57" t="s">
        <v>420</v>
      </c>
      <c r="H275" s="57" t="s">
        <v>378</v>
      </c>
      <c r="I275" s="57" t="s">
        <v>428</v>
      </c>
      <c r="J275" s="57" t="s">
        <v>431</v>
      </c>
      <c r="K275" s="67"/>
      <c r="L275" s="67" t="s">
        <v>422</v>
      </c>
      <c r="M275" s="67"/>
      <c r="N275" s="67" t="s">
        <v>383</v>
      </c>
      <c r="O275" s="67" t="s">
        <v>423</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60"/>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file",IF(TRIM(S275)="","INVALID – choose the evidence type (column S)",IF(BL275=0,"INVALID – evidence ID does not match its type (e.g. SF-2210, IMG_2231, seal 88213, link)",IF(OR(LEN(AX275)&lt;2,ISNUMBER(MATCH(AX275,L_Placeholder,0))),"INVALID – verifier missing",IF(AX275=AU275,"INVALID – verifier must be someone other than the PIC",IF(BH275=1,"INVALID – result not yet available (awaiting / TBC)",IF(BV275=1,"INVALID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future",IF(AND(ISNUMBER(BY275),AG275&lt;BY275),IF(H275="Physical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IF(TRIM(S275)="",0,BZ275)</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TRIM(LOWER(W275))&lt;&gt;LOWER(Flights!$F$12),ISNA(MATCH(TRIM(BP275),{"00aaa00","00aaa0000","aaa00","aaa0000","00-aaa-00","00-aaa-0000","00/aaa/00"},0)),OR(SUMPRODUCT(--ISNUMBER(SEARCH({"a0","a-0","a_0","a/0","a.0","a#0"},BP275)))&gt;0,ISNUMBER(SEARCH("000000",BP275)))),1,0),0)</f>
        <v>0</v>
      </c>
      <c r="BR275" s="61"/>
      <c r="BS275" s="61"/>
      <c r="BT275" s="61"/>
      <c r="BU275" s="61"/>
      <c r="BV275" s="61" t="n">
        <f aca="false">0</f>
        <v>0</v>
      </c>
      <c r="BW275" s="61"/>
      <c r="BX275" s="61"/>
      <c r="BY275" s="62" t="n">
        <f aca="false">Q275-T12EarlyH/24</f>
        <v>46304.0659722222</v>
      </c>
      <c r="BZ275" s="61" t="n">
        <f aca="false">IFERROR(IF(AND(TRIM(LOWER(Z275))&lt;&gt;LOWER(Flights!$F$12),ISNA(MATCH(TRIM(BN275),{"00aaa00","00aaa0000","aaa00","aaa0000","00-aaa-00","00-aaa-0000","00/aaa/00"},0)),IF(S275="Link / file path",SUMPRODUCT(--ISNUMBER(SEARCH({"http","www.","\","/",".pdf",".jpg",".jpeg",".png",".heic",".xls",".doc",".msg",".eml"},Z275)))&gt;0,OR(SUMPRODUCT(--ISNUMBER(SEARCH({"a0","a-0","a_0","a/0","a.0","a#0"},BN275)))&gt;0,SUMPRODUCT(--ISNUMBER(SEARCH({"http","www.","\","/",".pdf",".jpg",".jpeg",".png",".heic",".xls",".doc",".msg",".eml"},Z275)))&gt;0,AND(ISNUMBER(MATCH(S275,{"Seal no.","Delivery note / receipt","Email","Photo"},0)),ISNUMBER(SEARCH("0000",BN275)))))),1,0),0)</f>
        <v>0</v>
      </c>
    </row>
    <row r="276" customFormat="false" ht="39.75" hidden="false" customHeight="true" outlineLevel="0" collapsed="false">
      <c r="A276" s="57" t="s">
        <v>849</v>
      </c>
      <c r="B276" s="57" t="s">
        <v>238</v>
      </c>
      <c r="C276" s="57" t="str">
        <f aca="false">Flights!$F$12</f>
        <v>MH0752</v>
      </c>
      <c r="D276" s="58" t="n">
        <f aca="false">Flights!$D$12</f>
        <v>46305</v>
      </c>
      <c r="E276" s="57" t="str">
        <f aca="false">Flights!$G$12&amp;"-"&amp;Flights!$H$12</f>
        <v>KUL-HAN</v>
      </c>
      <c r="F276" s="57" t="str">
        <f aca="false">Flights!$K$12</f>
        <v>EY</v>
      </c>
      <c r="G276" s="57" t="s">
        <v>420</v>
      </c>
      <c r="H276" s="57" t="s">
        <v>378</v>
      </c>
      <c r="I276" s="57" t="s">
        <v>428</v>
      </c>
      <c r="J276" s="57" t="s">
        <v>433</v>
      </c>
      <c r="K276" s="67"/>
      <c r="L276" s="67" t="s">
        <v>422</v>
      </c>
      <c r="M276" s="67"/>
      <c r="N276" s="67" t="s">
        <v>383</v>
      </c>
      <c r="O276" s="67" t="s">
        <v>423</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60"/>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file",IF(TRIM(S276)="","INVALID – choose the evidence type (column S)",IF(BL276=0,"INVALID – evidence ID does not match its type (e.g. SF-2210, IMG_2231, seal 88213, link)",IF(OR(LEN(AX276)&lt;2,ISNUMBER(MATCH(AX276,L_Placeholder,0))),"INVALID – verifier missing",IF(AX276=AU276,"INVALID – verifier must be someone other than the PIC",IF(BH276=1,"INVALID – result not yet available (awaiting / TBC)",IF(BV276=1,"INVALID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future",IF(AND(ISNUMBER(BY276),AG276&lt;BY276),IF(H276="Physical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IF(TRIM(S276)="",0,BZ276)</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TRIM(LOWER(W276))&lt;&gt;LOWER(Flights!$F$12),ISNA(MATCH(TRIM(BP276),{"00aaa00","00aaa0000","aaa00","aaa0000","00-aaa-00","00-aaa-0000","00/aaa/00"},0)),OR(SUMPRODUCT(--ISNUMBER(SEARCH({"a0","a-0","a_0","a/0","a.0","a#0"},BP276)))&gt;0,ISNUMBER(SEARCH("000000",BP276)))),1,0),0)</f>
        <v>0</v>
      </c>
      <c r="BR276" s="61"/>
      <c r="BS276" s="61"/>
      <c r="BT276" s="61"/>
      <c r="BU276" s="61"/>
      <c r="BV276" s="61" t="n">
        <f aca="false">0</f>
        <v>0</v>
      </c>
      <c r="BW276" s="61"/>
      <c r="BX276" s="61"/>
      <c r="BY276" s="62" t="n">
        <f aca="false">Q276-T12EarlyH/24</f>
        <v>46304.0659722222</v>
      </c>
      <c r="BZ276" s="61" t="n">
        <f aca="false">IFERROR(IF(AND(TRIM(LOWER(Z276))&lt;&gt;LOWER(Flights!$F$12),ISNA(MATCH(TRIM(BN276),{"00aaa00","00aaa0000","aaa00","aaa0000","00-aaa-00","00-aaa-0000","00/aaa/00"},0)),IF(S276="Link / file path",SUMPRODUCT(--ISNUMBER(SEARCH({"http","www.","\","/",".pdf",".jpg",".jpeg",".png",".heic",".xls",".doc",".msg",".eml"},Z276)))&gt;0,OR(SUMPRODUCT(--ISNUMBER(SEARCH({"a0","a-0","a_0","a/0","a.0","a#0"},BN276)))&gt;0,SUMPRODUCT(--ISNUMBER(SEARCH({"http","www.","\","/",".pdf",".jpg",".jpeg",".png",".heic",".xls",".doc",".msg",".eml"},Z276)))&gt;0,AND(ISNUMBER(MATCH(S276,{"Seal no.","Delivery note / receipt","Email","Photo"},0)),ISNUMBER(SEARCH("0000",BN276)))))),1,0),0)</f>
        <v>0</v>
      </c>
    </row>
    <row r="277" customFormat="false" ht="78.75" hidden="false" customHeight="true" outlineLevel="0" collapsed="false">
      <c r="A277" s="57" t="s">
        <v>850</v>
      </c>
      <c r="B277" s="57" t="s">
        <v>238</v>
      </c>
      <c r="C277" s="57" t="str">
        <f aca="false">Flights!$F$12</f>
        <v>MH0752</v>
      </c>
      <c r="D277" s="58" t="n">
        <f aca="false">Flights!$D$12</f>
        <v>46305</v>
      </c>
      <c r="E277" s="57" t="str">
        <f aca="false">Flights!$G$12&amp;"-"&amp;Flights!$H$12</f>
        <v>KUL-HAN</v>
      </c>
      <c r="F277" s="57" t="str">
        <f aca="false">Flights!$K$12</f>
        <v>EY</v>
      </c>
      <c r="G277" s="57" t="s">
        <v>420</v>
      </c>
      <c r="H277" s="57" t="s">
        <v>378</v>
      </c>
      <c r="I277" s="57" t="s">
        <v>428</v>
      </c>
      <c r="J277" s="57" t="s">
        <v>435</v>
      </c>
      <c r="K277" s="67" t="s">
        <v>491</v>
      </c>
      <c r="L277" s="67" t="s">
        <v>422</v>
      </c>
      <c r="M277" s="67"/>
      <c r="N277" s="67" t="s">
        <v>383</v>
      </c>
      <c r="O277" s="67" t="s">
        <v>423</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60"/>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file",IF(TRIM(S277)="","INVALID – choose the evidence type (column S)",IF(BL277=0,"INVALID – evidence ID does not match its type (e.g. SF-2210, IMG_2231, seal 88213, link)",IF(OR(LEN(AX277)&lt;2,ISNUMBER(MATCH(AX277,L_Placeholder,0))),"INVALID – verifier missing",IF(AX277=AU277,"INVALID – verifier must be someone other than the PIC",IF(BH277=1,"INVALID – result not yet available (awaiting / TBC)",IF(BV277=1,"INVALID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future",IF(AND(ISNUMBER(BY277),AG277&lt;BY277),IF(H277="Physical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IF(TRIM(S277)="",0,BZ277)</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TRIM(LOWER(W277))&lt;&gt;LOWER(Flights!$F$12),ISNA(MATCH(TRIM(BP277),{"00aaa00","00aaa0000","aaa00","aaa0000","00-aaa-00","00-aaa-0000","00/aaa/00"},0)),OR(SUMPRODUCT(--ISNUMBER(SEARCH({"a0","a-0","a_0","a/0","a.0","a#0"},BP277)))&gt;0,ISNUMBER(SEARCH("000000",BP277)))),1,0),0)</f>
        <v>0</v>
      </c>
      <c r="BR277" s="61"/>
      <c r="BS277" s="61"/>
      <c r="BT277" s="61"/>
      <c r="BU277" s="61"/>
      <c r="BV277" s="61" t="n">
        <f aca="false">0</f>
        <v>0</v>
      </c>
      <c r="BW277" s="61"/>
      <c r="BX277" s="61"/>
      <c r="BY277" s="62" t="n">
        <f aca="false">Q277-T12EarlyH/24</f>
        <v>46304.0659722222</v>
      </c>
      <c r="BZ277" s="61" t="n">
        <f aca="false">IFERROR(IF(AND(TRIM(LOWER(Z277))&lt;&gt;LOWER(Flights!$F$12),ISNA(MATCH(TRIM(BN277),{"00aaa00","00aaa0000","aaa00","aaa0000","00-aaa-00","00-aaa-0000","00/aaa/00"},0)),IF(S277="Link / file path",SUMPRODUCT(--ISNUMBER(SEARCH({"http","www.","\","/",".pdf",".jpg",".jpeg",".png",".heic",".xls",".doc",".msg",".eml"},Z277)))&gt;0,OR(SUMPRODUCT(--ISNUMBER(SEARCH({"a0","a-0","a_0","a/0","a.0","a#0"},BN277)))&gt;0,SUMPRODUCT(--ISNUMBER(SEARCH({"http","www.","\","/",".pdf",".jpg",".jpeg",".png",".heic",".xls",".doc",".msg",".eml"},Z277)))&gt;0,AND(ISNUMBER(MATCH(S277,{"Seal no.","Delivery note / receipt","Email","Photo"},0)),ISNUMBER(SEARCH("0000",BN277)))))),1,0),0)</f>
        <v>0</v>
      </c>
    </row>
    <row r="278" customFormat="false" ht="39.75" hidden="false" customHeight="true" outlineLevel="0" collapsed="false">
      <c r="A278" s="57" t="s">
        <v>851</v>
      </c>
      <c r="B278" s="57" t="s">
        <v>238</v>
      </c>
      <c r="C278" s="57" t="str">
        <f aca="false">Flights!$F$12</f>
        <v>MH0752</v>
      </c>
      <c r="D278" s="58" t="n">
        <f aca="false">Flights!$D$12</f>
        <v>46305</v>
      </c>
      <c r="E278" s="57" t="str">
        <f aca="false">Flights!$G$12&amp;"-"&amp;Flights!$H$12</f>
        <v>KUL-HAN</v>
      </c>
      <c r="F278" s="57" t="str">
        <f aca="false">Flights!$K$12</f>
        <v>EY</v>
      </c>
      <c r="G278" s="57" t="s">
        <v>420</v>
      </c>
      <c r="H278" s="57" t="s">
        <v>378</v>
      </c>
      <c r="I278" s="57" t="s">
        <v>428</v>
      </c>
      <c r="J278" s="57" t="s">
        <v>438</v>
      </c>
      <c r="K278" s="67"/>
      <c r="L278" s="67" t="s">
        <v>422</v>
      </c>
      <c r="M278" s="67"/>
      <c r="N278" s="67" t="s">
        <v>383</v>
      </c>
      <c r="O278" s="67" t="s">
        <v>423</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60"/>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file",IF(TRIM(S278)="","INVALID – choose the evidence type (column S)",IF(BL278=0,"INVALID – evidence ID does not match its type (e.g. SF-2210, IMG_2231, seal 88213, link)",IF(OR(LEN(AX278)&lt;2,ISNUMBER(MATCH(AX278,L_Placeholder,0))),"INVALID – verifier missing",IF(AX278=AU278,"INVALID – verifier must be someone other than the PIC",IF(BH278=1,"INVALID – result not yet available (awaiting / TBC)",IF(BV278=1,"INVALID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future",IF(AND(ISNUMBER(BY278),AG278&lt;BY278),IF(H278="Physical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IF(TRIM(S278)="",0,BZ278)</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TRIM(LOWER(W278))&lt;&gt;LOWER(Flights!$F$12),ISNA(MATCH(TRIM(BP278),{"00aaa00","00aaa0000","aaa00","aaa0000","00-aaa-00","00-aaa-0000","00/aaa/00"},0)),OR(SUMPRODUCT(--ISNUMBER(SEARCH({"a0","a-0","a_0","a/0","a.0","a#0"},BP278)))&gt;0,ISNUMBER(SEARCH("000000",BP278)))),1,0),0)</f>
        <v>0</v>
      </c>
      <c r="BR278" s="61"/>
      <c r="BS278" s="61"/>
      <c r="BT278" s="61"/>
      <c r="BU278" s="61"/>
      <c r="BV278" s="61" t="n">
        <f aca="false">0</f>
        <v>0</v>
      </c>
      <c r="BW278" s="61"/>
      <c r="BX278" s="61"/>
      <c r="BY278" s="62" t="n">
        <f aca="false">Q278-T12EarlyH/24</f>
        <v>46304.0659722222</v>
      </c>
      <c r="BZ278" s="61" t="n">
        <f aca="false">IFERROR(IF(AND(TRIM(LOWER(Z278))&lt;&gt;LOWER(Flights!$F$12),ISNA(MATCH(TRIM(BN278),{"00aaa00","00aaa0000","aaa00","aaa0000","00-aaa-00","00-aaa-0000","00/aaa/00"},0)),IF(S278="Link / file path",SUMPRODUCT(--ISNUMBER(SEARCH({"http","www.","\","/",".pdf",".jpg",".jpeg",".png",".heic",".xls",".doc",".msg",".eml"},Z278)))&gt;0,OR(SUMPRODUCT(--ISNUMBER(SEARCH({"a0","a-0","a_0","a/0","a.0","a#0"},BN278)))&gt;0,SUMPRODUCT(--ISNUMBER(SEARCH({"http","www.","\","/",".pdf",".jpg",".jpeg",".png",".heic",".xls",".doc",".msg",".eml"},Z278)))&gt;0,AND(ISNUMBER(MATCH(S278,{"Seal no.","Delivery note / receipt","Email","Photo"},0)),ISNUMBER(SEARCH("0000",BN278)))))),1,0),0)</f>
        <v>0</v>
      </c>
    </row>
    <row r="279" customFormat="false" ht="41.25" hidden="false" customHeight="true" outlineLevel="0" collapsed="false">
      <c r="A279" s="57" t="s">
        <v>852</v>
      </c>
      <c r="B279" s="57" t="s">
        <v>238</v>
      </c>
      <c r="C279" s="57" t="str">
        <f aca="false">Flights!$F$12</f>
        <v>MH0752</v>
      </c>
      <c r="D279" s="58" t="n">
        <f aca="false">Flights!$D$12</f>
        <v>46305</v>
      </c>
      <c r="E279" s="57" t="str">
        <f aca="false">Flights!$G$12&amp;"-"&amp;Flights!$H$12</f>
        <v>KUL-HAN</v>
      </c>
      <c r="F279" s="57" t="str">
        <f aca="false">Flights!$K$12</f>
        <v>EY</v>
      </c>
      <c r="G279" s="57" t="s">
        <v>420</v>
      </c>
      <c r="H279" s="57" t="s">
        <v>378</v>
      </c>
      <c r="I279" s="57" t="s">
        <v>447</v>
      </c>
      <c r="J279" s="57" t="s">
        <v>448</v>
      </c>
      <c r="K279" s="67" t="s">
        <v>449</v>
      </c>
      <c r="L279" s="67" t="s">
        <v>853</v>
      </c>
      <c r="M279" s="67" t="s">
        <v>451</v>
      </c>
      <c r="N279" s="67" t="s">
        <v>383</v>
      </c>
      <c r="O279" s="67" t="s">
        <v>503</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60"/>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file",IF(TRIM(S279)="","INVALID – choose the evidence type (column S)",IF(BL279=0,"INVALID – evidence ID does not match its type (e.g. SF-2210, IMG_2231, seal 88213, link)",IF(OR(LEN(AX279)&lt;2,ISNUMBER(MATCH(AX279,L_Placeholder,0))),"INVALID – verifier missing",IF(AX279=AU279,"INVALID – verifier must be someone other than the PIC",IF(BH279=1,"INVALID – result not yet available (awaiting / TBC)",IF(BV279=1,"INVALID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future",IF(AND(ISNUMBER(BY279),AG279&lt;BY279),IF(H279="Physical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IF(TRIM(S279)="",0,BZ279)</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TRIM(LOWER(W279))&lt;&gt;LOWER(Flights!$F$12),ISNA(MATCH(TRIM(BP279),{"00aaa00","00aaa0000","aaa00","aaa0000","00-aaa-00","00-aaa-0000","00/aaa/00"},0)),OR(SUMPRODUCT(--ISNUMBER(SEARCH({"a0","a-0","a_0","a/0","a.0","a#0"},BP279)))&gt;0,ISNUMBER(SEARCH("000000",BP279)))),1,0),0)</f>
        <v>0</v>
      </c>
      <c r="BR279" s="61"/>
      <c r="BS279" s="61"/>
      <c r="BT279" s="61"/>
      <c r="BU279" s="61"/>
      <c r="BV279" s="61" t="n">
        <f aca="false">0</f>
        <v>0</v>
      </c>
      <c r="BW279" s="61"/>
      <c r="BX279" s="61"/>
      <c r="BY279" s="62" t="n">
        <f aca="false">Q279-T12EarlyH/24</f>
        <v>46304.0659722222</v>
      </c>
      <c r="BZ279" s="61" t="n">
        <f aca="false">IFERROR(IF(AND(TRIM(LOWER(Z279))&lt;&gt;LOWER(Flights!$F$12),ISNA(MATCH(TRIM(BN279),{"00aaa00","00aaa0000","aaa00","aaa0000","00-aaa-00","00-aaa-0000","00/aaa/00"},0)),IF(S279="Link / file path",SUMPRODUCT(--ISNUMBER(SEARCH({"http","www.","\","/",".pdf",".jpg",".jpeg",".png",".heic",".xls",".doc",".msg",".eml"},Z279)))&gt;0,OR(SUMPRODUCT(--ISNUMBER(SEARCH({"a0","a-0","a_0","a/0","a.0","a#0"},BN279)))&gt;0,SUMPRODUCT(--ISNUMBER(SEARCH({"http","www.","\","/",".pdf",".jpg",".jpeg",".png",".heic",".xls",".doc",".msg",".eml"},Z279)))&gt;0,AND(ISNUMBER(MATCH(S279,{"Seal no.","Delivery note / receipt","Email","Photo"},0)),ISNUMBER(SEARCH("0000",BN279)))))),1,0),0)</f>
        <v>0</v>
      </c>
    </row>
    <row r="280" customFormat="false" ht="39.75" hidden="false" customHeight="true" outlineLevel="0" collapsed="false">
      <c r="A280" s="57" t="s">
        <v>854</v>
      </c>
      <c r="B280" s="57" t="s">
        <v>238</v>
      </c>
      <c r="C280" s="57" t="str">
        <f aca="false">Flights!$F$12</f>
        <v>MH0752</v>
      </c>
      <c r="D280" s="58" t="n">
        <f aca="false">Flights!$D$12</f>
        <v>46305</v>
      </c>
      <c r="E280" s="57" t="str">
        <f aca="false">Flights!$G$12&amp;"-"&amp;Flights!$H$12</f>
        <v>KUL-HAN</v>
      </c>
      <c r="F280" s="57" t="str">
        <f aca="false">Flights!$K$12</f>
        <v>EY</v>
      </c>
      <c r="G280" s="57" t="s">
        <v>459</v>
      </c>
      <c r="H280" s="57" t="s">
        <v>460</v>
      </c>
      <c r="I280" s="57" t="s">
        <v>379</v>
      </c>
      <c r="J280" s="57" t="s">
        <v>461</v>
      </c>
      <c r="K280" s="67" t="s">
        <v>426</v>
      </c>
      <c r="L280" s="67" t="s">
        <v>462</v>
      </c>
      <c r="M280" s="67"/>
      <c r="N280" s="67" t="s">
        <v>383</v>
      </c>
      <c r="O280" s="67" t="s">
        <v>463</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60"/>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file",IF(TRIM(S280)="","INVALID – choose the evidence type (column S)",IF(BL280=0,"INVALID – evidence ID does not match its type (e.g. SF-2210, IMG_2231, seal 88213, link)",IF(OR(LEN(AX280)&lt;2,ISNUMBER(MATCH(AX280,L_Placeholder,0))),"INVALID – verifier missing",IF(AX280=AU280,"INVALID – verifier must be someone other than the PIC",IF(BH280=1,"INVALID – result not yet available (awaiting / TBC)",IF(BV280=1,"INVALID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future",IF(AND(ISNUMBER(BY280),AG280&lt;BY280),IF(H280="Physical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IF(TRIM(S280)="",0,BZ280)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TRIM(LOWER(W280))&lt;&gt;LOWER(Flights!$F$12),ISNA(MATCH(TRIM(BP280),{"00aaa00","00aaa0000","aaa00","aaa0000","00-aaa-00","00-aaa-0000","00/aaa/00"},0)),OR(SUMPRODUCT(--ISNUMBER(SEARCH({"a0","a-0","a_0","a/0","a.0","a#0"},BP280)))&gt;0,ISNUMBER(SEARCH("000000",BP280)))),1,0),0)</f>
        <v>0</v>
      </c>
      <c r="BR280" s="61"/>
      <c r="BS280" s="61"/>
      <c r="BT280" s="61"/>
      <c r="BU280" s="61"/>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c r="BX280" s="61"/>
      <c r="BY280" s="62" t="n">
        <f aca="false">IF(ISNUMBER(Flights!$AZ$12),MAX(Q280-UpliftWindowH/24,Flights!$AZ$12),Q280-UpliftWindowH/24)</f>
        <v>46304.8159722222</v>
      </c>
      <c r="BZ280" s="61" t="n">
        <f aca="false">IFERROR(IF(AND(TRIM(LOWER(Z280))&lt;&gt;LOWER(Flights!$F$12),ISNA(MATCH(TRIM(BN280),{"00aaa00","00aaa0000","aaa00","aaa0000","00-aaa-00","00-aaa-0000","00/aaa/00"},0)),IF(S280="Link / file path",SUMPRODUCT(--ISNUMBER(SEARCH({"http","www.","\","/",".pdf",".jpg",".jpeg",".png",".heic",".xls",".doc",".msg",".eml"},Z280)))&gt;0,OR(SUMPRODUCT(--ISNUMBER(SEARCH({"a0","a-0","a_0","a/0","a.0","a#0"},BN280)))&gt;0,SUMPRODUCT(--ISNUMBER(SEARCH({"http","www.","\","/",".pdf",".jpg",".jpeg",".png",".heic",".xls",".doc",".msg",".eml"},Z280)))&gt;0,AND(ISNUMBER(MATCH(S280,{"Seal no.","Delivery note / receipt","Email","Photo"},0)),ISNUMBER(SEARCH("0000",BN280)))))),1,0),0)</f>
        <v>0</v>
      </c>
    </row>
    <row r="281" customFormat="false" ht="39.75" hidden="false" customHeight="true" outlineLevel="0" collapsed="false">
      <c r="A281" s="57" t="s">
        <v>855</v>
      </c>
      <c r="B281" s="57" t="s">
        <v>238</v>
      </c>
      <c r="C281" s="57" t="str">
        <f aca="false">Flights!$F$12</f>
        <v>MH0752</v>
      </c>
      <c r="D281" s="58" t="n">
        <f aca="false">Flights!$D$12</f>
        <v>46305</v>
      </c>
      <c r="E281" s="57" t="str">
        <f aca="false">Flights!$G$12&amp;"-"&amp;Flights!$H$12</f>
        <v>KUL-HAN</v>
      </c>
      <c r="F281" s="57" t="str">
        <f aca="false">Flights!$K$12</f>
        <v>EY</v>
      </c>
      <c r="G281" s="57" t="s">
        <v>459</v>
      </c>
      <c r="H281" s="57" t="s">
        <v>460</v>
      </c>
      <c r="I281" s="57" t="s">
        <v>428</v>
      </c>
      <c r="J281" s="57" t="s">
        <v>465</v>
      </c>
      <c r="K281" s="67" t="s">
        <v>426</v>
      </c>
      <c r="L281" s="67" t="s">
        <v>462</v>
      </c>
      <c r="M281" s="67"/>
      <c r="N281" s="67" t="s">
        <v>383</v>
      </c>
      <c r="O281" s="67" t="s">
        <v>463</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60"/>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file",IF(TRIM(S281)="","INVALID – choose the evidence type (column S)",IF(BL281=0,"INVALID – evidence ID does not match its type (e.g. SF-2210, IMG_2231, seal 88213, link)",IF(OR(LEN(AX281)&lt;2,ISNUMBER(MATCH(AX281,L_Placeholder,0))),"INVALID – verifier missing",IF(AX281=AU281,"INVALID – verifier must be someone other than the PIC",IF(BH281=1,"INVALID – result not yet available (awaiting / TBC)",IF(BV281=1,"INVALID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future",IF(AND(ISNUMBER(BY281),AG281&lt;BY281),IF(H281="Physical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IF(TRIM(S281)="",0,BZ281)</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TRIM(LOWER(W281))&lt;&gt;LOWER(Flights!$F$12),ISNA(MATCH(TRIM(BP281),{"00aaa00","00aaa0000","aaa00","aaa0000","00-aaa-00","00-aaa-0000","00/aaa/00"},0)),OR(SUMPRODUCT(--ISNUMBER(SEARCH({"a0","a-0","a_0","a/0","a.0","a#0"},BP281)))&gt;0,ISNUMBER(SEARCH("000000",BP281)))),1,0),0)</f>
        <v>0</v>
      </c>
      <c r="BR281" s="61"/>
      <c r="BS281" s="61"/>
      <c r="BT281" s="61"/>
      <c r="BU281" s="61"/>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c r="BX281" s="61"/>
      <c r="BY281" s="62" t="n">
        <f aca="false">IF(ISNUMBER(Flights!$AZ$12),MAX(Q281-UpliftWindowH/24,Flights!$AZ$12),Q281-UpliftWindowH/24)</f>
        <v>46304.8159722222</v>
      </c>
      <c r="BZ281" s="61" t="n">
        <f aca="false">IFERROR(IF(AND(TRIM(LOWER(Z281))&lt;&gt;LOWER(Flights!$F$12),ISNA(MATCH(TRIM(BN281),{"00aaa00","00aaa0000","aaa00","aaa0000","00-aaa-00","00-aaa-0000","00/aaa/00"},0)),IF(S281="Link / file path",SUMPRODUCT(--ISNUMBER(SEARCH({"http","www.","\","/",".pdf",".jpg",".jpeg",".png",".heic",".xls",".doc",".msg",".eml"},Z281)))&gt;0,OR(SUMPRODUCT(--ISNUMBER(SEARCH({"a0","a-0","a_0","a/0","a.0","a#0"},BN281)))&gt;0,SUMPRODUCT(--ISNUMBER(SEARCH({"http","www.","\","/",".pdf",".jpg",".jpeg",".png",".heic",".xls",".doc",".msg",".eml"},Z281)))&gt;0,AND(ISNUMBER(MATCH(S281,{"Seal no.","Delivery note / receipt","Email","Photo"},0)),ISNUMBER(SEARCH("0000",BN281)))))),1,0),0)</f>
        <v>0</v>
      </c>
    </row>
    <row r="282" customFormat="false" ht="39.75" hidden="false" customHeight="true" outlineLevel="0" collapsed="false">
      <c r="A282" s="57" t="s">
        <v>856</v>
      </c>
      <c r="B282" s="57" t="s">
        <v>238</v>
      </c>
      <c r="C282" s="57" t="str">
        <f aca="false">Flights!$F$12</f>
        <v>MH0752</v>
      </c>
      <c r="D282" s="58" t="n">
        <f aca="false">Flights!$D$12</f>
        <v>46305</v>
      </c>
      <c r="E282" s="57" t="str">
        <f aca="false">Flights!$G$12&amp;"-"&amp;Flights!$H$12</f>
        <v>KUL-HAN</v>
      </c>
      <c r="F282" s="57" t="str">
        <f aca="false">Flights!$K$12</f>
        <v>EY</v>
      </c>
      <c r="G282" s="57" t="s">
        <v>459</v>
      </c>
      <c r="H282" s="57" t="s">
        <v>460</v>
      </c>
      <c r="I282" s="57" t="s">
        <v>447</v>
      </c>
      <c r="J282" s="57" t="s">
        <v>469</v>
      </c>
      <c r="K282" s="67" t="s">
        <v>449</v>
      </c>
      <c r="L282" s="67" t="s">
        <v>853</v>
      </c>
      <c r="M282" s="67" t="s">
        <v>451</v>
      </c>
      <c r="N282" s="67" t="s">
        <v>383</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60"/>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file",IF(TRIM(S282)="","INVALID – choose the evidence type (column S)",IF(BL282=0,"INVALID – evidence ID does not match its type (e.g. SF-2210, IMG_2231, seal 88213, link)",IF(OR(LEN(AX282)&lt;2,ISNUMBER(MATCH(AX282,L_Placeholder,0))),"INVALID – verifier missing",IF(AX282=AU282,"INVALID – verifier must be someone other than the PIC",IF(BH282=1,"INVALID – result not yet available (awaiting / TBC)",IF(BV282=1,"INVALID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future",IF(AND(ISNUMBER(BY282),AG282&lt;BY282),IF(H282="Physical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IF(TRIM(S282)="",0,BZ282)</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TRIM(LOWER(W282))&lt;&gt;LOWER(Flights!$F$12),ISNA(MATCH(TRIM(BP282),{"00aaa00","00aaa0000","aaa00","aaa0000","00-aaa-00","00-aaa-0000","00/aaa/00"},0)),OR(SUMPRODUCT(--ISNUMBER(SEARCH({"a0","a-0","a_0","a/0","a.0","a#0"},BP282)))&gt;0,ISNUMBER(SEARCH("000000",BP282)))),1,0),0)</f>
        <v>0</v>
      </c>
      <c r="BR282" s="61"/>
      <c r="BS282" s="61"/>
      <c r="BT282" s="61"/>
      <c r="BU282" s="61"/>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c r="BX282" s="61"/>
      <c r="BY282" s="62" t="n">
        <f aca="false">IF(ISNUMBER(Flights!$AZ$12),MAX(Q282-UpliftWindowH/24,Flights!$AZ$12),Q282-UpliftWindowH/24)</f>
        <v>46304.8159722222</v>
      </c>
      <c r="BZ282" s="61" t="n">
        <f aca="false">IFERROR(IF(AND(TRIM(LOWER(Z282))&lt;&gt;LOWER(Flights!$F$12),ISNA(MATCH(TRIM(BN282),{"00aaa00","00aaa0000","aaa00","aaa0000","00-aaa-00","00-aaa-0000","00/aaa/00"},0)),IF(S282="Link / file path",SUMPRODUCT(--ISNUMBER(SEARCH({"http","www.","\","/",".pdf",".jpg",".jpeg",".png",".heic",".xls",".doc",".msg",".eml"},Z282)))&gt;0,OR(SUMPRODUCT(--ISNUMBER(SEARCH({"a0","a-0","a_0","a/0","a.0","a#0"},BN282)))&gt;0,SUMPRODUCT(--ISNUMBER(SEARCH({"http","www.","\","/",".pdf",".jpg",".jpeg",".png",".heic",".xls",".doc",".msg",".eml"},Z282)))&gt;0,AND(ISNUMBER(MATCH(S282,{"Seal no.","Delivery note / receipt","Email","Photo"},0)),ISNUMBER(SEARCH("0000",BN282)))))),1,0),0)</f>
        <v>0</v>
      </c>
    </row>
    <row r="283" customFormat="false" ht="39.75" hidden="false" customHeight="true" outlineLevel="0" collapsed="false">
      <c r="A283" s="57" t="s">
        <v>857</v>
      </c>
      <c r="B283" s="57" t="s">
        <v>246</v>
      </c>
      <c r="C283" s="57" t="str">
        <f aca="false">Flights!$F$13</f>
        <v>MH0753</v>
      </c>
      <c r="D283" s="58" t="n">
        <f aca="false">Flights!$D$13</f>
        <v>46306</v>
      </c>
      <c r="E283" s="57" t="str">
        <f aca="false">Flights!$G$13&amp;"-"&amp;Flights!$H$13</f>
        <v>HAN-KUL</v>
      </c>
      <c r="F283" s="57" t="str">
        <f aca="false">Flights!$K$13</f>
        <v>BC</v>
      </c>
      <c r="G283" s="57" t="s">
        <v>81</v>
      </c>
      <c r="H283" s="57" t="s">
        <v>378</v>
      </c>
      <c r="I283" s="57" t="s">
        <v>379</v>
      </c>
      <c r="J283" s="57" t="s">
        <v>380</v>
      </c>
      <c r="K283" s="67" t="s">
        <v>381</v>
      </c>
      <c r="L283" s="67" t="s">
        <v>382</v>
      </c>
      <c r="M283" s="67"/>
      <c r="N283" s="67" t="s">
        <v>383</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60"/>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file",IF(TRIM(S283)="","INVALID – choose the evidence type (column S)",IF(BL283=0,"INVALID – evidence ID does not match its type (e.g. SF-2210, IMG_2231, seal 88213, link)",IF(OR(LEN(AX283)&lt;2,ISNUMBER(MATCH(AX283,L_Placeholder,0))),"INVALID – verifier missing",IF(AX283=AU283,"INVALID – verifier must be someone other than the PIC",IF(BH283=1,"INVALID – result not yet available (awaiting / TBC)",IF(BV283=1,"INVALID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future",IF(AND(ISNUMBER(BY283),AG283&lt;BY283),IF(H283="Physical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IF(TRIM(S283)="",0,BZ283)</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TRIM(LOWER(W283))&lt;&gt;LOWER(Flights!$F$13),ISNA(MATCH(TRIM(BP283),{"00aaa00","00aaa0000","aaa00","aaa0000","00-aaa-00","00-aaa-0000","00/aaa/00"},0)),OR(SUMPRODUCT(--ISNUMBER(SEARCH({"a0","a-0","a_0","a/0","a.0","a#0"},BP283)))&gt;0,ISNUMBER(SEARCH("000000",BP283)))),1,0),0)</f>
        <v>0</v>
      </c>
      <c r="BR283" s="61"/>
      <c r="BS283" s="61"/>
      <c r="BT283" s="61"/>
      <c r="BU283" s="61"/>
      <c r="BV283" s="61" t="n">
        <f aca="false">0</f>
        <v>0</v>
      </c>
      <c r="BW283" s="61"/>
      <c r="BX283" s="61"/>
      <c r="BY283" s="62" t="n">
        <f aca="false">Q283-T7EarlyD*24/24</f>
        <v>46285.2534722222</v>
      </c>
      <c r="BZ283" s="61" t="n">
        <f aca="false">IFERROR(IF(AND(TRIM(LOWER(Z283))&lt;&gt;LOWER(Flights!$F$13),ISNA(MATCH(TRIM(BN283),{"00aaa00","00aaa0000","aaa00","aaa0000","00-aaa-00","00-aaa-0000","00/aaa/00"},0)),IF(S283="Link / file path",SUMPRODUCT(--ISNUMBER(SEARCH({"http","www.","\","/",".pdf",".jpg",".jpeg",".png",".heic",".xls",".doc",".msg",".eml"},Z283)))&gt;0,OR(SUMPRODUCT(--ISNUMBER(SEARCH({"a0","a-0","a_0","a/0","a.0","a#0"},BN283)))&gt;0,SUMPRODUCT(--ISNUMBER(SEARCH({"http","www.","\","/",".pdf",".jpg",".jpeg",".png",".heic",".xls",".doc",".msg",".eml"},Z283)))&gt;0,AND(ISNUMBER(MATCH(S283,{"Seal no.","Delivery note / receipt","Email","Photo"},0)),ISNUMBER(SEARCH("0000",BN283)))))),1,0),0)</f>
        <v>0</v>
      </c>
    </row>
    <row r="284" customFormat="false" ht="39.75" hidden="false" customHeight="true" outlineLevel="0" collapsed="false">
      <c r="A284" s="57" t="s">
        <v>858</v>
      </c>
      <c r="B284" s="57" t="s">
        <v>246</v>
      </c>
      <c r="C284" s="57" t="str">
        <f aca="false">Flights!$F$13</f>
        <v>MH0753</v>
      </c>
      <c r="D284" s="58" t="n">
        <f aca="false">Flights!$D$13</f>
        <v>46306</v>
      </c>
      <c r="E284" s="57" t="str">
        <f aca="false">Flights!$G$13&amp;"-"&amp;Flights!$H$13</f>
        <v>HAN-KUL</v>
      </c>
      <c r="F284" s="57" t="str">
        <f aca="false">Flights!$K$13</f>
        <v>BC</v>
      </c>
      <c r="G284" s="57" t="s">
        <v>81</v>
      </c>
      <c r="H284" s="57" t="s">
        <v>378</v>
      </c>
      <c r="I284" s="57" t="s">
        <v>385</v>
      </c>
      <c r="J284" s="57" t="s">
        <v>386</v>
      </c>
      <c r="K284" s="67" t="s">
        <v>387</v>
      </c>
      <c r="L284" s="67" t="s">
        <v>382</v>
      </c>
      <c r="M284" s="67"/>
      <c r="N284" s="67" t="s">
        <v>383</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60"/>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file",IF(TRIM(S284)="","INVALID – choose the evidence type (column S)",IF(BL284=0,"INVALID – evidence ID does not match its type (e.g. SF-2210, IMG_2231, seal 88213, link)",IF(OR(LEN(AX284)&lt;2,ISNUMBER(MATCH(AX284,L_Placeholder,0))),"INVALID – verifier missing",IF(AX284=AU284,"INVALID – verifier must be someone other than the PIC",IF(BH284=1,"INVALID – result not yet available (awaiting / TBC)",IF(BV284=1,"INVALID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future",IF(AND(ISNUMBER(BY284),AG284&lt;BY284),IF(H284="Physical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IF(TRIM(S284)="",0,BZ284)</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TRIM(LOWER(W284))&lt;&gt;LOWER(Flights!$F$13),ISNA(MATCH(TRIM(BP284),{"00aaa00","00aaa0000","aaa00","aaa0000","00-aaa-00","00-aaa-0000","00/aaa/00"},0)),OR(SUMPRODUCT(--ISNUMBER(SEARCH({"a0","a-0","a_0","a/0","a.0","a#0"},BP284)))&gt;0,ISNUMBER(SEARCH("000000",BP284)))),1,0),0)</f>
        <v>0</v>
      </c>
      <c r="BR284" s="61"/>
      <c r="BS284" s="61"/>
      <c r="BT284" s="61"/>
      <c r="BU284" s="61"/>
      <c r="BV284" s="61" t="n">
        <f aca="false">0</f>
        <v>0</v>
      </c>
      <c r="BW284" s="61"/>
      <c r="BX284" s="61"/>
      <c r="BY284" s="62" t="n">
        <f aca="false">Q284-T7EarlyD*24/24</f>
        <v>46285.2534722222</v>
      </c>
      <c r="BZ284" s="61" t="n">
        <f aca="false">IFERROR(IF(AND(TRIM(LOWER(Z284))&lt;&gt;LOWER(Flights!$F$13),ISNA(MATCH(TRIM(BN284),{"00aaa00","00aaa0000","aaa00","aaa0000","00-aaa-00","00-aaa-0000","00/aaa/00"},0)),IF(S284="Link / file path",SUMPRODUCT(--ISNUMBER(SEARCH({"http","www.","\","/",".pdf",".jpg",".jpeg",".png",".heic",".xls",".doc",".msg",".eml"},Z284)))&gt;0,OR(SUMPRODUCT(--ISNUMBER(SEARCH({"a0","a-0","a_0","a/0","a.0","a#0"},BN284)))&gt;0,SUMPRODUCT(--ISNUMBER(SEARCH({"http","www.","\","/",".pdf",".jpg",".jpeg",".png",".heic",".xls",".doc",".msg",".eml"},Z284)))&gt;0,AND(ISNUMBER(MATCH(S284,{"Seal no.","Delivery note / receipt","Email","Photo"},0)),ISNUMBER(SEARCH("0000",BN284)))))),1,0),0)</f>
        <v>0</v>
      </c>
    </row>
    <row r="285" customFormat="false" ht="41.25" hidden="false" customHeight="true" outlineLevel="0" collapsed="false">
      <c r="A285" s="57" t="s">
        <v>859</v>
      </c>
      <c r="B285" s="57" t="s">
        <v>246</v>
      </c>
      <c r="C285" s="57" t="str">
        <f aca="false">Flights!$F$13</f>
        <v>MH0753</v>
      </c>
      <c r="D285" s="58" t="n">
        <f aca="false">Flights!$D$13</f>
        <v>46306</v>
      </c>
      <c r="E285" s="57" t="str">
        <f aca="false">Flights!$G$13&amp;"-"&amp;Flights!$H$13</f>
        <v>HAN-KUL</v>
      </c>
      <c r="F285" s="57" t="str">
        <f aca="false">Flights!$K$13</f>
        <v>BC</v>
      </c>
      <c r="G285" s="57" t="s">
        <v>81</v>
      </c>
      <c r="H285" s="57" t="s">
        <v>378</v>
      </c>
      <c r="I285" s="57" t="s">
        <v>389</v>
      </c>
      <c r="J285" s="57" t="s">
        <v>390</v>
      </c>
      <c r="K285" s="67" t="s">
        <v>391</v>
      </c>
      <c r="L285" s="67" t="s">
        <v>382</v>
      </c>
      <c r="M285" s="67"/>
      <c r="N285" s="67" t="str">
        <f aca="false">IF(TRIM(Flights!$L$13)="A339","Required","N/A – rule")</f>
        <v>N/A – rule</v>
      </c>
      <c r="O285" s="67" t="s">
        <v>392</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60"/>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file",IF(TRIM(S285)="","INVALID – choose the evidence type (column S)",IF(BL285=0,"INVALID – evidence ID does not match its type (e.g. SF-2210, IMG_2231, seal 88213, link)",IF(OR(LEN(AX285)&lt;2,ISNUMBER(MATCH(AX285,L_Placeholder,0))),"INVALID – verifier missing",IF(AX285=AU285,"INVALID – verifier must be someone other than the PIC",IF(BH285=1,"INVALID – result not yet available (awaiting / TBC)",IF(BV285=1,"INVALID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future",IF(AND(ISNUMBER(BY285),AG285&lt;BY285),IF(H285="Physical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IF(TRIM(S285)="",0,BZ285)</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TRIM(LOWER(W285))&lt;&gt;LOWER(Flights!$F$13),ISNA(MATCH(TRIM(BP285),{"00aaa00","00aaa0000","aaa00","aaa0000","00-aaa-00","00-aaa-0000","00/aaa/00"},0)),OR(SUMPRODUCT(--ISNUMBER(SEARCH({"a0","a-0","a_0","a/0","a.0","a#0"},BP285)))&gt;0,ISNUMBER(SEARCH("000000",BP285)))),1,0),0)</f>
        <v>0</v>
      </c>
      <c r="BR285" s="61"/>
      <c r="BS285" s="61"/>
      <c r="BT285" s="61"/>
      <c r="BU285" s="61"/>
      <c r="BV285" s="61" t="n">
        <f aca="false">0</f>
        <v>0</v>
      </c>
      <c r="BW285" s="61"/>
      <c r="BX285" s="61"/>
      <c r="BY285" s="62" t="n">
        <f aca="false">Q285-T7EarlyD*24/24</f>
        <v>46285.2534722222</v>
      </c>
      <c r="BZ285" s="61" t="n">
        <f aca="false">IFERROR(IF(AND(TRIM(LOWER(Z285))&lt;&gt;LOWER(Flights!$F$13),ISNA(MATCH(TRIM(BN285),{"00aaa00","00aaa0000","aaa00","aaa0000","00-aaa-00","00-aaa-0000","00/aaa/00"},0)),IF(S285="Link / file path",SUMPRODUCT(--ISNUMBER(SEARCH({"http","www.","\","/",".pdf",".jpg",".jpeg",".png",".heic",".xls",".doc",".msg",".eml"},Z285)))&gt;0,OR(SUMPRODUCT(--ISNUMBER(SEARCH({"a0","a-0","a_0","a/0","a.0","a#0"},BN285)))&gt;0,SUMPRODUCT(--ISNUMBER(SEARCH({"http","www.","\","/",".pdf",".jpg",".jpeg",".png",".heic",".xls",".doc",".msg",".eml"},Z285)))&gt;0,AND(ISNUMBER(MATCH(S285,{"Seal no.","Delivery note / receipt","Email","Photo"},0)),ISNUMBER(SEARCH("0000",BN285)))))),1,0),0)</f>
        <v>0</v>
      </c>
    </row>
    <row r="286" customFormat="false" ht="39.75" hidden="false" customHeight="true" outlineLevel="0" collapsed="false">
      <c r="A286" s="57" t="s">
        <v>860</v>
      </c>
      <c r="B286" s="57" t="s">
        <v>246</v>
      </c>
      <c r="C286" s="57" t="str">
        <f aca="false">Flights!$F$13</f>
        <v>MH0753</v>
      </c>
      <c r="D286" s="58" t="n">
        <f aca="false">Flights!$D$13</f>
        <v>46306</v>
      </c>
      <c r="E286" s="57" t="str">
        <f aca="false">Flights!$G$13&amp;"-"&amp;Flights!$H$13</f>
        <v>HAN-KUL</v>
      </c>
      <c r="F286" s="57" t="str">
        <f aca="false">Flights!$K$13</f>
        <v>BC</v>
      </c>
      <c r="G286" s="57" t="s">
        <v>81</v>
      </c>
      <c r="H286" s="57" t="s">
        <v>378</v>
      </c>
      <c r="I286" s="57" t="s">
        <v>394</v>
      </c>
      <c r="J286" s="57" t="s">
        <v>395</v>
      </c>
      <c r="K286" s="67" t="s">
        <v>396</v>
      </c>
      <c r="L286" s="67" t="s">
        <v>382</v>
      </c>
      <c r="M286" s="67"/>
      <c r="N286" s="67" t="s">
        <v>383</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60"/>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file",IF(TRIM(S286)="","INVALID – choose the evidence type (column S)",IF(BL286=0,"INVALID – evidence ID does not match its type (e.g. SF-2210, IMG_2231, seal 88213, link)",IF(OR(LEN(AX286)&lt;2,ISNUMBER(MATCH(AX286,L_Placeholder,0))),"INVALID – verifier missing",IF(AX286=AU286,"INVALID – verifier must be someone other than the PIC",IF(BH286=1,"INVALID – result not yet available (awaiting / TBC)",IF(BV286=1,"INVALID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future",IF(AND(ISNUMBER(BY286),AG286&lt;BY286),IF(H286="Physical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IF(TRIM(S286)="",0,BZ286)</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TRIM(LOWER(W286))&lt;&gt;LOWER(Flights!$F$13),ISNA(MATCH(TRIM(BP286),{"00aaa00","00aaa0000","aaa00","aaa0000","00-aaa-00","00-aaa-0000","00/aaa/00"},0)),OR(SUMPRODUCT(--ISNUMBER(SEARCH({"a0","a-0","a_0","a/0","a.0","a#0"},BP286)))&gt;0,ISNUMBER(SEARCH("000000",BP286)))),1,0),0)</f>
        <v>0</v>
      </c>
      <c r="BR286" s="61"/>
      <c r="BS286" s="61"/>
      <c r="BT286" s="61"/>
      <c r="BU286" s="61"/>
      <c r="BV286" s="61" t="n">
        <f aca="false">0</f>
        <v>0</v>
      </c>
      <c r="BW286" s="61"/>
      <c r="BX286" s="61"/>
      <c r="BY286" s="62" t="n">
        <f aca="false">Q286-T7EarlyD*24/24</f>
        <v>46285.2534722222</v>
      </c>
      <c r="BZ286" s="61" t="n">
        <f aca="false">IFERROR(IF(AND(TRIM(LOWER(Z286))&lt;&gt;LOWER(Flights!$F$13),ISNA(MATCH(TRIM(BN286),{"00aaa00","00aaa0000","aaa00","aaa0000","00-aaa-00","00-aaa-0000","00/aaa/00"},0)),IF(S286="Link / file path",SUMPRODUCT(--ISNUMBER(SEARCH({"http","www.","\","/",".pdf",".jpg",".jpeg",".png",".heic",".xls",".doc",".msg",".eml"},Z286)))&gt;0,OR(SUMPRODUCT(--ISNUMBER(SEARCH({"a0","a-0","a_0","a/0","a.0","a#0"},BN286)))&gt;0,SUMPRODUCT(--ISNUMBER(SEARCH({"http","www.","\","/",".pdf",".jpg",".jpeg",".png",".heic",".xls",".doc",".msg",".eml"},Z286)))&gt;0,AND(ISNUMBER(MATCH(S286,{"Seal no.","Delivery note / receipt","Email","Photo"},0)),ISNUMBER(SEARCH("0000",BN286)))))),1,0),0)</f>
        <v>0</v>
      </c>
    </row>
    <row r="287" customFormat="false" ht="39.75" hidden="false" customHeight="true" outlineLevel="0" collapsed="false">
      <c r="A287" s="57" t="s">
        <v>861</v>
      </c>
      <c r="B287" s="57" t="s">
        <v>246</v>
      </c>
      <c r="C287" s="57" t="str">
        <f aca="false">Flights!$F$13</f>
        <v>MH0753</v>
      </c>
      <c r="D287" s="58" t="n">
        <f aca="false">Flights!$D$13</f>
        <v>46306</v>
      </c>
      <c r="E287" s="57" t="str">
        <f aca="false">Flights!$G$13&amp;"-"&amp;Flights!$H$13</f>
        <v>HAN-KUL</v>
      </c>
      <c r="F287" s="57" t="str">
        <f aca="false">Flights!$K$13</f>
        <v>BC</v>
      </c>
      <c r="G287" s="57" t="s">
        <v>81</v>
      </c>
      <c r="H287" s="57" t="s">
        <v>378</v>
      </c>
      <c r="I287" s="57" t="s">
        <v>398</v>
      </c>
      <c r="J287" s="57" t="s">
        <v>399</v>
      </c>
      <c r="K287" s="67" t="s">
        <v>400</v>
      </c>
      <c r="L287" s="67" t="s">
        <v>382</v>
      </c>
      <c r="M287" s="67"/>
      <c r="N287" s="67" t="s">
        <v>383</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60"/>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file",IF(TRIM(S287)="","INVALID – choose the evidence type (column S)",IF(BL287=0,"INVALID – evidence ID does not match its type (e.g. SF-2210, IMG_2231, seal 88213, link)",IF(OR(LEN(AX287)&lt;2,ISNUMBER(MATCH(AX287,L_Placeholder,0))),"INVALID – verifier missing",IF(AX287=AU287,"INVALID – verifier must be someone other than the PIC",IF(BH287=1,"INVALID – result not yet available (awaiting / TBC)",IF(BV287=1,"INVALID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future",IF(AND(ISNUMBER(BY287),AG287&lt;BY287),IF(H287="Physical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IF(TRIM(S287)="",0,BZ287)</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TRIM(LOWER(W287))&lt;&gt;LOWER(Flights!$F$13),ISNA(MATCH(TRIM(BP287),{"00aaa00","00aaa0000","aaa00","aaa0000","00-aaa-00","00-aaa-0000","00/aaa/00"},0)),OR(SUMPRODUCT(--ISNUMBER(SEARCH({"a0","a-0","a_0","a/0","a.0","a#0"},BP287)))&gt;0,ISNUMBER(SEARCH("000000",BP287)))),1,0),0)</f>
        <v>0</v>
      </c>
      <c r="BR287" s="61"/>
      <c r="BS287" s="61"/>
      <c r="BT287" s="61"/>
      <c r="BU287" s="61"/>
      <c r="BV287" s="61" t="n">
        <f aca="false">0</f>
        <v>0</v>
      </c>
      <c r="BW287" s="61"/>
      <c r="BX287" s="61"/>
      <c r="BY287" s="62" t="n">
        <f aca="false">Q287-T7EarlyD*24/24</f>
        <v>46285.2534722222</v>
      </c>
      <c r="BZ287" s="61" t="n">
        <f aca="false">IFERROR(IF(AND(TRIM(LOWER(Z287))&lt;&gt;LOWER(Flights!$F$13),ISNA(MATCH(TRIM(BN287),{"00aaa00","00aaa0000","aaa00","aaa0000","00-aaa-00","00-aaa-0000","00/aaa/00"},0)),IF(S287="Link / file path",SUMPRODUCT(--ISNUMBER(SEARCH({"http","www.","\","/",".pdf",".jpg",".jpeg",".png",".heic",".xls",".doc",".msg",".eml"},Z287)))&gt;0,OR(SUMPRODUCT(--ISNUMBER(SEARCH({"a0","a-0","a_0","a/0","a.0","a#0"},BN287)))&gt;0,SUMPRODUCT(--ISNUMBER(SEARCH({"http","www.","\","/",".pdf",".jpg",".jpeg",".png",".heic",".xls",".doc",".msg",".eml"},Z287)))&gt;0,AND(ISNUMBER(MATCH(S287,{"Seal no.","Delivery note / receipt","Email","Photo"},0)),ISNUMBER(SEARCH("0000",BN287)))))),1,0),0)</f>
        <v>0</v>
      </c>
    </row>
    <row r="288" customFormat="false" ht="39.75" hidden="false" customHeight="true" outlineLevel="0" collapsed="false">
      <c r="A288" s="57" t="s">
        <v>862</v>
      </c>
      <c r="B288" s="57" t="s">
        <v>246</v>
      </c>
      <c r="C288" s="57" t="str">
        <f aca="false">Flights!$F$13</f>
        <v>MH0753</v>
      </c>
      <c r="D288" s="58" t="n">
        <f aca="false">Flights!$D$13</f>
        <v>46306</v>
      </c>
      <c r="E288" s="57" t="str">
        <f aca="false">Flights!$G$13&amp;"-"&amp;Flights!$H$13</f>
        <v>HAN-KUL</v>
      </c>
      <c r="F288" s="57" t="str">
        <f aca="false">Flights!$K$13</f>
        <v>BC</v>
      </c>
      <c r="G288" s="57" t="s">
        <v>81</v>
      </c>
      <c r="H288" s="57" t="s">
        <v>378</v>
      </c>
      <c r="I288" s="57" t="s">
        <v>398</v>
      </c>
      <c r="J288" s="57" t="s">
        <v>402</v>
      </c>
      <c r="K288" s="67" t="s">
        <v>403</v>
      </c>
      <c r="L288" s="67" t="s">
        <v>382</v>
      </c>
      <c r="M288" s="67"/>
      <c r="N288" s="67" t="s">
        <v>383</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60"/>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file",IF(TRIM(S288)="","INVALID – choose the evidence type (column S)",IF(BL288=0,"INVALID – evidence ID does not match its type (e.g. SF-2210, IMG_2231, seal 88213, link)",IF(OR(LEN(AX288)&lt;2,ISNUMBER(MATCH(AX288,L_Placeholder,0))),"INVALID – verifier missing",IF(AX288=AU288,"INVALID – verifier must be someone other than the PIC",IF(BH288=1,"INVALID – result not yet available (awaiting / TBC)",IF(BV288=1,"INVALID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future",IF(AND(ISNUMBER(BY288),AG288&lt;BY288),IF(H288="Physical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IF(TRIM(S288)="",0,BZ288)</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TRIM(LOWER(W288))&lt;&gt;LOWER(Flights!$F$13),ISNA(MATCH(TRIM(BP288),{"00aaa00","00aaa0000","aaa00","aaa0000","00-aaa-00","00-aaa-0000","00/aaa/00"},0)),OR(SUMPRODUCT(--ISNUMBER(SEARCH({"a0","a-0","a_0","a/0","a.0","a#0"},BP288)))&gt;0,ISNUMBER(SEARCH("000000",BP288)))),1,0),0)</f>
        <v>0</v>
      </c>
      <c r="BR288" s="61"/>
      <c r="BS288" s="61"/>
      <c r="BT288" s="61"/>
      <c r="BU288" s="61"/>
      <c r="BV288" s="61" t="n">
        <f aca="false">0</f>
        <v>0</v>
      </c>
      <c r="BW288" s="61"/>
      <c r="BX288" s="61"/>
      <c r="BY288" s="62" t="n">
        <f aca="false">Q288-T7EarlyD*24/24</f>
        <v>46285.2534722222</v>
      </c>
      <c r="BZ288" s="61" t="n">
        <f aca="false">IFERROR(IF(AND(TRIM(LOWER(Z288))&lt;&gt;LOWER(Flights!$F$13),ISNA(MATCH(TRIM(BN288),{"00aaa00","00aaa0000","aaa00","aaa0000","00-aaa-00","00-aaa-0000","00/aaa/00"},0)),IF(S288="Link / file path",SUMPRODUCT(--ISNUMBER(SEARCH({"http","www.","\","/",".pdf",".jpg",".jpeg",".png",".heic",".xls",".doc",".msg",".eml"},Z288)))&gt;0,OR(SUMPRODUCT(--ISNUMBER(SEARCH({"a0","a-0","a_0","a/0","a.0","a#0"},BN288)))&gt;0,SUMPRODUCT(--ISNUMBER(SEARCH({"http","www.","\","/",".pdf",".jpg",".jpeg",".png",".heic",".xls",".doc",".msg",".eml"},Z288)))&gt;0,AND(ISNUMBER(MATCH(S288,{"Seal no.","Delivery note / receipt","Email","Photo"},0)),ISNUMBER(SEARCH("0000",BN288)))))),1,0),0)</f>
        <v>0</v>
      </c>
    </row>
    <row r="289" customFormat="false" ht="39.75" hidden="false" customHeight="true" outlineLevel="0" collapsed="false">
      <c r="A289" s="57" t="s">
        <v>863</v>
      </c>
      <c r="B289" s="57" t="s">
        <v>246</v>
      </c>
      <c r="C289" s="57" t="str">
        <f aca="false">Flights!$F$13</f>
        <v>MH0753</v>
      </c>
      <c r="D289" s="58" t="n">
        <f aca="false">Flights!$D$13</f>
        <v>46306</v>
      </c>
      <c r="E289" s="57" t="str">
        <f aca="false">Flights!$G$13&amp;"-"&amp;Flights!$H$13</f>
        <v>HAN-KUL</v>
      </c>
      <c r="F289" s="57" t="str">
        <f aca="false">Flights!$K$13</f>
        <v>BC</v>
      </c>
      <c r="G289" s="57" t="s">
        <v>81</v>
      </c>
      <c r="H289" s="57" t="s">
        <v>378</v>
      </c>
      <c r="I289" s="57" t="s">
        <v>405</v>
      </c>
      <c r="J289" s="57" t="s">
        <v>406</v>
      </c>
      <c r="K289" s="67" t="s">
        <v>407</v>
      </c>
      <c r="L289" s="67" t="s">
        <v>382</v>
      </c>
      <c r="M289" s="67"/>
      <c r="N289" s="67" t="s">
        <v>383</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60"/>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file",IF(TRIM(S289)="","INVALID – choose the evidence type (column S)",IF(BL289=0,"INVALID – evidence ID does not match its type (e.g. SF-2210, IMG_2231, seal 88213, link)",IF(OR(LEN(AX289)&lt;2,ISNUMBER(MATCH(AX289,L_Placeholder,0))),"INVALID – verifier missing",IF(AX289=AU289,"INVALID – verifier must be someone other than the PIC",IF(BH289=1,"INVALID – result not yet available (awaiting / TBC)",IF(BV289=1,"INVALID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future",IF(AND(ISNUMBER(BY289),AG289&lt;BY289),IF(H289="Physical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IF(TRIM(S289)="",0,BZ289)</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TRIM(LOWER(W289))&lt;&gt;LOWER(Flights!$F$13),ISNA(MATCH(TRIM(BP289),{"00aaa00","00aaa0000","aaa00","aaa0000","00-aaa-00","00-aaa-0000","00/aaa/00"},0)),OR(SUMPRODUCT(--ISNUMBER(SEARCH({"a0","a-0","a_0","a/0","a.0","a#0"},BP289)))&gt;0,ISNUMBER(SEARCH("000000",BP289)))),1,0),0)</f>
        <v>0</v>
      </c>
      <c r="BR289" s="61"/>
      <c r="BS289" s="61"/>
      <c r="BT289" s="61"/>
      <c r="BU289" s="61"/>
      <c r="BV289" s="61" t="n">
        <f aca="false">0</f>
        <v>0</v>
      </c>
      <c r="BW289" s="61"/>
      <c r="BX289" s="61"/>
      <c r="BY289" s="62" t="n">
        <f aca="false">Q289-T7EarlyD*24/24</f>
        <v>46285.2534722222</v>
      </c>
      <c r="BZ289" s="61" t="n">
        <f aca="false">IFERROR(IF(AND(TRIM(LOWER(Z289))&lt;&gt;LOWER(Flights!$F$13),ISNA(MATCH(TRIM(BN289),{"00aaa00","00aaa0000","aaa00","aaa0000","00-aaa-00","00-aaa-0000","00/aaa/00"},0)),IF(S289="Link / file path",SUMPRODUCT(--ISNUMBER(SEARCH({"http","www.","\","/",".pdf",".jpg",".jpeg",".png",".heic",".xls",".doc",".msg",".eml"},Z289)))&gt;0,OR(SUMPRODUCT(--ISNUMBER(SEARCH({"a0","a-0","a_0","a/0","a.0","a#0"},BN289)))&gt;0,SUMPRODUCT(--ISNUMBER(SEARCH({"http","www.","\","/",".pdf",".jpg",".jpeg",".png",".heic",".xls",".doc",".msg",".eml"},Z289)))&gt;0,AND(ISNUMBER(MATCH(S289,{"Seal no.","Delivery note / receipt","Email","Photo"},0)),ISNUMBER(SEARCH("0000",BN289)))))),1,0),0)</f>
        <v>0</v>
      </c>
    </row>
    <row r="290" customFormat="false" ht="39.75" hidden="false" customHeight="true" outlineLevel="0" collapsed="false">
      <c r="A290" s="57" t="s">
        <v>864</v>
      </c>
      <c r="B290" s="57" t="s">
        <v>246</v>
      </c>
      <c r="C290" s="57" t="str">
        <f aca="false">Flights!$F$13</f>
        <v>MH0753</v>
      </c>
      <c r="D290" s="58" t="n">
        <f aca="false">Flights!$D$13</f>
        <v>46306</v>
      </c>
      <c r="E290" s="57" t="str">
        <f aca="false">Flights!$G$13&amp;"-"&amp;Flights!$H$13</f>
        <v>HAN-KUL</v>
      </c>
      <c r="F290" s="57" t="str">
        <f aca="false">Flights!$K$13</f>
        <v>BC</v>
      </c>
      <c r="G290" s="57" t="s">
        <v>81</v>
      </c>
      <c r="H290" s="57" t="s">
        <v>378</v>
      </c>
      <c r="I290" s="57" t="s">
        <v>405</v>
      </c>
      <c r="J290" s="57" t="s">
        <v>409</v>
      </c>
      <c r="K290" s="67" t="s">
        <v>407</v>
      </c>
      <c r="L290" s="67" t="s">
        <v>382</v>
      </c>
      <c r="M290" s="67"/>
      <c r="N290" s="67" t="s">
        <v>383</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60"/>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file",IF(TRIM(S290)="","INVALID – choose the evidence type (column S)",IF(BL290=0,"INVALID – evidence ID does not match its type (e.g. SF-2210, IMG_2231, seal 88213, link)",IF(OR(LEN(AX290)&lt;2,ISNUMBER(MATCH(AX290,L_Placeholder,0))),"INVALID – verifier missing",IF(AX290=AU290,"INVALID – verifier must be someone other than the PIC",IF(BH290=1,"INVALID – result not yet available (awaiting / TBC)",IF(BV290=1,"INVALID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future",IF(AND(ISNUMBER(BY290),AG290&lt;BY290),IF(H290="Physical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IF(TRIM(S290)="",0,BZ290)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TRIM(LOWER(W290))&lt;&gt;LOWER(Flights!$F$13),ISNA(MATCH(TRIM(BP290),{"00aaa00","00aaa0000","aaa00","aaa0000","00-aaa-00","00-aaa-0000","00/aaa/00"},0)),OR(SUMPRODUCT(--ISNUMBER(SEARCH({"a0","a-0","a_0","a/0","a.0","a#0"},BP290)))&gt;0,ISNUMBER(SEARCH("000000",BP290)))),1,0),0)</f>
        <v>0</v>
      </c>
      <c r="BR290" s="61"/>
      <c r="BS290" s="61"/>
      <c r="BT290" s="61"/>
      <c r="BU290" s="61"/>
      <c r="BV290" s="61" t="n">
        <f aca="false">0</f>
        <v>0</v>
      </c>
      <c r="BW290" s="61"/>
      <c r="BX290" s="61"/>
      <c r="BY290" s="62" t="n">
        <f aca="false">Q290-T7EarlyD*24/24</f>
        <v>46285.2534722222</v>
      </c>
      <c r="BZ290" s="61" t="n">
        <f aca="false">IFERROR(IF(AND(TRIM(LOWER(Z290))&lt;&gt;LOWER(Flights!$F$13),ISNA(MATCH(TRIM(BN290),{"00aaa00","00aaa0000","aaa00","aaa0000","00-aaa-00","00-aaa-0000","00/aaa/00"},0)),IF(S290="Link / file path",SUMPRODUCT(--ISNUMBER(SEARCH({"http","www.","\","/",".pdf",".jpg",".jpeg",".png",".heic",".xls",".doc",".msg",".eml"},Z290)))&gt;0,OR(SUMPRODUCT(--ISNUMBER(SEARCH({"a0","a-0","a_0","a/0","a.0","a#0"},BN290)))&gt;0,SUMPRODUCT(--ISNUMBER(SEARCH({"http","www.","\","/",".pdf",".jpg",".jpeg",".png",".heic",".xls",".doc",".msg",".eml"},Z290)))&gt;0,AND(ISNUMBER(MATCH(S290,{"Seal no.","Delivery note / receipt","Email","Photo"},0)),ISNUMBER(SEARCH("0000",BN290)))))),1,0),0)</f>
        <v>0</v>
      </c>
    </row>
    <row r="291" customFormat="false" ht="39.75" hidden="false" customHeight="true" outlineLevel="0" collapsed="false">
      <c r="A291" s="57" t="s">
        <v>865</v>
      </c>
      <c r="B291" s="57" t="s">
        <v>246</v>
      </c>
      <c r="C291" s="57" t="str">
        <f aca="false">Flights!$F$13</f>
        <v>MH0753</v>
      </c>
      <c r="D291" s="58" t="n">
        <f aca="false">Flights!$D$13</f>
        <v>46306</v>
      </c>
      <c r="E291" s="57" t="str">
        <f aca="false">Flights!$G$13&amp;"-"&amp;Flights!$H$13</f>
        <v>HAN-KUL</v>
      </c>
      <c r="F291" s="57" t="str">
        <f aca="false">Flights!$K$13</f>
        <v>BC</v>
      </c>
      <c r="G291" s="57" t="s">
        <v>81</v>
      </c>
      <c r="H291" s="57" t="s">
        <v>378</v>
      </c>
      <c r="I291" s="57" t="s">
        <v>411</v>
      </c>
      <c r="J291" s="57" t="s">
        <v>412</v>
      </c>
      <c r="K291" s="67" t="s">
        <v>866</v>
      </c>
      <c r="L291" s="67" t="s">
        <v>843</v>
      </c>
      <c r="M291" s="67"/>
      <c r="N291" s="67" t="s">
        <v>383</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60"/>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file",IF(TRIM(S291)="","INVALID – choose the evidence type (column S)",IF(BL291=0,"INVALID – evidence ID does not match its type (e.g. SF-2210, IMG_2231, seal 88213, link)",IF(OR(LEN(AX291)&lt;2,ISNUMBER(MATCH(AX291,L_Placeholder,0))),"INVALID – verifier missing",IF(AX291=AU291,"INVALID – verifier must be someone other than the PIC",IF(BH291=1,"INVALID – result not yet available (awaiting / TBC)",IF(BV291=1,"INVALID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future",IF(AND(ISNUMBER(BY291),AG291&lt;BY291),IF(H291="Physical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IF(TRIM(S291)="",0,BZ291)</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TRIM(LOWER(W291))&lt;&gt;LOWER(Flights!$F$13),ISNA(MATCH(TRIM(BP291),{"00aaa00","00aaa0000","aaa00","aaa0000","00-aaa-00","00-aaa-0000","00/aaa/00"},0)),OR(SUMPRODUCT(--ISNUMBER(SEARCH({"a0","a-0","a_0","a/0","a.0","a#0"},BP291)))&gt;0,ISNUMBER(SEARCH("000000",BP291)))),1,0),0)</f>
        <v>0</v>
      </c>
      <c r="BR291" s="61"/>
      <c r="BS291" s="61"/>
      <c r="BT291" s="61"/>
      <c r="BU291" s="61"/>
      <c r="BV291" s="61" t="n">
        <f aca="false">0</f>
        <v>0</v>
      </c>
      <c r="BW291" s="61"/>
      <c r="BX291" s="61"/>
      <c r="BY291" s="62" t="n">
        <f aca="false">Q291-T7EarlyD*24/24</f>
        <v>46285.2534722222</v>
      </c>
      <c r="BZ291" s="61" t="n">
        <f aca="false">IFERROR(IF(AND(TRIM(LOWER(Z291))&lt;&gt;LOWER(Flights!$F$13),ISNA(MATCH(TRIM(BN291),{"00aaa00","00aaa0000","aaa00","aaa0000","00-aaa-00","00-aaa-0000","00/aaa/00"},0)),IF(S291="Link / file path",SUMPRODUCT(--ISNUMBER(SEARCH({"http","www.","\","/",".pdf",".jpg",".jpeg",".png",".heic",".xls",".doc",".msg",".eml"},Z291)))&gt;0,OR(SUMPRODUCT(--ISNUMBER(SEARCH({"a0","a-0","a_0","a/0","a.0","a#0"},BN291)))&gt;0,SUMPRODUCT(--ISNUMBER(SEARCH({"http","www.","\","/",".pdf",".jpg",".jpeg",".png",".heic",".xls",".doc",".msg",".eml"},Z291)))&gt;0,AND(ISNUMBER(MATCH(S291,{"Seal no.","Delivery note / receipt","Email","Photo"},0)),ISNUMBER(SEARCH("0000",BN291)))))),1,0),0)</f>
        <v>0</v>
      </c>
    </row>
    <row r="292" customFormat="false" ht="39.75" hidden="false" customHeight="true" outlineLevel="0" collapsed="false">
      <c r="A292" s="57" t="s">
        <v>867</v>
      </c>
      <c r="B292" s="57" t="s">
        <v>246</v>
      </c>
      <c r="C292" s="57" t="str">
        <f aca="false">Flights!$F$13</f>
        <v>MH0753</v>
      </c>
      <c r="D292" s="58" t="n">
        <f aca="false">Flights!$D$13</f>
        <v>46306</v>
      </c>
      <c r="E292" s="57" t="str">
        <f aca="false">Flights!$G$13&amp;"-"&amp;Flights!$H$13</f>
        <v>HAN-KUL</v>
      </c>
      <c r="F292" s="57" t="str">
        <f aca="false">Flights!$K$13</f>
        <v>BC</v>
      </c>
      <c r="G292" s="57" t="s">
        <v>83</v>
      </c>
      <c r="H292" s="57" t="s">
        <v>378</v>
      </c>
      <c r="I292" s="57" t="s">
        <v>379</v>
      </c>
      <c r="J292" s="57" t="s">
        <v>416</v>
      </c>
      <c r="K292" s="67" t="s">
        <v>417</v>
      </c>
      <c r="L292" s="67" t="s">
        <v>418</v>
      </c>
      <c r="M292" s="67"/>
      <c r="N292" s="67" t="s">
        <v>383</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60"/>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file",IF(TRIM(S292)="","INVALID – choose the evidence type (column S)",IF(BL292=0,"INVALID – evidence ID does not match its type (e.g. SF-2210, IMG_2231, seal 88213, link)",IF(OR(LEN(AX292)&lt;2,ISNUMBER(MATCH(AX292,L_Placeholder,0))),"INVALID – verifier missing",IF(AX292=AU292,"INVALID – verifier must be someone other than the PIC",IF(BH292=1,"INVALID – result not yet available (awaiting / TBC)",IF(BV292=1,"INVALID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future",IF(AND(ISNUMBER(BY292),AG292&lt;BY292),IF(H292="Physical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IF(TRIM(S292)="",0,BZ292)</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TRIM(LOWER(W292))&lt;&gt;LOWER(Flights!$F$13),ISNA(MATCH(TRIM(BP292),{"00aaa00","00aaa0000","aaa00","aaa0000","00-aaa-00","00-aaa-0000","00/aaa/00"},0)),OR(SUMPRODUCT(--ISNUMBER(SEARCH({"a0","a-0","a_0","a/0","a.0","a#0"},BP292)))&gt;0,ISNUMBER(SEARCH("000000",BP292)))),1,0),0)</f>
        <v>0</v>
      </c>
      <c r="BR292" s="61"/>
      <c r="BS292" s="61"/>
      <c r="BT292" s="61"/>
      <c r="BU292" s="61"/>
      <c r="BV292" s="61" t="n">
        <f aca="false">0</f>
        <v>0</v>
      </c>
      <c r="BW292" s="61"/>
      <c r="BX292" s="61"/>
      <c r="BY292" s="62" t="n">
        <f aca="false">Q292-T24EarlyH/24</f>
        <v>46304.2534722222</v>
      </c>
      <c r="BZ292" s="61" t="n">
        <f aca="false">IFERROR(IF(AND(TRIM(LOWER(Z292))&lt;&gt;LOWER(Flights!$F$13),ISNA(MATCH(TRIM(BN292),{"00aaa00","00aaa0000","aaa00","aaa0000","00-aaa-00","00-aaa-0000","00/aaa/00"},0)),IF(S292="Link / file path",SUMPRODUCT(--ISNUMBER(SEARCH({"http","www.","\","/",".pdf",".jpg",".jpeg",".png",".heic",".xls",".doc",".msg",".eml"},Z292)))&gt;0,OR(SUMPRODUCT(--ISNUMBER(SEARCH({"a0","a-0","a_0","a/0","a.0","a#0"},BN292)))&gt;0,SUMPRODUCT(--ISNUMBER(SEARCH({"http","www.","\","/",".pdf",".jpg",".jpeg",".png",".heic",".xls",".doc",".msg",".eml"},Z292)))&gt;0,AND(ISNUMBER(MATCH(S292,{"Seal no.","Delivery note / receipt","Email","Photo"},0)),ISNUMBER(SEARCH("0000",BN292)))))),1,0),0)</f>
        <v>0</v>
      </c>
    </row>
    <row r="293" customFormat="false" ht="39.75" hidden="false" customHeight="true" outlineLevel="0" collapsed="false">
      <c r="A293" s="57" t="s">
        <v>868</v>
      </c>
      <c r="B293" s="57" t="s">
        <v>246</v>
      </c>
      <c r="C293" s="57" t="str">
        <f aca="false">Flights!$F$13</f>
        <v>MH0753</v>
      </c>
      <c r="D293" s="58" t="n">
        <f aca="false">Flights!$D$13</f>
        <v>46306</v>
      </c>
      <c r="E293" s="57" t="str">
        <f aca="false">Flights!$G$13&amp;"-"&amp;Flights!$H$13</f>
        <v>HAN-KUL</v>
      </c>
      <c r="F293" s="57" t="str">
        <f aca="false">Flights!$K$13</f>
        <v>BC</v>
      </c>
      <c r="G293" s="57" t="s">
        <v>420</v>
      </c>
      <c r="H293" s="57" t="s">
        <v>378</v>
      </c>
      <c r="I293" s="57" t="s">
        <v>379</v>
      </c>
      <c r="J293" s="57" t="s">
        <v>421</v>
      </c>
      <c r="K293" s="67"/>
      <c r="L293" s="67" t="s">
        <v>422</v>
      </c>
      <c r="M293" s="67"/>
      <c r="N293" s="67" t="s">
        <v>383</v>
      </c>
      <c r="O293" s="67" t="s">
        <v>423</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60"/>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file",IF(TRIM(S293)="","INVALID – choose the evidence type (column S)",IF(BL293=0,"INVALID – evidence ID does not match its type (e.g. SF-2210, IMG_2231, seal 88213, link)",IF(OR(LEN(AX293)&lt;2,ISNUMBER(MATCH(AX293,L_Placeholder,0))),"INVALID – verifier missing",IF(AX293=AU293,"INVALID – verifier must be someone other than the PIC",IF(BH293=1,"INVALID – result not yet available (awaiting / TBC)",IF(BV293=1,"INVALID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future",IF(AND(ISNUMBER(BY293),AG293&lt;BY293),IF(H293="Physical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IF(TRIM(S293)="",0,BZ293)</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TRIM(LOWER(W293))&lt;&gt;LOWER(Flights!$F$13),ISNA(MATCH(TRIM(BP293),{"00aaa00","00aaa0000","aaa00","aaa0000","00-aaa-00","00-aaa-0000","00/aaa/00"},0)),OR(SUMPRODUCT(--ISNUMBER(SEARCH({"a0","a-0","a_0","a/0","a.0","a#0"},BP293)))&gt;0,ISNUMBER(SEARCH("000000",BP293)))),1,0),0)</f>
        <v>0</v>
      </c>
      <c r="BR293" s="61"/>
      <c r="BS293" s="61"/>
      <c r="BT293" s="61"/>
      <c r="BU293" s="61"/>
      <c r="BV293" s="61" t="n">
        <f aca="false">0</f>
        <v>0</v>
      </c>
      <c r="BW293" s="61"/>
      <c r="BX293" s="61"/>
      <c r="BY293" s="62" t="n">
        <f aca="false">Q293-T12EarlyH/24</f>
        <v>46305.2534722222</v>
      </c>
      <c r="BZ293" s="61" t="n">
        <f aca="false">IFERROR(IF(AND(TRIM(LOWER(Z293))&lt;&gt;LOWER(Flights!$F$13),ISNA(MATCH(TRIM(BN293),{"00aaa00","00aaa0000","aaa00","aaa0000","00-aaa-00","00-aaa-0000","00/aaa/00"},0)),IF(S293="Link / file path",SUMPRODUCT(--ISNUMBER(SEARCH({"http","www.","\","/",".pdf",".jpg",".jpeg",".png",".heic",".xls",".doc",".msg",".eml"},Z293)))&gt;0,OR(SUMPRODUCT(--ISNUMBER(SEARCH({"a0","a-0","a_0","a/0","a.0","a#0"},BN293)))&gt;0,SUMPRODUCT(--ISNUMBER(SEARCH({"http","www.","\","/",".pdf",".jpg",".jpeg",".png",".heic",".xls",".doc",".msg",".eml"},Z293)))&gt;0,AND(ISNUMBER(MATCH(S293,{"Seal no.","Delivery note / receipt","Email","Photo"},0)),ISNUMBER(SEARCH("0000",BN293)))))),1,0),0)</f>
        <v>0</v>
      </c>
    </row>
    <row r="294" customFormat="false" ht="39.75" hidden="false" customHeight="true" outlineLevel="0" collapsed="false">
      <c r="A294" s="57" t="s">
        <v>869</v>
      </c>
      <c r="B294" s="57" t="s">
        <v>246</v>
      </c>
      <c r="C294" s="57" t="str">
        <f aca="false">Flights!$F$13</f>
        <v>MH0753</v>
      </c>
      <c r="D294" s="58" t="n">
        <f aca="false">Flights!$D$13</f>
        <v>46306</v>
      </c>
      <c r="E294" s="57" t="str">
        <f aca="false">Flights!$G$13&amp;"-"&amp;Flights!$H$13</f>
        <v>HAN-KUL</v>
      </c>
      <c r="F294" s="57" t="str">
        <f aca="false">Flights!$K$13</f>
        <v>BC</v>
      </c>
      <c r="G294" s="57" t="s">
        <v>420</v>
      </c>
      <c r="H294" s="57" t="s">
        <v>378</v>
      </c>
      <c r="I294" s="57" t="s">
        <v>379</v>
      </c>
      <c r="J294" s="57" t="s">
        <v>425</v>
      </c>
      <c r="K294" s="67" t="s">
        <v>426</v>
      </c>
      <c r="L294" s="67" t="s">
        <v>422</v>
      </c>
      <c r="M294" s="67"/>
      <c r="N294" s="67" t="s">
        <v>383</v>
      </c>
      <c r="O294" s="67" t="s">
        <v>423</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60"/>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file",IF(TRIM(S294)="","INVALID – choose the evidence type (column S)",IF(BL294=0,"INVALID – evidence ID does not match its type (e.g. SF-2210, IMG_2231, seal 88213, link)",IF(OR(LEN(AX294)&lt;2,ISNUMBER(MATCH(AX294,L_Placeholder,0))),"INVALID – verifier missing",IF(AX294=AU294,"INVALID – verifier must be someone other than the PIC",IF(BH294=1,"INVALID – result not yet available (awaiting / TBC)",IF(BV294=1,"INVALID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future",IF(AND(ISNUMBER(BY294),AG294&lt;BY294),IF(H294="Physical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IF(TRIM(S294)="",0,BZ294)</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TRIM(LOWER(W294))&lt;&gt;LOWER(Flights!$F$13),ISNA(MATCH(TRIM(BP294),{"00aaa00","00aaa0000","aaa00","aaa0000","00-aaa-00","00-aaa-0000","00/aaa/00"},0)),OR(SUMPRODUCT(--ISNUMBER(SEARCH({"a0","a-0","a_0","a/0","a.0","a#0"},BP294)))&gt;0,ISNUMBER(SEARCH("000000",BP294)))),1,0),0)</f>
        <v>0</v>
      </c>
      <c r="BR294" s="61"/>
      <c r="BS294" s="61"/>
      <c r="BT294" s="61"/>
      <c r="BU294" s="61"/>
      <c r="BV294" s="61" t="n">
        <f aca="false">0</f>
        <v>0</v>
      </c>
      <c r="BW294" s="61"/>
      <c r="BX294" s="61"/>
      <c r="BY294" s="62" t="n">
        <f aca="false">Q294-T12EarlyH/24</f>
        <v>46305.2534722222</v>
      </c>
      <c r="BZ294" s="61" t="n">
        <f aca="false">IFERROR(IF(AND(TRIM(LOWER(Z294))&lt;&gt;LOWER(Flights!$F$13),ISNA(MATCH(TRIM(BN294),{"00aaa00","00aaa0000","aaa00","aaa0000","00-aaa-00","00-aaa-0000","00/aaa/00"},0)),IF(S294="Link / file path",SUMPRODUCT(--ISNUMBER(SEARCH({"http","www.","\","/",".pdf",".jpg",".jpeg",".png",".heic",".xls",".doc",".msg",".eml"},Z294)))&gt;0,OR(SUMPRODUCT(--ISNUMBER(SEARCH({"a0","a-0","a_0","a/0","a.0","a#0"},BN294)))&gt;0,SUMPRODUCT(--ISNUMBER(SEARCH({"http","www.","\","/",".pdf",".jpg",".jpeg",".png",".heic",".xls",".doc",".msg",".eml"},Z294)))&gt;0,AND(ISNUMBER(MATCH(S294,{"Seal no.","Delivery note / receipt","Email","Photo"},0)),ISNUMBER(SEARCH("0000",BN294)))))),1,0),0)</f>
        <v>0</v>
      </c>
    </row>
    <row r="295" customFormat="false" ht="39.75" hidden="false" customHeight="true" outlineLevel="0" collapsed="false">
      <c r="A295" s="57" t="s">
        <v>870</v>
      </c>
      <c r="B295" s="57" t="s">
        <v>246</v>
      </c>
      <c r="C295" s="57" t="str">
        <f aca="false">Flights!$F$13</f>
        <v>MH0753</v>
      </c>
      <c r="D295" s="58" t="n">
        <f aca="false">Flights!$D$13</f>
        <v>46306</v>
      </c>
      <c r="E295" s="57" t="str">
        <f aca="false">Flights!$G$13&amp;"-"&amp;Flights!$H$13</f>
        <v>HAN-KUL</v>
      </c>
      <c r="F295" s="57" t="str">
        <f aca="false">Flights!$K$13</f>
        <v>BC</v>
      </c>
      <c r="G295" s="57" t="s">
        <v>420</v>
      </c>
      <c r="H295" s="57" t="s">
        <v>378</v>
      </c>
      <c r="I295" s="57" t="s">
        <v>428</v>
      </c>
      <c r="J295" s="57" t="s">
        <v>429</v>
      </c>
      <c r="K295" s="67"/>
      <c r="L295" s="67" t="s">
        <v>422</v>
      </c>
      <c r="M295" s="67"/>
      <c r="N295" s="67" t="s">
        <v>383</v>
      </c>
      <c r="O295" s="67" t="s">
        <v>423</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60"/>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file",IF(TRIM(S295)="","INVALID – choose the evidence type (column S)",IF(BL295=0,"INVALID – evidence ID does not match its type (e.g. SF-2210, IMG_2231, seal 88213, link)",IF(OR(LEN(AX295)&lt;2,ISNUMBER(MATCH(AX295,L_Placeholder,0))),"INVALID – verifier missing",IF(AX295=AU295,"INVALID – verifier must be someone other than the PIC",IF(BH295=1,"INVALID – result not yet available (awaiting / TBC)",IF(BV295=1,"INVALID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future",IF(AND(ISNUMBER(BY295),AG295&lt;BY295),IF(H295="Physical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IF(TRIM(S295)="",0,BZ295)</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TRIM(LOWER(W295))&lt;&gt;LOWER(Flights!$F$13),ISNA(MATCH(TRIM(BP295),{"00aaa00","00aaa0000","aaa00","aaa0000","00-aaa-00","00-aaa-0000","00/aaa/00"},0)),OR(SUMPRODUCT(--ISNUMBER(SEARCH({"a0","a-0","a_0","a/0","a.0","a#0"},BP295)))&gt;0,ISNUMBER(SEARCH("000000",BP295)))),1,0),0)</f>
        <v>0</v>
      </c>
      <c r="BR295" s="61"/>
      <c r="BS295" s="61"/>
      <c r="BT295" s="61"/>
      <c r="BU295" s="61"/>
      <c r="BV295" s="61" t="n">
        <f aca="false">0</f>
        <v>0</v>
      </c>
      <c r="BW295" s="61"/>
      <c r="BX295" s="61"/>
      <c r="BY295" s="62" t="n">
        <f aca="false">Q295-T12EarlyH/24</f>
        <v>46305.2534722222</v>
      </c>
      <c r="BZ295" s="61" t="n">
        <f aca="false">IFERROR(IF(AND(TRIM(LOWER(Z295))&lt;&gt;LOWER(Flights!$F$13),ISNA(MATCH(TRIM(BN295),{"00aaa00","00aaa0000","aaa00","aaa0000","00-aaa-00","00-aaa-0000","00/aaa/00"},0)),IF(S295="Link / file path",SUMPRODUCT(--ISNUMBER(SEARCH({"http","www.","\","/",".pdf",".jpg",".jpeg",".png",".heic",".xls",".doc",".msg",".eml"},Z295)))&gt;0,OR(SUMPRODUCT(--ISNUMBER(SEARCH({"a0","a-0","a_0","a/0","a.0","a#0"},BN295)))&gt;0,SUMPRODUCT(--ISNUMBER(SEARCH({"http","www.","\","/",".pdf",".jpg",".jpeg",".png",".heic",".xls",".doc",".msg",".eml"},Z295)))&gt;0,AND(ISNUMBER(MATCH(S295,{"Seal no.","Delivery note / receipt","Email","Photo"},0)),ISNUMBER(SEARCH("0000",BN295)))))),1,0),0)</f>
        <v>0</v>
      </c>
    </row>
    <row r="296" customFormat="false" ht="39.75" hidden="false" customHeight="true" outlineLevel="0" collapsed="false">
      <c r="A296" s="57" t="s">
        <v>871</v>
      </c>
      <c r="B296" s="57" t="s">
        <v>246</v>
      </c>
      <c r="C296" s="57" t="str">
        <f aca="false">Flights!$F$13</f>
        <v>MH0753</v>
      </c>
      <c r="D296" s="58" t="n">
        <f aca="false">Flights!$D$13</f>
        <v>46306</v>
      </c>
      <c r="E296" s="57" t="str">
        <f aca="false">Flights!$G$13&amp;"-"&amp;Flights!$H$13</f>
        <v>HAN-KUL</v>
      </c>
      <c r="F296" s="57" t="str">
        <f aca="false">Flights!$K$13</f>
        <v>BC</v>
      </c>
      <c r="G296" s="57" t="s">
        <v>420</v>
      </c>
      <c r="H296" s="57" t="s">
        <v>378</v>
      </c>
      <c r="I296" s="57" t="s">
        <v>428</v>
      </c>
      <c r="J296" s="57" t="s">
        <v>431</v>
      </c>
      <c r="K296" s="67"/>
      <c r="L296" s="67" t="s">
        <v>422</v>
      </c>
      <c r="M296" s="67"/>
      <c r="N296" s="67" t="s">
        <v>383</v>
      </c>
      <c r="O296" s="67" t="s">
        <v>423</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60"/>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file",IF(TRIM(S296)="","INVALID – choose the evidence type (column S)",IF(BL296=0,"INVALID – evidence ID does not match its type (e.g. SF-2210, IMG_2231, seal 88213, link)",IF(OR(LEN(AX296)&lt;2,ISNUMBER(MATCH(AX296,L_Placeholder,0))),"INVALID – verifier missing",IF(AX296=AU296,"INVALID – verifier must be someone other than the PIC",IF(BH296=1,"INVALID – result not yet available (awaiting / TBC)",IF(BV296=1,"INVALID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future",IF(AND(ISNUMBER(BY296),AG296&lt;BY296),IF(H296="Physical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IF(TRIM(S296)="",0,BZ296)</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TRIM(LOWER(W296))&lt;&gt;LOWER(Flights!$F$13),ISNA(MATCH(TRIM(BP296),{"00aaa00","00aaa0000","aaa00","aaa0000","00-aaa-00","00-aaa-0000","00/aaa/00"},0)),OR(SUMPRODUCT(--ISNUMBER(SEARCH({"a0","a-0","a_0","a/0","a.0","a#0"},BP296)))&gt;0,ISNUMBER(SEARCH("000000",BP296)))),1,0),0)</f>
        <v>0</v>
      </c>
      <c r="BR296" s="61"/>
      <c r="BS296" s="61"/>
      <c r="BT296" s="61"/>
      <c r="BU296" s="61"/>
      <c r="BV296" s="61" t="n">
        <f aca="false">0</f>
        <v>0</v>
      </c>
      <c r="BW296" s="61"/>
      <c r="BX296" s="61"/>
      <c r="BY296" s="62" t="n">
        <f aca="false">Q296-T12EarlyH/24</f>
        <v>46305.2534722222</v>
      </c>
      <c r="BZ296" s="61" t="n">
        <f aca="false">IFERROR(IF(AND(TRIM(LOWER(Z296))&lt;&gt;LOWER(Flights!$F$13),ISNA(MATCH(TRIM(BN296),{"00aaa00","00aaa0000","aaa00","aaa0000","00-aaa-00","00-aaa-0000","00/aaa/00"},0)),IF(S296="Link / file path",SUMPRODUCT(--ISNUMBER(SEARCH({"http","www.","\","/",".pdf",".jpg",".jpeg",".png",".heic",".xls",".doc",".msg",".eml"},Z296)))&gt;0,OR(SUMPRODUCT(--ISNUMBER(SEARCH({"a0","a-0","a_0","a/0","a.0","a#0"},BN296)))&gt;0,SUMPRODUCT(--ISNUMBER(SEARCH({"http","www.","\","/",".pdf",".jpg",".jpeg",".png",".heic",".xls",".doc",".msg",".eml"},Z296)))&gt;0,AND(ISNUMBER(MATCH(S296,{"Seal no.","Delivery note / receipt","Email","Photo"},0)),ISNUMBER(SEARCH("0000",BN296)))))),1,0),0)</f>
        <v>0</v>
      </c>
    </row>
    <row r="297" customFormat="false" ht="39.75" hidden="false" customHeight="true" outlineLevel="0" collapsed="false">
      <c r="A297" s="57" t="s">
        <v>872</v>
      </c>
      <c r="B297" s="57" t="s">
        <v>246</v>
      </c>
      <c r="C297" s="57" t="str">
        <f aca="false">Flights!$F$13</f>
        <v>MH0753</v>
      </c>
      <c r="D297" s="58" t="n">
        <f aca="false">Flights!$D$13</f>
        <v>46306</v>
      </c>
      <c r="E297" s="57" t="str">
        <f aca="false">Flights!$G$13&amp;"-"&amp;Flights!$H$13</f>
        <v>HAN-KUL</v>
      </c>
      <c r="F297" s="57" t="str">
        <f aca="false">Flights!$K$13</f>
        <v>BC</v>
      </c>
      <c r="G297" s="57" t="s">
        <v>420</v>
      </c>
      <c r="H297" s="57" t="s">
        <v>378</v>
      </c>
      <c r="I297" s="57" t="s">
        <v>428</v>
      </c>
      <c r="J297" s="57" t="s">
        <v>433</v>
      </c>
      <c r="K297" s="67"/>
      <c r="L297" s="67" t="s">
        <v>422</v>
      </c>
      <c r="M297" s="67"/>
      <c r="N297" s="67" t="s">
        <v>383</v>
      </c>
      <c r="O297" s="67" t="s">
        <v>423</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60"/>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file",IF(TRIM(S297)="","INVALID – choose the evidence type (column S)",IF(BL297=0,"INVALID – evidence ID does not match its type (e.g. SF-2210, IMG_2231, seal 88213, link)",IF(OR(LEN(AX297)&lt;2,ISNUMBER(MATCH(AX297,L_Placeholder,0))),"INVALID – verifier missing",IF(AX297=AU297,"INVALID – verifier must be someone other than the PIC",IF(BH297=1,"INVALID – result not yet available (awaiting / TBC)",IF(BV297=1,"INVALID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future",IF(AND(ISNUMBER(BY297),AG297&lt;BY297),IF(H297="Physical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IF(TRIM(S297)="",0,BZ297)</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TRIM(LOWER(W297))&lt;&gt;LOWER(Flights!$F$13),ISNA(MATCH(TRIM(BP297),{"00aaa00","00aaa0000","aaa00","aaa0000","00-aaa-00","00-aaa-0000","00/aaa/00"},0)),OR(SUMPRODUCT(--ISNUMBER(SEARCH({"a0","a-0","a_0","a/0","a.0","a#0"},BP297)))&gt;0,ISNUMBER(SEARCH("000000",BP297)))),1,0),0)</f>
        <v>0</v>
      </c>
      <c r="BR297" s="61"/>
      <c r="BS297" s="61"/>
      <c r="BT297" s="61"/>
      <c r="BU297" s="61"/>
      <c r="BV297" s="61" t="n">
        <f aca="false">0</f>
        <v>0</v>
      </c>
      <c r="BW297" s="61"/>
      <c r="BX297" s="61"/>
      <c r="BY297" s="62" t="n">
        <f aca="false">Q297-T12EarlyH/24</f>
        <v>46305.2534722222</v>
      </c>
      <c r="BZ297" s="61" t="n">
        <f aca="false">IFERROR(IF(AND(TRIM(LOWER(Z297))&lt;&gt;LOWER(Flights!$F$13),ISNA(MATCH(TRIM(BN297),{"00aaa00","00aaa0000","aaa00","aaa0000","00-aaa-00","00-aaa-0000","00/aaa/00"},0)),IF(S297="Link / file path",SUMPRODUCT(--ISNUMBER(SEARCH({"http","www.","\","/",".pdf",".jpg",".jpeg",".png",".heic",".xls",".doc",".msg",".eml"},Z297)))&gt;0,OR(SUMPRODUCT(--ISNUMBER(SEARCH({"a0","a-0","a_0","a/0","a.0","a#0"},BN297)))&gt;0,SUMPRODUCT(--ISNUMBER(SEARCH({"http","www.","\","/",".pdf",".jpg",".jpeg",".png",".heic",".xls",".doc",".msg",".eml"},Z297)))&gt;0,AND(ISNUMBER(MATCH(S297,{"Seal no.","Delivery note / receipt","Email","Photo"},0)),ISNUMBER(SEARCH("0000",BN297)))))),1,0),0)</f>
        <v>0</v>
      </c>
    </row>
    <row r="298" customFormat="false" ht="78.75" hidden="false" customHeight="true" outlineLevel="0" collapsed="false">
      <c r="A298" s="57" t="s">
        <v>873</v>
      </c>
      <c r="B298" s="57" t="s">
        <v>246</v>
      </c>
      <c r="C298" s="57" t="str">
        <f aca="false">Flights!$F$13</f>
        <v>MH0753</v>
      </c>
      <c r="D298" s="58" t="n">
        <f aca="false">Flights!$D$13</f>
        <v>46306</v>
      </c>
      <c r="E298" s="57" t="str">
        <f aca="false">Flights!$G$13&amp;"-"&amp;Flights!$H$13</f>
        <v>HAN-KUL</v>
      </c>
      <c r="F298" s="57" t="str">
        <f aca="false">Flights!$K$13</f>
        <v>BC</v>
      </c>
      <c r="G298" s="57" t="s">
        <v>420</v>
      </c>
      <c r="H298" s="57" t="s">
        <v>378</v>
      </c>
      <c r="I298" s="57" t="s">
        <v>428</v>
      </c>
      <c r="J298" s="57" t="s">
        <v>435</v>
      </c>
      <c r="K298" s="67" t="s">
        <v>491</v>
      </c>
      <c r="L298" s="67" t="s">
        <v>422</v>
      </c>
      <c r="M298" s="67"/>
      <c r="N298" s="67" t="s">
        <v>383</v>
      </c>
      <c r="O298" s="67" t="s">
        <v>423</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60"/>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file",IF(TRIM(S298)="","INVALID – choose the evidence type (column S)",IF(BL298=0,"INVALID – evidence ID does not match its type (e.g. SF-2210, IMG_2231, seal 88213, link)",IF(OR(LEN(AX298)&lt;2,ISNUMBER(MATCH(AX298,L_Placeholder,0))),"INVALID – verifier missing",IF(AX298=AU298,"INVALID – verifier must be someone other than the PIC",IF(BH298=1,"INVALID – result not yet available (awaiting / TBC)",IF(BV298=1,"INVALID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future",IF(AND(ISNUMBER(BY298),AG298&lt;BY298),IF(H298="Physical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IF(TRIM(S298)="",0,BZ298)</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TRIM(LOWER(W298))&lt;&gt;LOWER(Flights!$F$13),ISNA(MATCH(TRIM(BP298),{"00aaa00","00aaa0000","aaa00","aaa0000","00-aaa-00","00-aaa-0000","00/aaa/00"},0)),OR(SUMPRODUCT(--ISNUMBER(SEARCH({"a0","a-0","a_0","a/0","a.0","a#0"},BP298)))&gt;0,ISNUMBER(SEARCH("000000",BP298)))),1,0),0)</f>
        <v>0</v>
      </c>
      <c r="BR298" s="61"/>
      <c r="BS298" s="61"/>
      <c r="BT298" s="61"/>
      <c r="BU298" s="61"/>
      <c r="BV298" s="61" t="n">
        <f aca="false">0</f>
        <v>0</v>
      </c>
      <c r="BW298" s="61"/>
      <c r="BX298" s="61"/>
      <c r="BY298" s="62" t="n">
        <f aca="false">Q298-T12EarlyH/24</f>
        <v>46305.2534722222</v>
      </c>
      <c r="BZ298" s="61" t="n">
        <f aca="false">IFERROR(IF(AND(TRIM(LOWER(Z298))&lt;&gt;LOWER(Flights!$F$13),ISNA(MATCH(TRIM(BN298),{"00aaa00","00aaa0000","aaa00","aaa0000","00-aaa-00","00-aaa-0000","00/aaa/00"},0)),IF(S298="Link / file path",SUMPRODUCT(--ISNUMBER(SEARCH({"http","www.","\","/",".pdf",".jpg",".jpeg",".png",".heic",".xls",".doc",".msg",".eml"},Z298)))&gt;0,OR(SUMPRODUCT(--ISNUMBER(SEARCH({"a0","a-0","a_0","a/0","a.0","a#0"},BN298)))&gt;0,SUMPRODUCT(--ISNUMBER(SEARCH({"http","www.","\","/",".pdf",".jpg",".jpeg",".png",".heic",".xls",".doc",".msg",".eml"},Z298)))&gt;0,AND(ISNUMBER(MATCH(S298,{"Seal no.","Delivery note / receipt","Email","Photo"},0)),ISNUMBER(SEARCH("0000",BN298)))))),1,0),0)</f>
        <v>0</v>
      </c>
    </row>
    <row r="299" customFormat="false" ht="39.75" hidden="false" customHeight="true" outlineLevel="0" collapsed="false">
      <c r="A299" s="57" t="s">
        <v>874</v>
      </c>
      <c r="B299" s="57" t="s">
        <v>246</v>
      </c>
      <c r="C299" s="57" t="str">
        <f aca="false">Flights!$F$13</f>
        <v>MH0753</v>
      </c>
      <c r="D299" s="58" t="n">
        <f aca="false">Flights!$D$13</f>
        <v>46306</v>
      </c>
      <c r="E299" s="57" t="str">
        <f aca="false">Flights!$G$13&amp;"-"&amp;Flights!$H$13</f>
        <v>HAN-KUL</v>
      </c>
      <c r="F299" s="57" t="str">
        <f aca="false">Flights!$K$13</f>
        <v>BC</v>
      </c>
      <c r="G299" s="57" t="s">
        <v>420</v>
      </c>
      <c r="H299" s="57" t="s">
        <v>378</v>
      </c>
      <c r="I299" s="57" t="s">
        <v>428</v>
      </c>
      <c r="J299" s="57" t="s">
        <v>438</v>
      </c>
      <c r="K299" s="67"/>
      <c r="L299" s="67" t="s">
        <v>422</v>
      </c>
      <c r="M299" s="67"/>
      <c r="N299" s="67" t="s">
        <v>383</v>
      </c>
      <c r="O299" s="67" t="s">
        <v>423</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60"/>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file",IF(TRIM(S299)="","INVALID – choose the evidence type (column S)",IF(BL299=0,"INVALID – evidence ID does not match its type (e.g. SF-2210, IMG_2231, seal 88213, link)",IF(OR(LEN(AX299)&lt;2,ISNUMBER(MATCH(AX299,L_Placeholder,0))),"INVALID – verifier missing",IF(AX299=AU299,"INVALID – verifier must be someone other than the PIC",IF(BH299=1,"INVALID – result not yet available (awaiting / TBC)",IF(BV299=1,"INVALID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future",IF(AND(ISNUMBER(BY299),AG299&lt;BY299),IF(H299="Physical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IF(TRIM(S299)="",0,BZ299)</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TRIM(LOWER(W299))&lt;&gt;LOWER(Flights!$F$13),ISNA(MATCH(TRIM(BP299),{"00aaa00","00aaa0000","aaa00","aaa0000","00-aaa-00","00-aaa-0000","00/aaa/00"},0)),OR(SUMPRODUCT(--ISNUMBER(SEARCH({"a0","a-0","a_0","a/0","a.0","a#0"},BP299)))&gt;0,ISNUMBER(SEARCH("000000",BP299)))),1,0),0)</f>
        <v>0</v>
      </c>
      <c r="BR299" s="61"/>
      <c r="BS299" s="61"/>
      <c r="BT299" s="61"/>
      <c r="BU299" s="61"/>
      <c r="BV299" s="61" t="n">
        <f aca="false">0</f>
        <v>0</v>
      </c>
      <c r="BW299" s="61"/>
      <c r="BX299" s="61"/>
      <c r="BY299" s="62" t="n">
        <f aca="false">Q299-T12EarlyH/24</f>
        <v>46305.2534722222</v>
      </c>
      <c r="BZ299" s="61" t="n">
        <f aca="false">IFERROR(IF(AND(TRIM(LOWER(Z299))&lt;&gt;LOWER(Flights!$F$13),ISNA(MATCH(TRIM(BN299),{"00aaa00","00aaa0000","aaa00","aaa0000","00-aaa-00","00-aaa-0000","00/aaa/00"},0)),IF(S299="Link / file path",SUMPRODUCT(--ISNUMBER(SEARCH({"http","www.","\","/",".pdf",".jpg",".jpeg",".png",".heic",".xls",".doc",".msg",".eml"},Z299)))&gt;0,OR(SUMPRODUCT(--ISNUMBER(SEARCH({"a0","a-0","a_0","a/0","a.0","a#0"},BN299)))&gt;0,SUMPRODUCT(--ISNUMBER(SEARCH({"http","www.","\","/",".pdf",".jpg",".jpeg",".png",".heic",".xls",".doc",".msg",".eml"},Z299)))&gt;0,AND(ISNUMBER(MATCH(S299,{"Seal no.","Delivery note / receipt","Email","Photo"},0)),ISNUMBER(SEARCH("0000",BN299)))))),1,0),0)</f>
        <v>0</v>
      </c>
    </row>
    <row r="300" customFormat="false" ht="66" hidden="false" customHeight="true" outlineLevel="0" collapsed="false">
      <c r="A300" s="57" t="s">
        <v>875</v>
      </c>
      <c r="B300" s="57" t="s">
        <v>246</v>
      </c>
      <c r="C300" s="57" t="str">
        <f aca="false">Flights!$F$13</f>
        <v>MH0753</v>
      </c>
      <c r="D300" s="58" t="n">
        <f aca="false">Flights!$D$13</f>
        <v>46306</v>
      </c>
      <c r="E300" s="57" t="str">
        <f aca="false">Flights!$G$13&amp;"-"&amp;Flights!$H$13</f>
        <v>HAN-KUL</v>
      </c>
      <c r="F300" s="57" t="str">
        <f aca="false">Flights!$K$13</f>
        <v>BC</v>
      </c>
      <c r="G300" s="57" t="s">
        <v>420</v>
      </c>
      <c r="H300" s="57" t="s">
        <v>378</v>
      </c>
      <c r="I300" s="57" t="s">
        <v>440</v>
      </c>
      <c r="J300" s="57" t="s">
        <v>494</v>
      </c>
      <c r="K300" s="67" t="s">
        <v>495</v>
      </c>
      <c r="L300" s="67" t="s">
        <v>876</v>
      </c>
      <c r="M300" s="67" t="s">
        <v>451</v>
      </c>
      <c r="N300" s="67" t="s">
        <v>383</v>
      </c>
      <c r="O300" s="67" t="s">
        <v>877</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60"/>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file",IF(TRIM(S300)="","INVALID – choose the evidence type (column S)",IF(BL300=0,"INVALID – evidence ID does not match its type (e.g. SF-2210, IMG_2231, seal 88213, link)",IF(OR(LEN(AX300)&lt;2,ISNUMBER(MATCH(AX300,L_Placeholder,0))),"INVALID – verifier missing",IF(AX300=AU300,"INVALID – verifier must be someone other than the PIC",IF(BH300=1,"INVALID – result not yet available (awaiting / TBC)",IF(BV300=1,"INVALID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future",IF(AND(ISNUMBER(BY300),AG300&lt;BY300),IF(H300="Physical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IF(TRIM(S300)="",0,BZ300)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TRIM(LOWER(W300))&lt;&gt;LOWER(Flights!$F$13),ISNA(MATCH(TRIM(BP300),{"00aaa00","00aaa0000","aaa00","aaa0000","00-aaa-00","00-aaa-0000","00/aaa/00"},0)),OR(SUMPRODUCT(--ISNUMBER(SEARCH({"a0","a-0","a_0","a/0","a.0","a#0"},BP300)))&gt;0,ISNUMBER(SEARCH("000000",BP300)))),1,0),0)</f>
        <v>0</v>
      </c>
      <c r="BR300" s="61"/>
      <c r="BS300" s="61"/>
      <c r="BT300" s="61"/>
      <c r="BU300" s="61"/>
      <c r="BV300" s="61" t="n">
        <f aca="false">0</f>
        <v>0</v>
      </c>
      <c r="BW300" s="61"/>
      <c r="BX300" s="61"/>
      <c r="BY300" s="62" t="n">
        <f aca="false">Q300-T12EarlyH/24</f>
        <v>46305.2534722222</v>
      </c>
      <c r="BZ300" s="61" t="n">
        <f aca="false">IFERROR(IF(AND(TRIM(LOWER(Z300))&lt;&gt;LOWER(Flights!$F$13),ISNA(MATCH(TRIM(BN300),{"00aaa00","00aaa0000","aaa00","aaa0000","00-aaa-00","00-aaa-0000","00/aaa/00"},0)),IF(S300="Link / file path",SUMPRODUCT(--ISNUMBER(SEARCH({"http","www.","\","/",".pdf",".jpg",".jpeg",".png",".heic",".xls",".doc",".msg",".eml"},Z300)))&gt;0,OR(SUMPRODUCT(--ISNUMBER(SEARCH({"a0","a-0","a_0","a/0","a.0","a#0"},BN300)))&gt;0,SUMPRODUCT(--ISNUMBER(SEARCH({"http","www.","\","/",".pdf",".jpg",".jpeg",".png",".heic",".xls",".doc",".msg",".eml"},Z300)))&gt;0,AND(ISNUMBER(MATCH(S300,{"Seal no.","Delivery note / receipt","Email","Photo"},0)),ISNUMBER(SEARCH("0000",BN300)))))),1,0),0)</f>
        <v>0</v>
      </c>
    </row>
    <row r="301" customFormat="false" ht="41.25" hidden="false" customHeight="true" outlineLevel="0" collapsed="false">
      <c r="A301" s="57" t="s">
        <v>878</v>
      </c>
      <c r="B301" s="57" t="s">
        <v>246</v>
      </c>
      <c r="C301" s="57" t="str">
        <f aca="false">Flights!$F$13</f>
        <v>MH0753</v>
      </c>
      <c r="D301" s="58" t="n">
        <f aca="false">Flights!$D$13</f>
        <v>46306</v>
      </c>
      <c r="E301" s="57" t="str">
        <f aca="false">Flights!$G$13&amp;"-"&amp;Flights!$H$13</f>
        <v>HAN-KUL</v>
      </c>
      <c r="F301" s="57" t="str">
        <f aca="false">Flights!$K$13</f>
        <v>BC</v>
      </c>
      <c r="G301" s="57" t="s">
        <v>420</v>
      </c>
      <c r="H301" s="57" t="s">
        <v>378</v>
      </c>
      <c r="I301" s="57" t="s">
        <v>499</v>
      </c>
      <c r="J301" s="57" t="s">
        <v>500</v>
      </c>
      <c r="K301" s="67" t="s">
        <v>501</v>
      </c>
      <c r="L301" s="67" t="s">
        <v>879</v>
      </c>
      <c r="M301" s="67" t="s">
        <v>451</v>
      </c>
      <c r="N301" s="67" t="s">
        <v>383</v>
      </c>
      <c r="O301" s="67" t="s">
        <v>880</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60"/>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file",IF(TRIM(S301)="","INVALID – choose the evidence type (column S)",IF(BL301=0,"INVALID – evidence ID does not match its type (e.g. SF-2210, IMG_2231, seal 88213, link)",IF(OR(LEN(AX301)&lt;2,ISNUMBER(MATCH(AX301,L_Placeholder,0))),"INVALID – verifier missing",IF(AX301=AU301,"INVALID – verifier must be someone other than the PIC",IF(BH301=1,"INVALID – result not yet available (awaiting / TBC)",IF(BV301=1,"INVALID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future",IF(AND(ISNUMBER(BY301),AG301&lt;BY301),IF(H301="Physical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IF(TRIM(S301)="",0,BZ301)</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TRIM(LOWER(W301))&lt;&gt;LOWER(Flights!$F$13),ISNA(MATCH(TRIM(BP301),{"00aaa00","00aaa0000","aaa00","aaa0000","00-aaa-00","00-aaa-0000","00/aaa/00"},0)),OR(SUMPRODUCT(--ISNUMBER(SEARCH({"a0","a-0","a_0","a/0","a.0","a#0"},BP301)))&gt;0,ISNUMBER(SEARCH("000000",BP301)))),1,0),0)</f>
        <v>0</v>
      </c>
      <c r="BR301" s="61"/>
      <c r="BS301" s="61"/>
      <c r="BT301" s="61"/>
      <c r="BU301" s="61"/>
      <c r="BV301" s="61" t="n">
        <f aca="false">0</f>
        <v>0</v>
      </c>
      <c r="BW301" s="61"/>
      <c r="BX301" s="61"/>
      <c r="BY301" s="62" t="n">
        <f aca="false">Q301-T12EarlyH/24</f>
        <v>46305.2534722222</v>
      </c>
      <c r="BZ301" s="61" t="n">
        <f aca="false">IFERROR(IF(AND(TRIM(LOWER(Z301))&lt;&gt;LOWER(Flights!$F$13),ISNA(MATCH(TRIM(BN301),{"00aaa00","00aaa0000","aaa00","aaa0000","00-aaa-00","00-aaa-0000","00/aaa/00"},0)),IF(S301="Link / file path",SUMPRODUCT(--ISNUMBER(SEARCH({"http","www.","\","/",".pdf",".jpg",".jpeg",".png",".heic",".xls",".doc",".msg",".eml"},Z301)))&gt;0,OR(SUMPRODUCT(--ISNUMBER(SEARCH({"a0","a-0","a_0","a/0","a.0","a#0"},BN301)))&gt;0,SUMPRODUCT(--ISNUMBER(SEARCH({"http","www.","\","/",".pdf",".jpg",".jpeg",".png",".heic",".xls",".doc",".msg",".eml"},Z301)))&gt;0,AND(ISNUMBER(MATCH(S301,{"Seal no.","Delivery note / receipt","Email","Photo"},0)),ISNUMBER(SEARCH("0000",BN301)))))),1,0),0)</f>
        <v>0</v>
      </c>
    </row>
    <row r="302" customFormat="false" ht="41.25" hidden="false" customHeight="true" outlineLevel="0" collapsed="false">
      <c r="A302" s="57" t="s">
        <v>881</v>
      </c>
      <c r="B302" s="57" t="s">
        <v>246</v>
      </c>
      <c r="C302" s="57" t="str">
        <f aca="false">Flights!$F$13</f>
        <v>MH0753</v>
      </c>
      <c r="D302" s="58" t="n">
        <f aca="false">Flights!$D$13</f>
        <v>46306</v>
      </c>
      <c r="E302" s="57" t="str">
        <f aca="false">Flights!$G$13&amp;"-"&amp;Flights!$H$13</f>
        <v>HAN-KUL</v>
      </c>
      <c r="F302" s="57" t="str">
        <f aca="false">Flights!$K$13</f>
        <v>BC</v>
      </c>
      <c r="G302" s="57" t="s">
        <v>420</v>
      </c>
      <c r="H302" s="57" t="s">
        <v>378</v>
      </c>
      <c r="I302" s="57" t="s">
        <v>499</v>
      </c>
      <c r="J302" s="57" t="s">
        <v>505</v>
      </c>
      <c r="K302" s="67" t="s">
        <v>501</v>
      </c>
      <c r="L302" s="67" t="s">
        <v>882</v>
      </c>
      <c r="M302" s="67" t="s">
        <v>451</v>
      </c>
      <c r="N302" s="67" t="s">
        <v>383</v>
      </c>
      <c r="O302" s="67" t="s">
        <v>880</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60"/>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file",IF(TRIM(S302)="","INVALID – choose the evidence type (column S)",IF(BL302=0,"INVALID – evidence ID does not match its type (e.g. SF-2210, IMG_2231, seal 88213, link)",IF(OR(LEN(AX302)&lt;2,ISNUMBER(MATCH(AX302,L_Placeholder,0))),"INVALID – verifier missing",IF(AX302=AU302,"INVALID – verifier must be someone other than the PIC",IF(BH302=1,"INVALID – result not yet available (awaiting / TBC)",IF(BV302=1,"INVALID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future",IF(AND(ISNUMBER(BY302),AG302&lt;BY302),IF(H302="Physical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IF(TRIM(S302)="",0,BZ302)</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TRIM(LOWER(W302))&lt;&gt;LOWER(Flights!$F$13),ISNA(MATCH(TRIM(BP302),{"00aaa00","00aaa0000","aaa00","aaa0000","00-aaa-00","00-aaa-0000","00/aaa/00"},0)),OR(SUMPRODUCT(--ISNUMBER(SEARCH({"a0","a-0","a_0","a/0","a.0","a#0"},BP302)))&gt;0,ISNUMBER(SEARCH("000000",BP302)))),1,0),0)</f>
        <v>0</v>
      </c>
      <c r="BR302" s="61"/>
      <c r="BS302" s="61"/>
      <c r="BT302" s="61"/>
      <c r="BU302" s="61"/>
      <c r="BV302" s="61" t="n">
        <f aca="false">0</f>
        <v>0</v>
      </c>
      <c r="BW302" s="61"/>
      <c r="BX302" s="61"/>
      <c r="BY302" s="62" t="n">
        <f aca="false">Q302-T12EarlyH/24</f>
        <v>46305.2534722222</v>
      </c>
      <c r="BZ302" s="61" t="n">
        <f aca="false">IFERROR(IF(AND(TRIM(LOWER(Z302))&lt;&gt;LOWER(Flights!$F$13),ISNA(MATCH(TRIM(BN302),{"00aaa00","00aaa0000","aaa00","aaa0000","00-aaa-00","00-aaa-0000","00/aaa/00"},0)),IF(S302="Link / file path",SUMPRODUCT(--ISNUMBER(SEARCH({"http","www.","\","/",".pdf",".jpg",".jpeg",".png",".heic",".xls",".doc",".msg",".eml"},Z302)))&gt;0,OR(SUMPRODUCT(--ISNUMBER(SEARCH({"a0","a-0","a_0","a/0","a.0","a#0"},BN302)))&gt;0,SUMPRODUCT(--ISNUMBER(SEARCH({"http","www.","\","/",".pdf",".jpg",".jpeg",".png",".heic",".xls",".doc",".msg",".eml"},Z302)))&gt;0,AND(ISNUMBER(MATCH(S302,{"Seal no.","Delivery note / receipt","Email","Photo"},0)),ISNUMBER(SEARCH("0000",BN302)))))),1,0),0)</f>
        <v>0</v>
      </c>
    </row>
    <row r="303" customFormat="false" ht="41.25" hidden="false" customHeight="true" outlineLevel="0" collapsed="false">
      <c r="A303" s="57" t="s">
        <v>883</v>
      </c>
      <c r="B303" s="57" t="s">
        <v>246</v>
      </c>
      <c r="C303" s="57" t="str">
        <f aca="false">Flights!$F$13</f>
        <v>MH0753</v>
      </c>
      <c r="D303" s="58" t="n">
        <f aca="false">Flights!$D$13</f>
        <v>46306</v>
      </c>
      <c r="E303" s="57" t="str">
        <f aca="false">Flights!$G$13&amp;"-"&amp;Flights!$H$13</f>
        <v>HAN-KUL</v>
      </c>
      <c r="F303" s="57" t="str">
        <f aca="false">Flights!$K$13</f>
        <v>BC</v>
      </c>
      <c r="G303" s="57" t="s">
        <v>420</v>
      </c>
      <c r="H303" s="57" t="s">
        <v>378</v>
      </c>
      <c r="I303" s="57" t="s">
        <v>499</v>
      </c>
      <c r="J303" s="57" t="s">
        <v>508</v>
      </c>
      <c r="K303" s="67" t="s">
        <v>501</v>
      </c>
      <c r="L303" s="67" t="s">
        <v>884</v>
      </c>
      <c r="M303" s="67" t="s">
        <v>451</v>
      </c>
      <c r="N303" s="67" t="s">
        <v>383</v>
      </c>
      <c r="O303" s="67" t="s">
        <v>880</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60"/>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file",IF(TRIM(S303)="","INVALID – choose the evidence type (column S)",IF(BL303=0,"INVALID – evidence ID does not match its type (e.g. SF-2210, IMG_2231, seal 88213, link)",IF(OR(LEN(AX303)&lt;2,ISNUMBER(MATCH(AX303,L_Placeholder,0))),"INVALID – verifier missing",IF(AX303=AU303,"INVALID – verifier must be someone other than the PIC",IF(BH303=1,"INVALID – result not yet available (awaiting / TBC)",IF(BV303=1,"INVALID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future",IF(AND(ISNUMBER(BY303),AG303&lt;BY303),IF(H303="Physical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IF(TRIM(S303)="",0,BZ303)</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TRIM(LOWER(W303))&lt;&gt;LOWER(Flights!$F$13),ISNA(MATCH(TRIM(BP303),{"00aaa00","00aaa0000","aaa00","aaa0000","00-aaa-00","00-aaa-0000","00/aaa/00"},0)),OR(SUMPRODUCT(--ISNUMBER(SEARCH({"a0","a-0","a_0","a/0","a.0","a#0"},BP303)))&gt;0,ISNUMBER(SEARCH("000000",BP303)))),1,0),0)</f>
        <v>0</v>
      </c>
      <c r="BR303" s="61"/>
      <c r="BS303" s="61"/>
      <c r="BT303" s="61"/>
      <c r="BU303" s="61"/>
      <c r="BV303" s="61" t="n">
        <f aca="false">0</f>
        <v>0</v>
      </c>
      <c r="BW303" s="61"/>
      <c r="BX303" s="61"/>
      <c r="BY303" s="62" t="n">
        <f aca="false">Q303-T12EarlyH/24</f>
        <v>46305.2534722222</v>
      </c>
      <c r="BZ303" s="61" t="n">
        <f aca="false">IFERROR(IF(AND(TRIM(LOWER(Z303))&lt;&gt;LOWER(Flights!$F$13),ISNA(MATCH(TRIM(BN303),{"00aaa00","00aaa0000","aaa00","aaa0000","00-aaa-00","00-aaa-0000","00/aaa/00"},0)),IF(S303="Link / file path",SUMPRODUCT(--ISNUMBER(SEARCH({"http","www.","\","/",".pdf",".jpg",".jpeg",".png",".heic",".xls",".doc",".msg",".eml"},Z303)))&gt;0,OR(SUMPRODUCT(--ISNUMBER(SEARCH({"a0","a-0","a_0","a/0","a.0","a#0"},BN303)))&gt;0,SUMPRODUCT(--ISNUMBER(SEARCH({"http","www.","\","/",".pdf",".jpg",".jpeg",".png",".heic",".xls",".doc",".msg",".eml"},Z303)))&gt;0,AND(ISNUMBER(MATCH(S303,{"Seal no.","Delivery note / receipt","Email","Photo"},0)),ISNUMBER(SEARCH("0000",BN303)))))),1,0),0)</f>
        <v>0</v>
      </c>
    </row>
    <row r="304" customFormat="false" ht="116.25" hidden="false" customHeight="true" outlineLevel="0" collapsed="false">
      <c r="A304" s="57" t="s">
        <v>885</v>
      </c>
      <c r="B304" s="57" t="s">
        <v>246</v>
      </c>
      <c r="C304" s="57" t="str">
        <f aca="false">Flights!$F$13</f>
        <v>MH0753</v>
      </c>
      <c r="D304" s="58" t="n">
        <f aca="false">Flights!$D$13</f>
        <v>46306</v>
      </c>
      <c r="E304" s="57" t="str">
        <f aca="false">Flights!$G$13&amp;"-"&amp;Flights!$H$13</f>
        <v>HAN-KUL</v>
      </c>
      <c r="F304" s="57" t="str">
        <f aca="false">Flights!$K$13</f>
        <v>BC</v>
      </c>
      <c r="G304" s="57" t="s">
        <v>420</v>
      </c>
      <c r="H304" s="57" t="s">
        <v>378</v>
      </c>
      <c r="I304" s="57" t="s">
        <v>499</v>
      </c>
      <c r="J304" s="57" t="s">
        <v>511</v>
      </c>
      <c r="K304" s="67" t="s">
        <v>501</v>
      </c>
      <c r="L304" s="67" t="s">
        <v>886</v>
      </c>
      <c r="M304" s="67" t="s">
        <v>451</v>
      </c>
      <c r="N304" s="67" t="s">
        <v>444</v>
      </c>
      <c r="O304" s="67" t="s">
        <v>887</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60"/>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file",IF(TRIM(S304)="","INVALID – choose the evidence type (column S)",IF(BL304=0,"INVALID – evidence ID does not match its type (e.g. SF-2210, IMG_2231, seal 88213, link)",IF(OR(LEN(AX304)&lt;2,ISNUMBER(MATCH(AX304,L_Placeholder,0))),"INVALID – verifier missing",IF(AX304=AU304,"INVALID – verifier must be someone other than the PIC",IF(BH304=1,"INVALID – result not yet available (awaiting / TBC)",IF(BV304=1,"INVALID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future",IF(AND(ISNUMBER(BY304),AG304&lt;BY304),IF(H304="Physical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IF(TRIM(S304)="",0,BZ304)</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TRIM(LOWER(W304))&lt;&gt;LOWER(Flights!$F$13),ISNA(MATCH(TRIM(BP304),{"00aaa00","00aaa0000","aaa00","aaa0000","00-aaa-00","00-aaa-0000","00/aaa/00"},0)),OR(SUMPRODUCT(--ISNUMBER(SEARCH({"a0","a-0","a_0","a/0","a.0","a#0"},BP304)))&gt;0,ISNUMBER(SEARCH("000000",BP304)))),1,0),0)</f>
        <v>0</v>
      </c>
      <c r="BR304" s="61"/>
      <c r="BS304" s="61"/>
      <c r="BT304" s="61"/>
      <c r="BU304" s="61"/>
      <c r="BV304" s="61" t="n">
        <f aca="false">0</f>
        <v>0</v>
      </c>
      <c r="BW304" s="61"/>
      <c r="BX304" s="61"/>
      <c r="BY304" s="62" t="n">
        <f aca="false">Q304-T12EarlyH/24</f>
        <v>46305.2534722222</v>
      </c>
      <c r="BZ304" s="61" t="n">
        <f aca="false">IFERROR(IF(AND(TRIM(LOWER(Z304))&lt;&gt;LOWER(Flights!$F$13),ISNA(MATCH(TRIM(BN304),{"00aaa00","00aaa0000","aaa00","aaa0000","00-aaa-00","00-aaa-0000","00/aaa/00"},0)),IF(S304="Link / file path",SUMPRODUCT(--ISNUMBER(SEARCH({"http","www.","\","/",".pdf",".jpg",".jpeg",".png",".heic",".xls",".doc",".msg",".eml"},Z304)))&gt;0,OR(SUMPRODUCT(--ISNUMBER(SEARCH({"a0","a-0","a_0","a/0","a.0","a#0"},BN304)))&gt;0,SUMPRODUCT(--ISNUMBER(SEARCH({"http","www.","\","/",".pdf",".jpg",".jpeg",".png",".heic",".xls",".doc",".msg",".eml"},Z304)))&gt;0,AND(ISNUMBER(MATCH(S304,{"Seal no.","Delivery note / receipt","Email","Photo"},0)),ISNUMBER(SEARCH("0000",BN304)))))),1,0),0)</f>
        <v>0</v>
      </c>
    </row>
    <row r="305" customFormat="false" ht="116.25" hidden="false" customHeight="true" outlineLevel="0" collapsed="false">
      <c r="A305" s="57" t="s">
        <v>888</v>
      </c>
      <c r="B305" s="57" t="s">
        <v>246</v>
      </c>
      <c r="C305" s="57" t="str">
        <f aca="false">Flights!$F$13</f>
        <v>MH0753</v>
      </c>
      <c r="D305" s="58" t="n">
        <f aca="false">Flights!$D$13</f>
        <v>46306</v>
      </c>
      <c r="E305" s="57" t="str">
        <f aca="false">Flights!$G$13&amp;"-"&amp;Flights!$H$13</f>
        <v>HAN-KUL</v>
      </c>
      <c r="F305" s="57" t="str">
        <f aca="false">Flights!$K$13</f>
        <v>BC</v>
      </c>
      <c r="G305" s="57" t="s">
        <v>420</v>
      </c>
      <c r="H305" s="57" t="s">
        <v>378</v>
      </c>
      <c r="I305" s="57" t="s">
        <v>499</v>
      </c>
      <c r="J305" s="57" t="s">
        <v>515</v>
      </c>
      <c r="K305" s="67" t="s">
        <v>501</v>
      </c>
      <c r="L305" s="67" t="s">
        <v>889</v>
      </c>
      <c r="M305" s="67" t="s">
        <v>451</v>
      </c>
      <c r="N305" s="67" t="s">
        <v>444</v>
      </c>
      <c r="O305" s="67" t="s">
        <v>887</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60"/>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file",IF(TRIM(S305)="","INVALID – choose the evidence type (column S)",IF(BL305=0,"INVALID – evidence ID does not match its type (e.g. SF-2210, IMG_2231, seal 88213, link)",IF(OR(LEN(AX305)&lt;2,ISNUMBER(MATCH(AX305,L_Placeholder,0))),"INVALID – verifier missing",IF(AX305=AU305,"INVALID – verifier must be someone other than the PIC",IF(BH305=1,"INVALID – result not yet available (awaiting / TBC)",IF(BV305=1,"INVALID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future",IF(AND(ISNUMBER(BY305),AG305&lt;BY305),IF(H305="Physical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IF(TRIM(S305)="",0,BZ305)</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TRIM(LOWER(W305))&lt;&gt;LOWER(Flights!$F$13),ISNA(MATCH(TRIM(BP305),{"00aaa00","00aaa0000","aaa00","aaa0000","00-aaa-00","00-aaa-0000","00/aaa/00"},0)),OR(SUMPRODUCT(--ISNUMBER(SEARCH({"a0","a-0","a_0","a/0","a.0","a#0"},BP305)))&gt;0,ISNUMBER(SEARCH("000000",BP305)))),1,0),0)</f>
        <v>0</v>
      </c>
      <c r="BR305" s="61"/>
      <c r="BS305" s="61"/>
      <c r="BT305" s="61"/>
      <c r="BU305" s="61"/>
      <c r="BV305" s="61" t="n">
        <f aca="false">0</f>
        <v>0</v>
      </c>
      <c r="BW305" s="61"/>
      <c r="BX305" s="61"/>
      <c r="BY305" s="62" t="n">
        <f aca="false">Q305-T12EarlyH/24</f>
        <v>46305.2534722222</v>
      </c>
      <c r="BZ305" s="61" t="n">
        <f aca="false">IFERROR(IF(AND(TRIM(LOWER(Z305))&lt;&gt;LOWER(Flights!$F$13),ISNA(MATCH(TRIM(BN305),{"00aaa00","00aaa0000","aaa00","aaa0000","00-aaa-00","00-aaa-0000","00/aaa/00"},0)),IF(S305="Link / file path",SUMPRODUCT(--ISNUMBER(SEARCH({"http","www.","\","/",".pdf",".jpg",".jpeg",".png",".heic",".xls",".doc",".msg",".eml"},Z305)))&gt;0,OR(SUMPRODUCT(--ISNUMBER(SEARCH({"a0","a-0","a_0","a/0","a.0","a#0"},BN305)))&gt;0,SUMPRODUCT(--ISNUMBER(SEARCH({"http","www.","\","/",".pdf",".jpg",".jpeg",".png",".heic",".xls",".doc",".msg",".eml"},Z305)))&gt;0,AND(ISNUMBER(MATCH(S305,{"Seal no.","Delivery note / receipt","Email","Photo"},0)),ISNUMBER(SEARCH("0000",BN305)))))),1,0),0)</f>
        <v>0</v>
      </c>
    </row>
    <row r="306" customFormat="false" ht="54" hidden="false" customHeight="true" outlineLevel="0" collapsed="false">
      <c r="A306" s="57" t="s">
        <v>890</v>
      </c>
      <c r="B306" s="57" t="s">
        <v>246</v>
      </c>
      <c r="C306" s="57" t="str">
        <f aca="false">Flights!$F$13</f>
        <v>MH0753</v>
      </c>
      <c r="D306" s="58" t="n">
        <f aca="false">Flights!$D$13</f>
        <v>46306</v>
      </c>
      <c r="E306" s="57" t="str">
        <f aca="false">Flights!$G$13&amp;"-"&amp;Flights!$H$13</f>
        <v>HAN-KUL</v>
      </c>
      <c r="F306" s="57" t="str">
        <f aca="false">Flights!$K$13</f>
        <v>BC</v>
      </c>
      <c r="G306" s="57" t="s">
        <v>420</v>
      </c>
      <c r="H306" s="57" t="s">
        <v>378</v>
      </c>
      <c r="I306" s="57" t="s">
        <v>499</v>
      </c>
      <c r="J306" s="57" t="s">
        <v>518</v>
      </c>
      <c r="K306" s="67" t="s">
        <v>519</v>
      </c>
      <c r="L306" s="67" t="s">
        <v>891</v>
      </c>
      <c r="M306" s="67" t="s">
        <v>451</v>
      </c>
      <c r="N306" s="67" t="s">
        <v>383</v>
      </c>
      <c r="O306" s="67" t="s">
        <v>892</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60"/>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file",IF(TRIM(S306)="","INVALID – choose the evidence type (column S)",IF(BL306=0,"INVALID – evidence ID does not match its type (e.g. SF-2210, IMG_2231, seal 88213, link)",IF(OR(LEN(AX306)&lt;2,ISNUMBER(MATCH(AX306,L_Placeholder,0))),"INVALID – verifier missing",IF(AX306=AU306,"INVALID – verifier must be someone other than the PIC",IF(BH306=1,"INVALID – result not yet available (awaiting / TBC)",IF(BV306=1,"INVALID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future",IF(AND(ISNUMBER(BY306),AG306&lt;BY306),IF(H306="Physical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IF(TRIM(S306)="",0,BZ306)</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TRIM(LOWER(W306))&lt;&gt;LOWER(Flights!$F$13),ISNA(MATCH(TRIM(BP306),{"00aaa00","00aaa0000","aaa00","aaa0000","00-aaa-00","00-aaa-0000","00/aaa/00"},0)),OR(SUMPRODUCT(--ISNUMBER(SEARCH({"a0","a-0","a_0","a/0","a.0","a#0"},BP306)))&gt;0,ISNUMBER(SEARCH("000000",BP306)))),1,0),0)</f>
        <v>0</v>
      </c>
      <c r="BR306" s="61"/>
      <c r="BS306" s="61"/>
      <c r="BT306" s="61"/>
      <c r="BU306" s="61"/>
      <c r="BV306" s="61" t="n">
        <f aca="false">0</f>
        <v>0</v>
      </c>
      <c r="BW306" s="61"/>
      <c r="BX306" s="61"/>
      <c r="BY306" s="62" t="n">
        <f aca="false">Q306-T12EarlyH/24</f>
        <v>46305.2534722222</v>
      </c>
      <c r="BZ306" s="61" t="n">
        <f aca="false">IFERROR(IF(AND(TRIM(LOWER(Z306))&lt;&gt;LOWER(Flights!$F$13),ISNA(MATCH(TRIM(BN306),{"00aaa00","00aaa0000","aaa00","aaa0000","00-aaa-00","00-aaa-0000","00/aaa/00"},0)),IF(S306="Link / file path",SUMPRODUCT(--ISNUMBER(SEARCH({"http","www.","\","/",".pdf",".jpg",".jpeg",".png",".heic",".xls",".doc",".msg",".eml"},Z306)))&gt;0,OR(SUMPRODUCT(--ISNUMBER(SEARCH({"a0","a-0","a_0","a/0","a.0","a#0"},BN306)))&gt;0,SUMPRODUCT(--ISNUMBER(SEARCH({"http","www.","\","/",".pdf",".jpg",".jpeg",".png",".heic",".xls",".doc",".msg",".eml"},Z306)))&gt;0,AND(ISNUMBER(MATCH(S306,{"Seal no.","Delivery note / receipt","Email","Photo"},0)),ISNUMBER(SEARCH("0000",BN306)))))),1,0),0)</f>
        <v>0</v>
      </c>
    </row>
    <row r="307" customFormat="false" ht="41.25" hidden="false" customHeight="true" outlineLevel="0" collapsed="false">
      <c r="A307" s="57" t="s">
        <v>893</v>
      </c>
      <c r="B307" s="57" t="s">
        <v>246</v>
      </c>
      <c r="C307" s="57" t="str">
        <f aca="false">Flights!$F$13</f>
        <v>MH0753</v>
      </c>
      <c r="D307" s="58" t="n">
        <f aca="false">Flights!$D$13</f>
        <v>46306</v>
      </c>
      <c r="E307" s="57" t="str">
        <f aca="false">Flights!$G$13&amp;"-"&amp;Flights!$H$13</f>
        <v>HAN-KUL</v>
      </c>
      <c r="F307" s="57" t="str">
        <f aca="false">Flights!$K$13</f>
        <v>BC</v>
      </c>
      <c r="G307" s="57" t="s">
        <v>420</v>
      </c>
      <c r="H307" s="57" t="s">
        <v>378</v>
      </c>
      <c r="I307" s="57" t="s">
        <v>499</v>
      </c>
      <c r="J307" s="57" t="s">
        <v>523</v>
      </c>
      <c r="K307" s="67" t="s">
        <v>501</v>
      </c>
      <c r="L307" s="67" t="s">
        <v>894</v>
      </c>
      <c r="M307" s="67" t="s">
        <v>451</v>
      </c>
      <c r="N307" s="67" t="s">
        <v>383</v>
      </c>
      <c r="O307" s="67" t="s">
        <v>880</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60"/>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file",IF(TRIM(S307)="","INVALID – choose the evidence type (column S)",IF(BL307=0,"INVALID – evidence ID does not match its type (e.g. SF-2210, IMG_2231, seal 88213, link)",IF(OR(LEN(AX307)&lt;2,ISNUMBER(MATCH(AX307,L_Placeholder,0))),"INVALID – verifier missing",IF(AX307=AU307,"INVALID – verifier must be someone other than the PIC",IF(BH307=1,"INVALID – result not yet available (awaiting / TBC)",IF(BV307=1,"INVALID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future",IF(AND(ISNUMBER(BY307),AG307&lt;BY307),IF(H307="Physical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IF(TRIM(S307)="",0,BZ307)</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TRIM(LOWER(W307))&lt;&gt;LOWER(Flights!$F$13),ISNA(MATCH(TRIM(BP307),{"00aaa00","00aaa0000","aaa00","aaa0000","00-aaa-00","00-aaa-0000","00/aaa/00"},0)),OR(SUMPRODUCT(--ISNUMBER(SEARCH({"a0","a-0","a_0","a/0","a.0","a#0"},BP307)))&gt;0,ISNUMBER(SEARCH("000000",BP307)))),1,0),0)</f>
        <v>0</v>
      </c>
      <c r="BR307" s="61"/>
      <c r="BS307" s="61"/>
      <c r="BT307" s="61"/>
      <c r="BU307" s="61"/>
      <c r="BV307" s="61" t="n">
        <f aca="false">0</f>
        <v>0</v>
      </c>
      <c r="BW307" s="61"/>
      <c r="BX307" s="61"/>
      <c r="BY307" s="62" t="n">
        <f aca="false">Q307-T12EarlyH/24</f>
        <v>46305.2534722222</v>
      </c>
      <c r="BZ307" s="61" t="n">
        <f aca="false">IFERROR(IF(AND(TRIM(LOWER(Z307))&lt;&gt;LOWER(Flights!$F$13),ISNA(MATCH(TRIM(BN307),{"00aaa00","00aaa0000","aaa00","aaa0000","00-aaa-00","00-aaa-0000","00/aaa/00"},0)),IF(S307="Link / file path",SUMPRODUCT(--ISNUMBER(SEARCH({"http","www.","\","/",".pdf",".jpg",".jpeg",".png",".heic",".xls",".doc",".msg",".eml"},Z307)))&gt;0,OR(SUMPRODUCT(--ISNUMBER(SEARCH({"a0","a-0","a_0","a/0","a.0","a#0"},BN307)))&gt;0,SUMPRODUCT(--ISNUMBER(SEARCH({"http","www.","\","/",".pdf",".jpg",".jpeg",".png",".heic",".xls",".doc",".msg",".eml"},Z307)))&gt;0,AND(ISNUMBER(MATCH(S307,{"Seal no.","Delivery note / receipt","Email","Photo"},0)),ISNUMBER(SEARCH("0000",BN307)))))),1,0),0)</f>
        <v>0</v>
      </c>
    </row>
    <row r="308" customFormat="false" ht="41.25" hidden="false" customHeight="true" outlineLevel="0" collapsed="false">
      <c r="A308" s="57" t="s">
        <v>895</v>
      </c>
      <c r="B308" s="57" t="s">
        <v>246</v>
      </c>
      <c r="C308" s="57" t="str">
        <f aca="false">Flights!$F$13</f>
        <v>MH0753</v>
      </c>
      <c r="D308" s="58" t="n">
        <f aca="false">Flights!$D$13</f>
        <v>46306</v>
      </c>
      <c r="E308" s="57" t="str">
        <f aca="false">Flights!$G$13&amp;"-"&amp;Flights!$H$13</f>
        <v>HAN-KUL</v>
      </c>
      <c r="F308" s="57" t="str">
        <f aca="false">Flights!$K$13</f>
        <v>BC</v>
      </c>
      <c r="G308" s="57" t="s">
        <v>420</v>
      </c>
      <c r="H308" s="57" t="s">
        <v>378</v>
      </c>
      <c r="I308" s="57" t="s">
        <v>447</v>
      </c>
      <c r="J308" s="57" t="s">
        <v>526</v>
      </c>
      <c r="K308" s="67" t="s">
        <v>449</v>
      </c>
      <c r="L308" s="67" t="s">
        <v>896</v>
      </c>
      <c r="M308" s="67" t="s">
        <v>451</v>
      </c>
      <c r="N308" s="67" t="s">
        <v>383</v>
      </c>
      <c r="O308" s="67" t="s">
        <v>880</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60"/>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file",IF(TRIM(S308)="","INVALID – choose the evidence type (column S)",IF(BL308=0,"INVALID – evidence ID does not match its type (e.g. SF-2210, IMG_2231, seal 88213, link)",IF(OR(LEN(AX308)&lt;2,ISNUMBER(MATCH(AX308,L_Placeholder,0))),"INVALID – verifier missing",IF(AX308=AU308,"INVALID – verifier must be someone other than the PIC",IF(BH308=1,"INVALID – result not yet available (awaiting / TBC)",IF(BV308=1,"INVALID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future",IF(AND(ISNUMBER(BY308),AG308&lt;BY308),IF(H308="Physical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IF(TRIM(S308)="",0,BZ308)</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TRIM(LOWER(W308))&lt;&gt;LOWER(Flights!$F$13),ISNA(MATCH(TRIM(BP308),{"00aaa00","00aaa0000","aaa00","aaa0000","00-aaa-00","00-aaa-0000","00/aaa/00"},0)),OR(SUMPRODUCT(--ISNUMBER(SEARCH({"a0","a-0","a_0","a/0","a.0","a#0"},BP308)))&gt;0,ISNUMBER(SEARCH("000000",BP308)))),1,0),0)</f>
        <v>0</v>
      </c>
      <c r="BR308" s="61"/>
      <c r="BS308" s="61"/>
      <c r="BT308" s="61"/>
      <c r="BU308" s="61"/>
      <c r="BV308" s="61" t="n">
        <f aca="false">0</f>
        <v>0</v>
      </c>
      <c r="BW308" s="61"/>
      <c r="BX308" s="61"/>
      <c r="BY308" s="62" t="n">
        <f aca="false">Q308-T12EarlyH/24</f>
        <v>46305.2534722222</v>
      </c>
      <c r="BZ308" s="61" t="n">
        <f aca="false">IFERROR(IF(AND(TRIM(LOWER(Z308))&lt;&gt;LOWER(Flights!$F$13),ISNA(MATCH(TRIM(BN308),{"00aaa00","00aaa0000","aaa00","aaa0000","00-aaa-00","00-aaa-0000","00/aaa/00"},0)),IF(S308="Link / file path",SUMPRODUCT(--ISNUMBER(SEARCH({"http","www.","\","/",".pdf",".jpg",".jpeg",".png",".heic",".xls",".doc",".msg",".eml"},Z308)))&gt;0,OR(SUMPRODUCT(--ISNUMBER(SEARCH({"a0","a-0","a_0","a/0","a.0","a#0"},BN308)))&gt;0,SUMPRODUCT(--ISNUMBER(SEARCH({"http","www.","\","/",".pdf",".jpg",".jpeg",".png",".heic",".xls",".doc",".msg",".eml"},Z308)))&gt;0,AND(ISNUMBER(MATCH(S308,{"Seal no.","Delivery note / receipt","Email","Photo"},0)),ISNUMBER(SEARCH("0000",BN308)))))),1,0),0)</f>
        <v>0</v>
      </c>
    </row>
    <row r="309" customFormat="false" ht="41.25" hidden="false" customHeight="true" outlineLevel="0" collapsed="false">
      <c r="A309" s="57" t="s">
        <v>897</v>
      </c>
      <c r="B309" s="57" t="s">
        <v>246</v>
      </c>
      <c r="C309" s="57" t="str">
        <f aca="false">Flights!$F$13</f>
        <v>MH0753</v>
      </c>
      <c r="D309" s="58" t="n">
        <f aca="false">Flights!$D$13</f>
        <v>46306</v>
      </c>
      <c r="E309" s="57" t="str">
        <f aca="false">Flights!$G$13&amp;"-"&amp;Flights!$H$13</f>
        <v>HAN-KUL</v>
      </c>
      <c r="F309" s="57" t="str">
        <f aca="false">Flights!$K$13</f>
        <v>BC</v>
      </c>
      <c r="G309" s="57" t="s">
        <v>420</v>
      </c>
      <c r="H309" s="57" t="s">
        <v>378</v>
      </c>
      <c r="I309" s="57" t="s">
        <v>447</v>
      </c>
      <c r="J309" s="57" t="s">
        <v>529</v>
      </c>
      <c r="K309" s="67" t="s">
        <v>449</v>
      </c>
      <c r="L309" s="67" t="s">
        <v>898</v>
      </c>
      <c r="M309" s="67" t="s">
        <v>451</v>
      </c>
      <c r="N309" s="67" t="s">
        <v>383</v>
      </c>
      <c r="O309" s="67" t="s">
        <v>880</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60"/>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file",IF(TRIM(S309)="","INVALID – choose the evidence type (column S)",IF(BL309=0,"INVALID – evidence ID does not match its type (e.g. SF-2210, IMG_2231, seal 88213, link)",IF(OR(LEN(AX309)&lt;2,ISNUMBER(MATCH(AX309,L_Placeholder,0))),"INVALID – verifier missing",IF(AX309=AU309,"INVALID – verifier must be someone other than the PIC",IF(BH309=1,"INVALID – result not yet available (awaiting / TBC)",IF(BV309=1,"INVALID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future",IF(AND(ISNUMBER(BY309),AG309&lt;BY309),IF(H309="Physical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IF(TRIM(S309)="",0,BZ309)</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TRIM(LOWER(W309))&lt;&gt;LOWER(Flights!$F$13),ISNA(MATCH(TRIM(BP309),{"00aaa00","00aaa0000","aaa00","aaa0000","00-aaa-00","00-aaa-0000","00/aaa/00"},0)),OR(SUMPRODUCT(--ISNUMBER(SEARCH({"a0","a-0","a_0","a/0","a.0","a#0"},BP309)))&gt;0,ISNUMBER(SEARCH("000000",BP309)))),1,0),0)</f>
        <v>0</v>
      </c>
      <c r="BR309" s="61"/>
      <c r="BS309" s="61"/>
      <c r="BT309" s="61"/>
      <c r="BU309" s="61"/>
      <c r="BV309" s="61" t="n">
        <f aca="false">0</f>
        <v>0</v>
      </c>
      <c r="BW309" s="61"/>
      <c r="BX309" s="61"/>
      <c r="BY309" s="62" t="n">
        <f aca="false">Q309-T12EarlyH/24</f>
        <v>46305.2534722222</v>
      </c>
      <c r="BZ309" s="61" t="n">
        <f aca="false">IFERROR(IF(AND(TRIM(LOWER(Z309))&lt;&gt;LOWER(Flights!$F$13),ISNA(MATCH(TRIM(BN309),{"00aaa00","00aaa0000","aaa00","aaa0000","00-aaa-00","00-aaa-0000","00/aaa/00"},0)),IF(S309="Link / file path",SUMPRODUCT(--ISNUMBER(SEARCH({"http","www.","\","/",".pdf",".jpg",".jpeg",".png",".heic",".xls",".doc",".msg",".eml"},Z309)))&gt;0,OR(SUMPRODUCT(--ISNUMBER(SEARCH({"a0","a-0","a_0","a/0","a.0","a#0"},BN309)))&gt;0,SUMPRODUCT(--ISNUMBER(SEARCH({"http","www.","\","/",".pdf",".jpg",".jpeg",".png",".heic",".xls",".doc",".msg",".eml"},Z309)))&gt;0,AND(ISNUMBER(MATCH(S309,{"Seal no.","Delivery note / receipt","Email","Photo"},0)),ISNUMBER(SEARCH("0000",BN309)))))),1,0),0)</f>
        <v>0</v>
      </c>
    </row>
    <row r="310" customFormat="false" ht="39.75" hidden="false" customHeight="true" outlineLevel="0" collapsed="false">
      <c r="A310" s="57" t="s">
        <v>899</v>
      </c>
      <c r="B310" s="57" t="s">
        <v>246</v>
      </c>
      <c r="C310" s="57" t="str">
        <f aca="false">Flights!$F$13</f>
        <v>MH0753</v>
      </c>
      <c r="D310" s="58" t="n">
        <f aca="false">Flights!$D$13</f>
        <v>46306</v>
      </c>
      <c r="E310" s="57" t="str">
        <f aca="false">Flights!$G$13&amp;"-"&amp;Flights!$H$13</f>
        <v>HAN-KUL</v>
      </c>
      <c r="F310" s="57" t="str">
        <f aca="false">Flights!$K$13</f>
        <v>BC</v>
      </c>
      <c r="G310" s="57" t="s">
        <v>459</v>
      </c>
      <c r="H310" s="57" t="s">
        <v>460</v>
      </c>
      <c r="I310" s="57" t="s">
        <v>379</v>
      </c>
      <c r="J310" s="57" t="s">
        <v>461</v>
      </c>
      <c r="K310" s="67" t="s">
        <v>426</v>
      </c>
      <c r="L310" s="67" t="s">
        <v>462</v>
      </c>
      <c r="M310" s="67"/>
      <c r="N310" s="67" t="s">
        <v>383</v>
      </c>
      <c r="O310" s="67" t="s">
        <v>463</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60"/>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file",IF(TRIM(S310)="","INVALID – choose the evidence type (column S)",IF(BL310=0,"INVALID – evidence ID does not match its type (e.g. SF-2210, IMG_2231, seal 88213, link)",IF(OR(LEN(AX310)&lt;2,ISNUMBER(MATCH(AX310,L_Placeholder,0))),"INVALID – verifier missing",IF(AX310=AU310,"INVALID – verifier must be someone other than the PIC",IF(BH310=1,"INVALID – result not yet available (awaiting / TBC)",IF(BV310=1,"INVALID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future",IF(AND(ISNUMBER(BY310),AG310&lt;BY310),IF(H310="Physical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IF(TRIM(S310)="",0,BZ310)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TRIM(LOWER(W310))&lt;&gt;LOWER(Flights!$F$13),ISNA(MATCH(TRIM(BP310),{"00aaa00","00aaa0000","aaa00","aaa0000","00-aaa-00","00-aaa-0000","00/aaa/00"},0)),OR(SUMPRODUCT(--ISNUMBER(SEARCH({"a0","a-0","a_0","a/0","a.0","a#0"},BP310)))&gt;0,ISNUMBER(SEARCH("000000",BP310)))),1,0),0)</f>
        <v>0</v>
      </c>
      <c r="BR310" s="61"/>
      <c r="BS310" s="61"/>
      <c r="BT310" s="61"/>
      <c r="BU310" s="61"/>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c r="BX310" s="61"/>
      <c r="BY310" s="62" t="n">
        <f aca="false">IF(ISNUMBER(Flights!$AZ$13),MAX(Q310-UpliftWindowH/24,Flights!$AZ$13),Q310-UpliftWindowH/24)</f>
        <v>46306.0034722222</v>
      </c>
      <c r="BZ310" s="61" t="n">
        <f aca="false">IFERROR(IF(AND(TRIM(LOWER(Z310))&lt;&gt;LOWER(Flights!$F$13),ISNA(MATCH(TRIM(BN310),{"00aaa00","00aaa0000","aaa00","aaa0000","00-aaa-00","00-aaa-0000","00/aaa/00"},0)),IF(S310="Link / file path",SUMPRODUCT(--ISNUMBER(SEARCH({"http","www.","\","/",".pdf",".jpg",".jpeg",".png",".heic",".xls",".doc",".msg",".eml"},Z310)))&gt;0,OR(SUMPRODUCT(--ISNUMBER(SEARCH({"a0","a-0","a_0","a/0","a.0","a#0"},BN310)))&gt;0,SUMPRODUCT(--ISNUMBER(SEARCH({"http","www.","\","/",".pdf",".jpg",".jpeg",".png",".heic",".xls",".doc",".msg",".eml"},Z310)))&gt;0,AND(ISNUMBER(MATCH(S310,{"Seal no.","Delivery note / receipt","Email","Photo"},0)),ISNUMBER(SEARCH("0000",BN310)))))),1,0),0)</f>
        <v>0</v>
      </c>
    </row>
    <row r="311" customFormat="false" ht="39.75" hidden="false" customHeight="true" outlineLevel="0" collapsed="false">
      <c r="A311" s="57" t="s">
        <v>900</v>
      </c>
      <c r="B311" s="57" t="s">
        <v>246</v>
      </c>
      <c r="C311" s="57" t="str">
        <f aca="false">Flights!$F$13</f>
        <v>MH0753</v>
      </c>
      <c r="D311" s="58" t="n">
        <f aca="false">Flights!$D$13</f>
        <v>46306</v>
      </c>
      <c r="E311" s="57" t="str">
        <f aca="false">Flights!$G$13&amp;"-"&amp;Flights!$H$13</f>
        <v>HAN-KUL</v>
      </c>
      <c r="F311" s="57" t="str">
        <f aca="false">Flights!$K$13</f>
        <v>BC</v>
      </c>
      <c r="G311" s="57" t="s">
        <v>459</v>
      </c>
      <c r="H311" s="57" t="s">
        <v>460</v>
      </c>
      <c r="I311" s="57" t="s">
        <v>428</v>
      </c>
      <c r="J311" s="57" t="s">
        <v>465</v>
      </c>
      <c r="K311" s="67" t="s">
        <v>426</v>
      </c>
      <c r="L311" s="67" t="s">
        <v>462</v>
      </c>
      <c r="M311" s="67"/>
      <c r="N311" s="67" t="s">
        <v>383</v>
      </c>
      <c r="O311" s="67" t="s">
        <v>463</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60"/>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file",IF(TRIM(S311)="","INVALID – choose the evidence type (column S)",IF(BL311=0,"INVALID – evidence ID does not match its type (e.g. SF-2210, IMG_2231, seal 88213, link)",IF(OR(LEN(AX311)&lt;2,ISNUMBER(MATCH(AX311,L_Placeholder,0))),"INVALID – verifier missing",IF(AX311=AU311,"INVALID – verifier must be someone other than the PIC",IF(BH311=1,"INVALID – result not yet available (awaiting / TBC)",IF(BV311=1,"INVALID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future",IF(AND(ISNUMBER(BY311),AG311&lt;BY311),IF(H311="Physical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IF(TRIM(S311)="",0,BZ311)</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TRIM(LOWER(W311))&lt;&gt;LOWER(Flights!$F$13),ISNA(MATCH(TRIM(BP311),{"00aaa00","00aaa0000","aaa00","aaa0000","00-aaa-00","00-aaa-0000","00/aaa/00"},0)),OR(SUMPRODUCT(--ISNUMBER(SEARCH({"a0","a-0","a_0","a/0","a.0","a#0"},BP311)))&gt;0,ISNUMBER(SEARCH("000000",BP311)))),1,0),0)</f>
        <v>0</v>
      </c>
      <c r="BR311" s="61"/>
      <c r="BS311" s="61"/>
      <c r="BT311" s="61"/>
      <c r="BU311" s="61"/>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c r="BX311" s="61"/>
      <c r="BY311" s="62" t="n">
        <f aca="false">IF(ISNUMBER(Flights!$AZ$13),MAX(Q311-UpliftWindowH/24,Flights!$AZ$13),Q311-UpliftWindowH/24)</f>
        <v>46306.0034722222</v>
      </c>
      <c r="BZ311" s="61" t="n">
        <f aca="false">IFERROR(IF(AND(TRIM(LOWER(Z311))&lt;&gt;LOWER(Flights!$F$13),ISNA(MATCH(TRIM(BN311),{"00aaa00","00aaa0000","aaa00","aaa0000","00-aaa-00","00-aaa-0000","00/aaa/00"},0)),IF(S311="Link / file path",SUMPRODUCT(--ISNUMBER(SEARCH({"http","www.","\","/",".pdf",".jpg",".jpeg",".png",".heic",".xls",".doc",".msg",".eml"},Z311)))&gt;0,OR(SUMPRODUCT(--ISNUMBER(SEARCH({"a0","a-0","a_0","a/0","a.0","a#0"},BN311)))&gt;0,SUMPRODUCT(--ISNUMBER(SEARCH({"http","www.","\","/",".pdf",".jpg",".jpeg",".png",".heic",".xls",".doc",".msg",".eml"},Z311)))&gt;0,AND(ISNUMBER(MATCH(S311,{"Seal no.","Delivery note / receipt","Email","Photo"},0)),ISNUMBER(SEARCH("0000",BN311)))))),1,0),0)</f>
        <v>0</v>
      </c>
    </row>
    <row r="312" customFormat="false" ht="41.25" hidden="false" customHeight="true" outlineLevel="0" collapsed="false">
      <c r="A312" s="57" t="s">
        <v>901</v>
      </c>
      <c r="B312" s="57" t="s">
        <v>246</v>
      </c>
      <c r="C312" s="57" t="str">
        <f aca="false">Flights!$F$13</f>
        <v>MH0753</v>
      </c>
      <c r="D312" s="58" t="n">
        <f aca="false">Flights!$D$13</f>
        <v>46306</v>
      </c>
      <c r="E312" s="57" t="str">
        <f aca="false">Flights!$G$13&amp;"-"&amp;Flights!$H$13</f>
        <v>HAN-KUL</v>
      </c>
      <c r="F312" s="57" t="str">
        <f aca="false">Flights!$K$13</f>
        <v>BC</v>
      </c>
      <c r="G312" s="57" t="s">
        <v>459</v>
      </c>
      <c r="H312" s="57" t="s">
        <v>460</v>
      </c>
      <c r="I312" s="57" t="s">
        <v>440</v>
      </c>
      <c r="J312" s="57" t="s">
        <v>534</v>
      </c>
      <c r="K312" s="67" t="s">
        <v>495</v>
      </c>
      <c r="L312" s="67" t="s">
        <v>876</v>
      </c>
      <c r="M312" s="67" t="s">
        <v>451</v>
      </c>
      <c r="N312" s="67" t="s">
        <v>383</v>
      </c>
      <c r="O312" s="67" t="s">
        <v>535</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60"/>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file",IF(TRIM(S312)="","INVALID – choose the evidence type (column S)",IF(BL312=0,"INVALID – evidence ID does not match its type (e.g. SF-2210, IMG_2231, seal 88213, link)",IF(OR(LEN(AX312)&lt;2,ISNUMBER(MATCH(AX312,L_Placeholder,0))),"INVALID – verifier missing",IF(AX312=AU312,"INVALID – verifier must be someone other than the PIC",IF(BH312=1,"INVALID – result not yet available (awaiting / TBC)",IF(BV312=1,"INVALID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future",IF(AND(ISNUMBER(BY312),AG312&lt;BY312),IF(H312="Physical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IF(TRIM(S312)="",0,BZ312)</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TRIM(LOWER(W312))&lt;&gt;LOWER(Flights!$F$13),ISNA(MATCH(TRIM(BP312),{"00aaa00","00aaa0000","aaa00","aaa0000","00-aaa-00","00-aaa-0000","00/aaa/00"},0)),OR(SUMPRODUCT(--ISNUMBER(SEARCH({"a0","a-0","a_0","a/0","a.0","a#0"},BP312)))&gt;0,ISNUMBER(SEARCH("000000",BP312)))),1,0),0)</f>
        <v>0</v>
      </c>
      <c r="BR312" s="61"/>
      <c r="BS312" s="61"/>
      <c r="BT312" s="61"/>
      <c r="BU312" s="61"/>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c r="BX312" s="61"/>
      <c r="BY312" s="62" t="n">
        <f aca="false">IF(ISNUMBER(Flights!$AZ$13),MAX(Q312-UpliftWindowH/24,Flights!$AZ$13),Q312-UpliftWindowH/24)</f>
        <v>46306.0034722222</v>
      </c>
      <c r="BZ312" s="61" t="n">
        <f aca="false">IFERROR(IF(AND(TRIM(LOWER(Z312))&lt;&gt;LOWER(Flights!$F$13),ISNA(MATCH(TRIM(BN312),{"00aaa00","00aaa0000","aaa00","aaa0000","00-aaa-00","00-aaa-0000","00/aaa/00"},0)),IF(S312="Link / file path",SUMPRODUCT(--ISNUMBER(SEARCH({"http","www.","\","/",".pdf",".jpg",".jpeg",".png",".heic",".xls",".doc",".msg",".eml"},Z312)))&gt;0,OR(SUMPRODUCT(--ISNUMBER(SEARCH({"a0","a-0","a_0","a/0","a.0","a#0"},BN312)))&gt;0,SUMPRODUCT(--ISNUMBER(SEARCH({"http","www.","\","/",".pdf",".jpg",".jpeg",".png",".heic",".xls",".doc",".msg",".eml"},Z312)))&gt;0,AND(ISNUMBER(MATCH(S312,{"Seal no.","Delivery note / receipt","Email","Photo"},0)),ISNUMBER(SEARCH("0000",BN312)))))),1,0),0)</f>
        <v>0</v>
      </c>
    </row>
    <row r="313" customFormat="false" ht="39.75" hidden="false" customHeight="true" outlineLevel="0" collapsed="false">
      <c r="A313" s="57" t="s">
        <v>902</v>
      </c>
      <c r="B313" s="57" t="s">
        <v>246</v>
      </c>
      <c r="C313" s="57" t="str">
        <f aca="false">Flights!$F$13</f>
        <v>MH0753</v>
      </c>
      <c r="D313" s="58" t="n">
        <f aca="false">Flights!$D$13</f>
        <v>46306</v>
      </c>
      <c r="E313" s="57" t="str">
        <f aca="false">Flights!$G$13&amp;"-"&amp;Flights!$H$13</f>
        <v>HAN-KUL</v>
      </c>
      <c r="F313" s="57" t="str">
        <f aca="false">Flights!$K$13</f>
        <v>BC</v>
      </c>
      <c r="G313" s="57" t="s">
        <v>459</v>
      </c>
      <c r="H313" s="57" t="s">
        <v>460</v>
      </c>
      <c r="I313" s="57" t="s">
        <v>499</v>
      </c>
      <c r="J313" s="57" t="s">
        <v>537</v>
      </c>
      <c r="K313" s="67" t="s">
        <v>501</v>
      </c>
      <c r="L313" s="67" t="s">
        <v>879</v>
      </c>
      <c r="M313" s="67" t="s">
        <v>451</v>
      </c>
      <c r="N313" s="67" t="s">
        <v>383</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60"/>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file",IF(TRIM(S313)="","INVALID – choose the evidence type (column S)",IF(BL313=0,"INVALID – evidence ID does not match its type (e.g. SF-2210, IMG_2231, seal 88213, link)",IF(OR(LEN(AX313)&lt;2,ISNUMBER(MATCH(AX313,L_Placeholder,0))),"INVALID – verifier missing",IF(AX313=AU313,"INVALID – verifier must be someone other than the PIC",IF(BH313=1,"INVALID – result not yet available (awaiting / TBC)",IF(BV313=1,"INVALID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IF(TRIM(S313)="",0,BZ313)</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TRIM(LOWER(W313))&lt;&gt;LOWER(Flights!$F$13),ISNA(MATCH(TRIM(BP313),{"00aaa00","00aaa0000","aaa00","aaa0000","00-aaa-00","00-aaa-0000","00/aaa/00"},0)),OR(SUMPRODUCT(--ISNUMBER(SEARCH({"a0","a-0","a_0","a/0","a.0","a#0"},BP313)))&gt;0,ISNUMBER(SEARCH("000000",BP313)))),1,0),0)</f>
        <v>0</v>
      </c>
      <c r="BR313" s="61"/>
      <c r="BS313" s="61"/>
      <c r="BT313" s="61"/>
      <c r="BU313" s="61"/>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c r="BX313" s="61"/>
      <c r="BY313" s="62" t="n">
        <f aca="false">IF(ISNUMBER(Flights!$AZ$13),MAX(Q313-UpliftWindowH/24,Flights!$AZ$13),Q313-UpliftWindowH/24)</f>
        <v>46306.0034722222</v>
      </c>
      <c r="BZ313" s="61" t="n">
        <f aca="false">IFERROR(IF(AND(TRIM(LOWER(Z313))&lt;&gt;LOWER(Flights!$F$13),ISNA(MATCH(TRIM(BN313),{"00aaa00","00aaa0000","aaa00","aaa0000","00-aaa-00","00-aaa-0000","00/aaa/00"},0)),IF(S313="Link / file path",SUMPRODUCT(--ISNUMBER(SEARCH({"http","www.","\","/",".pdf",".jpg",".jpeg",".png",".heic",".xls",".doc",".msg",".eml"},Z313)))&gt;0,OR(SUMPRODUCT(--ISNUMBER(SEARCH({"a0","a-0","a_0","a/0","a.0","a#0"},BN313)))&gt;0,SUMPRODUCT(--ISNUMBER(SEARCH({"http","www.","\","/",".pdf",".jpg",".jpeg",".png",".heic",".xls",".doc",".msg",".eml"},Z313)))&gt;0,AND(ISNUMBER(MATCH(S313,{"Seal no.","Delivery note / receipt","Email","Photo"},0)),ISNUMBER(SEARCH("0000",BN313)))))),1,0),0)</f>
        <v>0</v>
      </c>
    </row>
    <row r="314" customFormat="false" ht="39.75" hidden="false" customHeight="true" outlineLevel="0" collapsed="false">
      <c r="A314" s="57" t="s">
        <v>903</v>
      </c>
      <c r="B314" s="57" t="s">
        <v>246</v>
      </c>
      <c r="C314" s="57" t="str">
        <f aca="false">Flights!$F$13</f>
        <v>MH0753</v>
      </c>
      <c r="D314" s="58" t="n">
        <f aca="false">Flights!$D$13</f>
        <v>46306</v>
      </c>
      <c r="E314" s="57" t="str">
        <f aca="false">Flights!$G$13&amp;"-"&amp;Flights!$H$13</f>
        <v>HAN-KUL</v>
      </c>
      <c r="F314" s="57" t="str">
        <f aca="false">Flights!$K$13</f>
        <v>BC</v>
      </c>
      <c r="G314" s="57" t="s">
        <v>459</v>
      </c>
      <c r="H314" s="57" t="s">
        <v>460</v>
      </c>
      <c r="I314" s="57" t="s">
        <v>499</v>
      </c>
      <c r="J314" s="57" t="s">
        <v>539</v>
      </c>
      <c r="K314" s="67" t="s">
        <v>501</v>
      </c>
      <c r="L314" s="67" t="s">
        <v>882</v>
      </c>
      <c r="M314" s="67" t="s">
        <v>451</v>
      </c>
      <c r="N314" s="67" t="s">
        <v>383</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60"/>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file",IF(TRIM(S314)="","INVALID – choose the evidence type (column S)",IF(BL314=0,"INVALID – evidence ID does not match its type (e.g. SF-2210, IMG_2231, seal 88213, link)",IF(OR(LEN(AX314)&lt;2,ISNUMBER(MATCH(AX314,L_Placeholder,0))),"INVALID – verifier missing",IF(AX314=AU314,"INVALID – verifier must be someone other than the PIC",IF(BH314=1,"INVALID – result not yet available (awaiting / TBC)",IF(BV314=1,"INVALID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IF(TRIM(S314)="",0,BZ314)</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TRIM(LOWER(W314))&lt;&gt;LOWER(Flights!$F$13),ISNA(MATCH(TRIM(BP314),{"00aaa00","00aaa0000","aaa00","aaa0000","00-aaa-00","00-aaa-0000","00/aaa/00"},0)),OR(SUMPRODUCT(--ISNUMBER(SEARCH({"a0","a-0","a_0","a/0","a.0","a#0"},BP314)))&gt;0,ISNUMBER(SEARCH("000000",BP314)))),1,0),0)</f>
        <v>0</v>
      </c>
      <c r="BR314" s="61"/>
      <c r="BS314" s="61"/>
      <c r="BT314" s="61"/>
      <c r="BU314" s="61"/>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c r="BX314" s="61"/>
      <c r="BY314" s="62" t="n">
        <f aca="false">IF(ISNUMBER(Flights!$AZ$13),MAX(Q314-UpliftWindowH/24,Flights!$AZ$13),Q314-UpliftWindowH/24)</f>
        <v>46306.0034722222</v>
      </c>
      <c r="BZ314" s="61" t="n">
        <f aca="false">IFERROR(IF(AND(TRIM(LOWER(Z314))&lt;&gt;LOWER(Flights!$F$13),ISNA(MATCH(TRIM(BN314),{"00aaa00","00aaa0000","aaa00","aaa0000","00-aaa-00","00-aaa-0000","00/aaa/00"},0)),IF(S314="Link / file path",SUMPRODUCT(--ISNUMBER(SEARCH({"http","www.","\","/",".pdf",".jpg",".jpeg",".png",".heic",".xls",".doc",".msg",".eml"},Z314)))&gt;0,OR(SUMPRODUCT(--ISNUMBER(SEARCH({"a0","a-0","a_0","a/0","a.0","a#0"},BN314)))&gt;0,SUMPRODUCT(--ISNUMBER(SEARCH({"http","www.","\","/",".pdf",".jpg",".jpeg",".png",".heic",".xls",".doc",".msg",".eml"},Z314)))&gt;0,AND(ISNUMBER(MATCH(S314,{"Seal no.","Delivery note / receipt","Email","Photo"},0)),ISNUMBER(SEARCH("0000",BN314)))))),1,0),0)</f>
        <v>0</v>
      </c>
    </row>
    <row r="315" customFormat="false" ht="39.75" hidden="false" customHeight="true" outlineLevel="0" collapsed="false">
      <c r="A315" s="57" t="s">
        <v>904</v>
      </c>
      <c r="B315" s="57" t="s">
        <v>246</v>
      </c>
      <c r="C315" s="57" t="str">
        <f aca="false">Flights!$F$13</f>
        <v>MH0753</v>
      </c>
      <c r="D315" s="58" t="n">
        <f aca="false">Flights!$D$13</f>
        <v>46306</v>
      </c>
      <c r="E315" s="57" t="str">
        <f aca="false">Flights!$G$13&amp;"-"&amp;Flights!$H$13</f>
        <v>HAN-KUL</v>
      </c>
      <c r="F315" s="57" t="str">
        <f aca="false">Flights!$K$13</f>
        <v>BC</v>
      </c>
      <c r="G315" s="57" t="s">
        <v>459</v>
      </c>
      <c r="H315" s="57" t="s">
        <v>460</v>
      </c>
      <c r="I315" s="57" t="s">
        <v>499</v>
      </c>
      <c r="J315" s="57" t="s">
        <v>541</v>
      </c>
      <c r="K315" s="67" t="s">
        <v>501</v>
      </c>
      <c r="L315" s="67" t="s">
        <v>884</v>
      </c>
      <c r="M315" s="67" t="s">
        <v>451</v>
      </c>
      <c r="N315" s="67" t="s">
        <v>383</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60"/>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file",IF(TRIM(S315)="","INVALID – choose the evidence type (column S)",IF(BL315=0,"INVALID – evidence ID does not match its type (e.g. SF-2210, IMG_2231, seal 88213, link)",IF(OR(LEN(AX315)&lt;2,ISNUMBER(MATCH(AX315,L_Placeholder,0))),"INVALID – verifier missing",IF(AX315=AU315,"INVALID – verifier must be someone other than the PIC",IF(BH315=1,"INVALID – result not yet available (awaiting / TBC)",IF(BV315=1,"INVALID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IF(TRIM(S315)="",0,BZ315)</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TRIM(LOWER(W315))&lt;&gt;LOWER(Flights!$F$13),ISNA(MATCH(TRIM(BP315),{"00aaa00","00aaa0000","aaa00","aaa0000","00-aaa-00","00-aaa-0000","00/aaa/00"},0)),OR(SUMPRODUCT(--ISNUMBER(SEARCH({"a0","a-0","a_0","a/0","a.0","a#0"},BP315)))&gt;0,ISNUMBER(SEARCH("000000",BP315)))),1,0),0)</f>
        <v>0</v>
      </c>
      <c r="BR315" s="61"/>
      <c r="BS315" s="61"/>
      <c r="BT315" s="61"/>
      <c r="BU315" s="61"/>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c r="BX315" s="61"/>
      <c r="BY315" s="62" t="n">
        <f aca="false">IF(ISNUMBER(Flights!$AZ$13),MAX(Q315-UpliftWindowH/24,Flights!$AZ$13),Q315-UpliftWindowH/24)</f>
        <v>46306.0034722222</v>
      </c>
      <c r="BZ315" s="61" t="n">
        <f aca="false">IFERROR(IF(AND(TRIM(LOWER(Z315))&lt;&gt;LOWER(Flights!$F$13),ISNA(MATCH(TRIM(BN315),{"00aaa00","00aaa0000","aaa00","aaa0000","00-aaa-00","00-aaa-0000","00/aaa/00"},0)),IF(S315="Link / file path",SUMPRODUCT(--ISNUMBER(SEARCH({"http","www.","\","/",".pdf",".jpg",".jpeg",".png",".heic",".xls",".doc",".msg",".eml"},Z315)))&gt;0,OR(SUMPRODUCT(--ISNUMBER(SEARCH({"a0","a-0","a_0","a/0","a.0","a#0"},BN315)))&gt;0,SUMPRODUCT(--ISNUMBER(SEARCH({"http","www.","\","/",".pdf",".jpg",".jpeg",".png",".heic",".xls",".doc",".msg",".eml"},Z315)))&gt;0,AND(ISNUMBER(MATCH(S315,{"Seal no.","Delivery note / receipt","Email","Photo"},0)),ISNUMBER(SEARCH("0000",BN315)))))),1,0),0)</f>
        <v>0</v>
      </c>
    </row>
    <row r="316" customFormat="false" ht="78.75" hidden="false" customHeight="true" outlineLevel="0" collapsed="false">
      <c r="A316" s="57" t="s">
        <v>905</v>
      </c>
      <c r="B316" s="57" t="s">
        <v>246</v>
      </c>
      <c r="C316" s="57" t="str">
        <f aca="false">Flights!$F$13</f>
        <v>MH0753</v>
      </c>
      <c r="D316" s="58" t="n">
        <f aca="false">Flights!$D$13</f>
        <v>46306</v>
      </c>
      <c r="E316" s="57" t="str">
        <f aca="false">Flights!$G$13&amp;"-"&amp;Flights!$H$13</f>
        <v>HAN-KUL</v>
      </c>
      <c r="F316" s="57" t="str">
        <f aca="false">Flights!$K$13</f>
        <v>BC</v>
      </c>
      <c r="G316" s="57" t="s">
        <v>459</v>
      </c>
      <c r="H316" s="57" t="s">
        <v>460</v>
      </c>
      <c r="I316" s="57" t="s">
        <v>499</v>
      </c>
      <c r="J316" s="57" t="s">
        <v>543</v>
      </c>
      <c r="K316" s="67" t="s">
        <v>501</v>
      </c>
      <c r="L316" s="67" t="s">
        <v>886</v>
      </c>
      <c r="M316" s="67" t="s">
        <v>451</v>
      </c>
      <c r="N316" s="67" t="s">
        <v>444</v>
      </c>
      <c r="O316" s="67" t="s">
        <v>544</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60"/>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file",IF(TRIM(S316)="","INVALID – choose the evidence type (column S)",IF(BL316=0,"INVALID – evidence ID does not match its type (e.g. SF-2210, IMG_2231, seal 88213, link)",IF(OR(LEN(AX316)&lt;2,ISNUMBER(MATCH(AX316,L_Placeholder,0))),"INVALID – verifier missing",IF(AX316=AU316,"INVALID – verifier must be someone other than the PIC",IF(BH316=1,"INVALID – result not yet available (awaiting / TBC)",IF(BV316=1,"INVALID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IF(TRIM(S316)="",0,BZ316)</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TRIM(LOWER(W316))&lt;&gt;LOWER(Flights!$F$13),ISNA(MATCH(TRIM(BP316),{"00aaa00","00aaa0000","aaa00","aaa0000","00-aaa-00","00-aaa-0000","00/aaa/00"},0)),OR(SUMPRODUCT(--ISNUMBER(SEARCH({"a0","a-0","a_0","a/0","a.0","a#0"},BP316)))&gt;0,ISNUMBER(SEARCH("000000",BP316)))),1,0),0)</f>
        <v>0</v>
      </c>
      <c r="BR316" s="61"/>
      <c r="BS316" s="61"/>
      <c r="BT316" s="61"/>
      <c r="BU316" s="61"/>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c r="BX316" s="61"/>
      <c r="BY316" s="62" t="n">
        <f aca="false">IF(ISNUMBER(Flights!$AZ$13),MAX(Q316-UpliftWindowH/24,Flights!$AZ$13),Q316-UpliftWindowH/24)</f>
        <v>46306.0034722222</v>
      </c>
      <c r="BZ316" s="61" t="n">
        <f aca="false">IFERROR(IF(AND(TRIM(LOWER(Z316))&lt;&gt;LOWER(Flights!$F$13),ISNA(MATCH(TRIM(BN316),{"00aaa00","00aaa0000","aaa00","aaa0000","00-aaa-00","00-aaa-0000","00/aaa/00"},0)),IF(S316="Link / file path",SUMPRODUCT(--ISNUMBER(SEARCH({"http","www.","\","/",".pdf",".jpg",".jpeg",".png",".heic",".xls",".doc",".msg",".eml"},Z316)))&gt;0,OR(SUMPRODUCT(--ISNUMBER(SEARCH({"a0","a-0","a_0","a/0","a.0","a#0"},BN316)))&gt;0,SUMPRODUCT(--ISNUMBER(SEARCH({"http","www.","\","/",".pdf",".jpg",".jpeg",".png",".heic",".xls",".doc",".msg",".eml"},Z316)))&gt;0,AND(ISNUMBER(MATCH(S316,{"Seal no.","Delivery note / receipt","Email","Photo"},0)),ISNUMBER(SEARCH("0000",BN316)))))),1,0),0)</f>
        <v>0</v>
      </c>
    </row>
    <row r="317" customFormat="false" ht="78.75" hidden="false" customHeight="true" outlineLevel="0" collapsed="false">
      <c r="A317" s="57" t="s">
        <v>906</v>
      </c>
      <c r="B317" s="57" t="s">
        <v>246</v>
      </c>
      <c r="C317" s="57" t="str">
        <f aca="false">Flights!$F$13</f>
        <v>MH0753</v>
      </c>
      <c r="D317" s="58" t="n">
        <f aca="false">Flights!$D$13</f>
        <v>46306</v>
      </c>
      <c r="E317" s="57" t="str">
        <f aca="false">Flights!$G$13&amp;"-"&amp;Flights!$H$13</f>
        <v>HAN-KUL</v>
      </c>
      <c r="F317" s="57" t="str">
        <f aca="false">Flights!$K$13</f>
        <v>BC</v>
      </c>
      <c r="G317" s="57" t="s">
        <v>459</v>
      </c>
      <c r="H317" s="57" t="s">
        <v>460</v>
      </c>
      <c r="I317" s="57" t="s">
        <v>499</v>
      </c>
      <c r="J317" s="57" t="s">
        <v>546</v>
      </c>
      <c r="K317" s="67" t="s">
        <v>501</v>
      </c>
      <c r="L317" s="67" t="s">
        <v>889</v>
      </c>
      <c r="M317" s="67" t="s">
        <v>451</v>
      </c>
      <c r="N317" s="67" t="s">
        <v>444</v>
      </c>
      <c r="O317" s="67" t="s">
        <v>544</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60"/>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file",IF(TRIM(S317)="","INVALID – choose the evidence type (column S)",IF(BL317=0,"INVALID – evidence ID does not match its type (e.g. SF-2210, IMG_2231, seal 88213, link)",IF(OR(LEN(AX317)&lt;2,ISNUMBER(MATCH(AX317,L_Placeholder,0))),"INVALID – verifier missing",IF(AX317=AU317,"INVALID – verifier must be someone other than the PIC",IF(BH317=1,"INVALID – result not yet available (awaiting / TBC)",IF(BV317=1,"INVALID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IF(TRIM(S317)="",0,BZ317)</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TRIM(LOWER(W317))&lt;&gt;LOWER(Flights!$F$13),ISNA(MATCH(TRIM(BP317),{"00aaa00","00aaa0000","aaa00","aaa0000","00-aaa-00","00-aaa-0000","00/aaa/00"},0)),OR(SUMPRODUCT(--ISNUMBER(SEARCH({"a0","a-0","a_0","a/0","a.0","a#0"},BP317)))&gt;0,ISNUMBER(SEARCH("000000",BP317)))),1,0),0)</f>
        <v>0</v>
      </c>
      <c r="BR317" s="61"/>
      <c r="BS317" s="61"/>
      <c r="BT317" s="61"/>
      <c r="BU317" s="61"/>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c r="BX317" s="61"/>
      <c r="BY317" s="62" t="n">
        <f aca="false">IF(ISNUMBER(Flights!$AZ$13),MAX(Q317-UpliftWindowH/24,Flights!$AZ$13),Q317-UpliftWindowH/24)</f>
        <v>46306.0034722222</v>
      </c>
      <c r="BZ317" s="61" t="n">
        <f aca="false">IFERROR(IF(AND(TRIM(LOWER(Z317))&lt;&gt;LOWER(Flights!$F$13),ISNA(MATCH(TRIM(BN317),{"00aaa00","00aaa0000","aaa00","aaa0000","00-aaa-00","00-aaa-0000","00/aaa/00"},0)),IF(S317="Link / file path",SUMPRODUCT(--ISNUMBER(SEARCH({"http","www.","\","/",".pdf",".jpg",".jpeg",".png",".heic",".xls",".doc",".msg",".eml"},Z317)))&gt;0,OR(SUMPRODUCT(--ISNUMBER(SEARCH({"a0","a-0","a_0","a/0","a.0","a#0"},BN317)))&gt;0,SUMPRODUCT(--ISNUMBER(SEARCH({"http","www.","\","/",".pdf",".jpg",".jpeg",".png",".heic",".xls",".doc",".msg",".eml"},Z317)))&gt;0,AND(ISNUMBER(MATCH(S317,{"Seal no.","Delivery note / receipt","Email","Photo"},0)),ISNUMBER(SEARCH("0000",BN317)))))),1,0),0)</f>
        <v>0</v>
      </c>
    </row>
    <row r="318" customFormat="false" ht="39.75" hidden="false" customHeight="true" outlineLevel="0" collapsed="false">
      <c r="A318" s="57" t="s">
        <v>907</v>
      </c>
      <c r="B318" s="57" t="s">
        <v>246</v>
      </c>
      <c r="C318" s="57" t="str">
        <f aca="false">Flights!$F$13</f>
        <v>MH0753</v>
      </c>
      <c r="D318" s="58" t="n">
        <f aca="false">Flights!$D$13</f>
        <v>46306</v>
      </c>
      <c r="E318" s="57" t="str">
        <f aca="false">Flights!$G$13&amp;"-"&amp;Flights!$H$13</f>
        <v>HAN-KUL</v>
      </c>
      <c r="F318" s="57" t="str">
        <f aca="false">Flights!$K$13</f>
        <v>BC</v>
      </c>
      <c r="G318" s="57" t="s">
        <v>459</v>
      </c>
      <c r="H318" s="57" t="s">
        <v>460</v>
      </c>
      <c r="I318" s="57" t="s">
        <v>499</v>
      </c>
      <c r="J318" s="57" t="s">
        <v>548</v>
      </c>
      <c r="K318" s="67" t="s">
        <v>519</v>
      </c>
      <c r="L318" s="67" t="s">
        <v>891</v>
      </c>
      <c r="M318" s="67" t="s">
        <v>451</v>
      </c>
      <c r="N318" s="67" t="s">
        <v>383</v>
      </c>
      <c r="O318" s="67" t="s">
        <v>549</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60"/>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file",IF(TRIM(S318)="","INVALID – choose the evidence type (column S)",IF(BL318=0,"INVALID – evidence ID does not match its type (e.g. SF-2210, IMG_2231, seal 88213, link)",IF(OR(LEN(AX318)&lt;2,ISNUMBER(MATCH(AX318,L_Placeholder,0))),"INVALID – verifier missing",IF(AX318=AU318,"INVALID – verifier must be someone other than the PIC",IF(BH318=1,"INVALID – result not yet available (awaiting / TBC)",IF(BV318=1,"INVALID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IF(TRIM(S318)="",0,BZ318)</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TRIM(LOWER(W318))&lt;&gt;LOWER(Flights!$F$13),ISNA(MATCH(TRIM(BP318),{"00aaa00","00aaa0000","aaa00","aaa0000","00-aaa-00","00-aaa-0000","00/aaa/00"},0)),OR(SUMPRODUCT(--ISNUMBER(SEARCH({"a0","a-0","a_0","a/0","a.0","a#0"},BP318)))&gt;0,ISNUMBER(SEARCH("000000",BP318)))),1,0),0)</f>
        <v>0</v>
      </c>
      <c r="BR318" s="61"/>
      <c r="BS318" s="61"/>
      <c r="BT318" s="61"/>
      <c r="BU318" s="61"/>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c r="BX318" s="61"/>
      <c r="BY318" s="62" t="n">
        <f aca="false">IF(ISNUMBER(Flights!$AZ$13),MAX(Q318-UpliftWindowH/24,Flights!$AZ$13),Q318-UpliftWindowH/24)</f>
        <v>46306.0034722222</v>
      </c>
      <c r="BZ318" s="61" t="n">
        <f aca="false">IFERROR(IF(AND(TRIM(LOWER(Z318))&lt;&gt;LOWER(Flights!$F$13),ISNA(MATCH(TRIM(BN318),{"00aaa00","00aaa0000","aaa00","aaa0000","00-aaa-00","00-aaa-0000","00/aaa/00"},0)),IF(S318="Link / file path",SUMPRODUCT(--ISNUMBER(SEARCH({"http","www.","\","/",".pdf",".jpg",".jpeg",".png",".heic",".xls",".doc",".msg",".eml"},Z318)))&gt;0,OR(SUMPRODUCT(--ISNUMBER(SEARCH({"a0","a-0","a_0","a/0","a.0","a#0"},BN318)))&gt;0,SUMPRODUCT(--ISNUMBER(SEARCH({"http","www.","\","/",".pdf",".jpg",".jpeg",".png",".heic",".xls",".doc",".msg",".eml"},Z318)))&gt;0,AND(ISNUMBER(MATCH(S318,{"Seal no.","Delivery note / receipt","Email","Photo"},0)),ISNUMBER(SEARCH("0000",BN318)))))),1,0),0)</f>
        <v>0</v>
      </c>
    </row>
    <row r="319" customFormat="false" ht="39.75" hidden="false" customHeight="true" outlineLevel="0" collapsed="false">
      <c r="A319" s="57" t="s">
        <v>908</v>
      </c>
      <c r="B319" s="57" t="s">
        <v>246</v>
      </c>
      <c r="C319" s="57" t="str">
        <f aca="false">Flights!$F$13</f>
        <v>MH0753</v>
      </c>
      <c r="D319" s="58" t="n">
        <f aca="false">Flights!$D$13</f>
        <v>46306</v>
      </c>
      <c r="E319" s="57" t="str">
        <f aca="false">Flights!$G$13&amp;"-"&amp;Flights!$H$13</f>
        <v>HAN-KUL</v>
      </c>
      <c r="F319" s="57" t="str">
        <f aca="false">Flights!$K$13</f>
        <v>BC</v>
      </c>
      <c r="G319" s="57" t="s">
        <v>459</v>
      </c>
      <c r="H319" s="57" t="s">
        <v>460</v>
      </c>
      <c r="I319" s="57" t="s">
        <v>499</v>
      </c>
      <c r="J319" s="57" t="s">
        <v>551</v>
      </c>
      <c r="K319" s="67" t="s">
        <v>501</v>
      </c>
      <c r="L319" s="67" t="s">
        <v>894</v>
      </c>
      <c r="M319" s="67" t="s">
        <v>451</v>
      </c>
      <c r="N319" s="67" t="s">
        <v>383</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60"/>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file",IF(TRIM(S319)="","INVALID – choose the evidence type (column S)",IF(BL319=0,"INVALID – evidence ID does not match its type (e.g. SF-2210, IMG_2231, seal 88213, link)",IF(OR(LEN(AX319)&lt;2,ISNUMBER(MATCH(AX319,L_Placeholder,0))),"INVALID – verifier missing",IF(AX319=AU319,"INVALID – verifier must be someone other than the PIC",IF(BH319=1,"INVALID – result not yet available (awaiting / TBC)",IF(BV319=1,"INVALID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IF(TRIM(S319)="",0,BZ319)</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TRIM(LOWER(W319))&lt;&gt;LOWER(Flights!$F$13),ISNA(MATCH(TRIM(BP319),{"00aaa00","00aaa0000","aaa00","aaa0000","00-aaa-00","00-aaa-0000","00/aaa/00"},0)),OR(SUMPRODUCT(--ISNUMBER(SEARCH({"a0","a-0","a_0","a/0","a.0","a#0"},BP319)))&gt;0,ISNUMBER(SEARCH("000000",BP319)))),1,0),0)</f>
        <v>0</v>
      </c>
      <c r="BR319" s="61"/>
      <c r="BS319" s="61"/>
      <c r="BT319" s="61"/>
      <c r="BU319" s="61"/>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c r="BX319" s="61"/>
      <c r="BY319" s="62" t="n">
        <f aca="false">IF(ISNUMBER(Flights!$AZ$13),MAX(Q319-UpliftWindowH/24,Flights!$AZ$13),Q319-UpliftWindowH/24)</f>
        <v>46306.0034722222</v>
      </c>
      <c r="BZ319" s="61" t="n">
        <f aca="false">IFERROR(IF(AND(TRIM(LOWER(Z319))&lt;&gt;LOWER(Flights!$F$13),ISNA(MATCH(TRIM(BN319),{"00aaa00","00aaa0000","aaa00","aaa0000","00-aaa-00","00-aaa-0000","00/aaa/00"},0)),IF(S319="Link / file path",SUMPRODUCT(--ISNUMBER(SEARCH({"http","www.","\","/",".pdf",".jpg",".jpeg",".png",".heic",".xls",".doc",".msg",".eml"},Z319)))&gt;0,OR(SUMPRODUCT(--ISNUMBER(SEARCH({"a0","a-0","a_0","a/0","a.0","a#0"},BN319)))&gt;0,SUMPRODUCT(--ISNUMBER(SEARCH({"http","www.","\","/",".pdf",".jpg",".jpeg",".png",".heic",".xls",".doc",".msg",".eml"},Z319)))&gt;0,AND(ISNUMBER(MATCH(S319,{"Seal no.","Delivery note / receipt","Email","Photo"},0)),ISNUMBER(SEARCH("0000",BN319)))))),1,0),0)</f>
        <v>0</v>
      </c>
    </row>
    <row r="320" customFormat="false" ht="39.75" hidden="false" customHeight="true" outlineLevel="0" collapsed="false">
      <c r="A320" s="57" t="s">
        <v>909</v>
      </c>
      <c r="B320" s="57" t="s">
        <v>246</v>
      </c>
      <c r="C320" s="57" t="str">
        <f aca="false">Flights!$F$13</f>
        <v>MH0753</v>
      </c>
      <c r="D320" s="58" t="n">
        <f aca="false">Flights!$D$13</f>
        <v>46306</v>
      </c>
      <c r="E320" s="57" t="str">
        <f aca="false">Flights!$G$13&amp;"-"&amp;Flights!$H$13</f>
        <v>HAN-KUL</v>
      </c>
      <c r="F320" s="57" t="str">
        <f aca="false">Flights!$K$13</f>
        <v>BC</v>
      </c>
      <c r="G320" s="57" t="s">
        <v>459</v>
      </c>
      <c r="H320" s="57" t="s">
        <v>460</v>
      </c>
      <c r="I320" s="57" t="s">
        <v>447</v>
      </c>
      <c r="J320" s="57" t="s">
        <v>553</v>
      </c>
      <c r="K320" s="67" t="s">
        <v>449</v>
      </c>
      <c r="L320" s="67" t="s">
        <v>896</v>
      </c>
      <c r="M320" s="67" t="s">
        <v>451</v>
      </c>
      <c r="N320" s="67" t="s">
        <v>383</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60"/>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file",IF(TRIM(S320)="","INVALID – choose the evidence type (column S)",IF(BL320=0,"INVALID – evidence ID does not match its type (e.g. SF-2210, IMG_2231, seal 88213, link)",IF(OR(LEN(AX320)&lt;2,ISNUMBER(MATCH(AX320,L_Placeholder,0))),"INVALID – verifier missing",IF(AX320=AU320,"INVALID – verifier must be someone other than the PIC",IF(BH320=1,"INVALID – result not yet available (awaiting / TBC)",IF(BV320=1,"INVALID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IF(TRIM(S320)="",0,BZ320)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TRIM(LOWER(W320))&lt;&gt;LOWER(Flights!$F$13),ISNA(MATCH(TRIM(BP320),{"00aaa00","00aaa0000","aaa00","aaa0000","00-aaa-00","00-aaa-0000","00/aaa/00"},0)),OR(SUMPRODUCT(--ISNUMBER(SEARCH({"a0","a-0","a_0","a/0","a.0","a#0"},BP320)))&gt;0,ISNUMBER(SEARCH("000000",BP320)))),1,0),0)</f>
        <v>0</v>
      </c>
      <c r="BR320" s="61"/>
      <c r="BS320" s="61"/>
      <c r="BT320" s="61"/>
      <c r="BU320" s="61"/>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c r="BX320" s="61"/>
      <c r="BY320" s="62" t="n">
        <f aca="false">IF(ISNUMBER(Flights!$AZ$13),MAX(Q320-UpliftWindowH/24,Flights!$AZ$13),Q320-UpliftWindowH/24)</f>
        <v>46306.0034722222</v>
      </c>
      <c r="BZ320" s="61" t="n">
        <f aca="false">IFERROR(IF(AND(TRIM(LOWER(Z320))&lt;&gt;LOWER(Flights!$F$13),ISNA(MATCH(TRIM(BN320),{"00aaa00","00aaa0000","aaa00","aaa0000","00-aaa-00","00-aaa-0000","00/aaa/00"},0)),IF(S320="Link / file path",SUMPRODUCT(--ISNUMBER(SEARCH({"http","www.","\","/",".pdf",".jpg",".jpeg",".png",".heic",".xls",".doc",".msg",".eml"},Z320)))&gt;0,OR(SUMPRODUCT(--ISNUMBER(SEARCH({"a0","a-0","a_0","a/0","a.0","a#0"},BN320)))&gt;0,SUMPRODUCT(--ISNUMBER(SEARCH({"http","www.","\","/",".pdf",".jpg",".jpeg",".png",".heic",".xls",".doc",".msg",".eml"},Z320)))&gt;0,AND(ISNUMBER(MATCH(S320,{"Seal no.","Delivery note / receipt","Email","Photo"},0)),ISNUMBER(SEARCH("0000",BN320)))))),1,0),0)</f>
        <v>0</v>
      </c>
    </row>
    <row r="321" customFormat="false" ht="39.75" hidden="false" customHeight="true" outlineLevel="0" collapsed="false">
      <c r="A321" s="57" t="s">
        <v>910</v>
      </c>
      <c r="B321" s="57" t="s">
        <v>246</v>
      </c>
      <c r="C321" s="57" t="str">
        <f aca="false">Flights!$F$13</f>
        <v>MH0753</v>
      </c>
      <c r="D321" s="58" t="n">
        <f aca="false">Flights!$D$13</f>
        <v>46306</v>
      </c>
      <c r="E321" s="57" t="str">
        <f aca="false">Flights!$G$13&amp;"-"&amp;Flights!$H$13</f>
        <v>HAN-KUL</v>
      </c>
      <c r="F321" s="57" t="str">
        <f aca="false">Flights!$K$13</f>
        <v>BC</v>
      </c>
      <c r="G321" s="57" t="s">
        <v>459</v>
      </c>
      <c r="H321" s="57" t="s">
        <v>460</v>
      </c>
      <c r="I321" s="57" t="s">
        <v>447</v>
      </c>
      <c r="J321" s="57" t="s">
        <v>555</v>
      </c>
      <c r="K321" s="67" t="s">
        <v>449</v>
      </c>
      <c r="L321" s="67" t="s">
        <v>898</v>
      </c>
      <c r="M321" s="67" t="s">
        <v>451</v>
      </c>
      <c r="N321" s="67" t="s">
        <v>383</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60"/>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file",IF(TRIM(S321)="","INVALID – choose the evidence type (column S)",IF(BL321=0,"INVALID – evidence ID does not match its type (e.g. SF-2210, IMG_2231, seal 88213, link)",IF(OR(LEN(AX321)&lt;2,ISNUMBER(MATCH(AX321,L_Placeholder,0))),"INVALID – verifier missing",IF(AX321=AU321,"INVALID – verifier must be someone other than the PIC",IF(BH321=1,"INVALID – result not yet available (awaiting / TBC)",IF(BV321=1,"INVALID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IF(TRIM(S321)="",0,BZ321)</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TRIM(LOWER(W321))&lt;&gt;LOWER(Flights!$F$13),ISNA(MATCH(TRIM(BP321),{"00aaa00","00aaa0000","aaa00","aaa0000","00-aaa-00","00-aaa-0000","00/aaa/00"},0)),OR(SUMPRODUCT(--ISNUMBER(SEARCH({"a0","a-0","a_0","a/0","a.0","a#0"},BP321)))&gt;0,ISNUMBER(SEARCH("000000",BP321)))),1,0),0)</f>
        <v>0</v>
      </c>
      <c r="BR321" s="61"/>
      <c r="BS321" s="61"/>
      <c r="BT321" s="61"/>
      <c r="BU321" s="61"/>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c r="BX321" s="61"/>
      <c r="BY321" s="62" t="n">
        <f aca="false">IF(ISNUMBER(Flights!$AZ$13),MAX(Q321-UpliftWindowH/24,Flights!$AZ$13),Q321-UpliftWindowH/24)</f>
        <v>46306.0034722222</v>
      </c>
      <c r="BZ321" s="61" t="n">
        <f aca="false">IFERROR(IF(AND(TRIM(LOWER(Z321))&lt;&gt;LOWER(Flights!$F$13),ISNA(MATCH(TRIM(BN321),{"00aaa00","00aaa0000","aaa00","aaa0000","00-aaa-00","00-aaa-0000","00/aaa/00"},0)),IF(S321="Link / file path",SUMPRODUCT(--ISNUMBER(SEARCH({"http","www.","\","/",".pdf",".jpg",".jpeg",".png",".heic",".xls",".doc",".msg",".eml"},Z321)))&gt;0,OR(SUMPRODUCT(--ISNUMBER(SEARCH({"a0","a-0","a_0","a/0","a.0","a#0"},BN321)))&gt;0,SUMPRODUCT(--ISNUMBER(SEARCH({"http","www.","\","/",".pdf",".jpg",".jpeg",".png",".heic",".xls",".doc",".msg",".eml"},Z321)))&gt;0,AND(ISNUMBER(MATCH(S321,{"Seal no.","Delivery note / receipt","Email","Photo"},0)),ISNUMBER(SEARCH("0000",BN321)))))),1,0),0)</f>
        <v>0</v>
      </c>
    </row>
    <row r="322" customFormat="false" ht="39.75" hidden="false" customHeight="true" outlineLevel="0" collapsed="false">
      <c r="A322" s="57" t="s">
        <v>911</v>
      </c>
      <c r="B322" s="57" t="s">
        <v>251</v>
      </c>
      <c r="C322" s="57" t="str">
        <f aca="false">Flights!$F$14</f>
        <v>MH1140</v>
      </c>
      <c r="D322" s="58" t="n">
        <f aca="false">Flights!$D$14</f>
        <v>46307</v>
      </c>
      <c r="E322" s="57" t="str">
        <f aca="false">Flights!$G$14&amp;"-"&amp;Flights!$H$14</f>
        <v>KUL-PEN</v>
      </c>
      <c r="F322" s="57" t="str">
        <f aca="false">Flights!$K$14</f>
        <v>BC</v>
      </c>
      <c r="G322" s="57" t="s">
        <v>81</v>
      </c>
      <c r="H322" s="57" t="s">
        <v>378</v>
      </c>
      <c r="I322" s="57" t="s">
        <v>379</v>
      </c>
      <c r="J322" s="57" t="s">
        <v>380</v>
      </c>
      <c r="K322" s="67" t="s">
        <v>381</v>
      </c>
      <c r="L322" s="67" t="s">
        <v>382</v>
      </c>
      <c r="M322" s="67"/>
      <c r="N322" s="67" t="s">
        <v>383</v>
      </c>
      <c r="O322" s="67" t="s">
        <v>912</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60"/>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file",IF(TRIM(S322)="","INVALID – choose the evidence type (column S)",IF(BL322=0,"INVALID – evidence ID does not match its type (e.g. SF-2210, IMG_2231, seal 88213, link)",IF(OR(LEN(AX322)&lt;2,ISNUMBER(MATCH(AX322,L_Placeholder,0))),"INVALID – verifier missing",IF(AX322=AU322,"INVALID – verifier must be someone other than the PIC",IF(BH322=1,"INVALID – result not yet available (awaiting / TBC)",IF(BV322=1,"INVALID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future",IF(AND(ISNUMBER(BY322),AG322&lt;BY322),IF(H322="Physical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IF(TRIM(S322)="",0,BZ322)</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TRIM(LOWER(W322))&lt;&gt;LOWER(Flights!$F$14),ISNA(MATCH(TRIM(BP322),{"00aaa00","00aaa0000","aaa00","aaa0000","00-aaa-00","00-aaa-0000","00/aaa/00"},0)),OR(SUMPRODUCT(--ISNUMBER(SEARCH({"a0","a-0","a_0","a/0","a.0","a#0"},BP322)))&gt;0,ISNUMBER(SEARCH("000000",BP322)))),1,0),0)</f>
        <v>0</v>
      </c>
      <c r="BR322" s="61"/>
      <c r="BS322" s="61"/>
      <c r="BT322" s="61"/>
      <c r="BU322" s="61"/>
      <c r="BV322" s="61" t="n">
        <f aca="false">0</f>
        <v>0</v>
      </c>
      <c r="BW322" s="61"/>
      <c r="BX322" s="61"/>
      <c r="BY322" s="62" t="n">
        <f aca="false">Q322-T7EarlyD*24/24</f>
        <v>46286.15625</v>
      </c>
      <c r="BZ322" s="61" t="n">
        <f aca="false">IFERROR(IF(AND(TRIM(LOWER(Z322))&lt;&gt;LOWER(Flights!$F$14),ISNA(MATCH(TRIM(BN322),{"00aaa00","00aaa0000","aaa00","aaa0000","00-aaa-00","00-aaa-0000","00/aaa/00"},0)),IF(S322="Link / file path",SUMPRODUCT(--ISNUMBER(SEARCH({"http","www.","\","/",".pdf",".jpg",".jpeg",".png",".heic",".xls",".doc",".msg",".eml"},Z322)))&gt;0,OR(SUMPRODUCT(--ISNUMBER(SEARCH({"a0","a-0","a_0","a/0","a.0","a#0"},BN322)))&gt;0,SUMPRODUCT(--ISNUMBER(SEARCH({"http","www.","\","/",".pdf",".jpg",".jpeg",".png",".heic",".xls",".doc",".msg",".eml"},Z322)))&gt;0,AND(ISNUMBER(MATCH(S322,{"Seal no.","Delivery note / receipt","Email","Photo"},0)),ISNUMBER(SEARCH("0000",BN322)))))),1,0),0)</f>
        <v>0</v>
      </c>
    </row>
    <row r="323" customFormat="false" ht="41.25" hidden="false" customHeight="true" outlineLevel="0" collapsed="false">
      <c r="A323" s="57" t="s">
        <v>913</v>
      </c>
      <c r="B323" s="57" t="s">
        <v>251</v>
      </c>
      <c r="C323" s="57" t="str">
        <f aca="false">Flights!$F$14</f>
        <v>MH1140</v>
      </c>
      <c r="D323" s="58" t="n">
        <f aca="false">Flights!$D$14</f>
        <v>46307</v>
      </c>
      <c r="E323" s="57" t="str">
        <f aca="false">Flights!$G$14&amp;"-"&amp;Flights!$H$14</f>
        <v>KUL-PEN</v>
      </c>
      <c r="F323" s="57" t="str">
        <f aca="false">Flights!$K$14</f>
        <v>BC</v>
      </c>
      <c r="G323" s="57" t="s">
        <v>81</v>
      </c>
      <c r="H323" s="57" t="s">
        <v>378</v>
      </c>
      <c r="I323" s="57" t="s">
        <v>385</v>
      </c>
      <c r="J323" s="57" t="s">
        <v>386</v>
      </c>
      <c r="K323" s="67" t="s">
        <v>387</v>
      </c>
      <c r="L323" s="67" t="s">
        <v>382</v>
      </c>
      <c r="M323" s="67"/>
      <c r="N323" s="67" t="s">
        <v>383</v>
      </c>
      <c r="O323" s="67" t="s">
        <v>914</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60"/>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file",IF(TRIM(S323)="","INVALID – choose the evidence type (column S)",IF(BL323=0,"INVALID – evidence ID does not match its type (e.g. SF-2210, IMG_2231, seal 88213, link)",IF(OR(LEN(AX323)&lt;2,ISNUMBER(MATCH(AX323,L_Placeholder,0))),"INVALID – verifier missing",IF(AX323=AU323,"INVALID – verifier must be someone other than the PIC",IF(BH323=1,"INVALID – result not yet available (awaiting / TBC)",IF(BV323=1,"INVALID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future",IF(AND(ISNUMBER(BY323),AG323&lt;BY323),IF(H323="Physical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IF(TRIM(S323)="",0,BZ323)</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TRIM(LOWER(W323))&lt;&gt;LOWER(Flights!$F$14),ISNA(MATCH(TRIM(BP323),{"00aaa00","00aaa0000","aaa00","aaa0000","00-aaa-00","00-aaa-0000","00/aaa/00"},0)),OR(SUMPRODUCT(--ISNUMBER(SEARCH({"a0","a-0","a_0","a/0","a.0","a#0"},BP323)))&gt;0,ISNUMBER(SEARCH("000000",BP323)))),1,0),0)</f>
        <v>0</v>
      </c>
      <c r="BR323" s="61"/>
      <c r="BS323" s="61"/>
      <c r="BT323" s="61"/>
      <c r="BU323" s="61"/>
      <c r="BV323" s="61" t="n">
        <f aca="false">0</f>
        <v>0</v>
      </c>
      <c r="BW323" s="61"/>
      <c r="BX323" s="61"/>
      <c r="BY323" s="62" t="n">
        <f aca="false">Q323-T7EarlyD*24/24</f>
        <v>46286.15625</v>
      </c>
      <c r="BZ323" s="61" t="n">
        <f aca="false">IFERROR(IF(AND(TRIM(LOWER(Z323))&lt;&gt;LOWER(Flights!$F$14),ISNA(MATCH(TRIM(BN323),{"00aaa00","00aaa0000","aaa00","aaa0000","00-aaa-00","00-aaa-0000","00/aaa/00"},0)),IF(S323="Link / file path",SUMPRODUCT(--ISNUMBER(SEARCH({"http","www.","\","/",".pdf",".jpg",".jpeg",".png",".heic",".xls",".doc",".msg",".eml"},Z323)))&gt;0,OR(SUMPRODUCT(--ISNUMBER(SEARCH({"a0","a-0","a_0","a/0","a.0","a#0"},BN323)))&gt;0,SUMPRODUCT(--ISNUMBER(SEARCH({"http","www.","\","/",".pdf",".jpg",".jpeg",".png",".heic",".xls",".doc",".msg",".eml"},Z323)))&gt;0,AND(ISNUMBER(MATCH(S323,{"Seal no.","Delivery note / receipt","Email","Photo"},0)),ISNUMBER(SEARCH("0000",BN323)))))),1,0),0)</f>
        <v>0</v>
      </c>
    </row>
    <row r="324" customFormat="false" ht="41.25" hidden="false" customHeight="true" outlineLevel="0" collapsed="false">
      <c r="A324" s="57" t="s">
        <v>915</v>
      </c>
      <c r="B324" s="57" t="s">
        <v>251</v>
      </c>
      <c r="C324" s="57" t="str">
        <f aca="false">Flights!$F$14</f>
        <v>MH1140</v>
      </c>
      <c r="D324" s="58" t="n">
        <f aca="false">Flights!$D$14</f>
        <v>46307</v>
      </c>
      <c r="E324" s="57" t="str">
        <f aca="false">Flights!$G$14&amp;"-"&amp;Flights!$H$14</f>
        <v>KUL-PEN</v>
      </c>
      <c r="F324" s="57" t="str">
        <f aca="false">Flights!$K$14</f>
        <v>BC</v>
      </c>
      <c r="G324" s="57" t="s">
        <v>81</v>
      </c>
      <c r="H324" s="57" t="s">
        <v>378</v>
      </c>
      <c r="I324" s="57" t="s">
        <v>389</v>
      </c>
      <c r="J324" s="57" t="s">
        <v>390</v>
      </c>
      <c r="K324" s="67" t="s">
        <v>391</v>
      </c>
      <c r="L324" s="67" t="s">
        <v>382</v>
      </c>
      <c r="M324" s="67"/>
      <c r="N324" s="67" t="str">
        <f aca="false">IF(TRIM(Flights!$L$14)="A339","Required","N/A – rule")</f>
        <v>N/A – rule</v>
      </c>
      <c r="O324" s="67" t="s">
        <v>392</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60"/>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file",IF(TRIM(S324)="","INVALID – choose the evidence type (column S)",IF(BL324=0,"INVALID – evidence ID does not match its type (e.g. SF-2210, IMG_2231, seal 88213, link)",IF(OR(LEN(AX324)&lt;2,ISNUMBER(MATCH(AX324,L_Placeholder,0))),"INVALID – verifier missing",IF(AX324=AU324,"INVALID – verifier must be someone other than the PIC",IF(BH324=1,"INVALID – result not yet available (awaiting / TBC)",IF(BV324=1,"INVALID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future",IF(AND(ISNUMBER(BY324),AG324&lt;BY324),IF(H324="Physical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IF(TRIM(S324)="",0,BZ324)</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TRIM(LOWER(W324))&lt;&gt;LOWER(Flights!$F$14),ISNA(MATCH(TRIM(BP324),{"00aaa00","00aaa0000","aaa00","aaa0000","00-aaa-00","00-aaa-0000","00/aaa/00"},0)),OR(SUMPRODUCT(--ISNUMBER(SEARCH({"a0","a-0","a_0","a/0","a.0","a#0"},BP324)))&gt;0,ISNUMBER(SEARCH("000000",BP324)))),1,0),0)</f>
        <v>0</v>
      </c>
      <c r="BR324" s="61"/>
      <c r="BS324" s="61"/>
      <c r="BT324" s="61"/>
      <c r="BU324" s="61"/>
      <c r="BV324" s="61" t="n">
        <f aca="false">0</f>
        <v>0</v>
      </c>
      <c r="BW324" s="61"/>
      <c r="BX324" s="61"/>
      <c r="BY324" s="62" t="n">
        <f aca="false">Q324-T7EarlyD*24/24</f>
        <v>46286.15625</v>
      </c>
      <c r="BZ324" s="61" t="n">
        <f aca="false">IFERROR(IF(AND(TRIM(LOWER(Z324))&lt;&gt;LOWER(Flights!$F$14),ISNA(MATCH(TRIM(BN324),{"00aaa00","00aaa0000","aaa00","aaa0000","00-aaa-00","00-aaa-0000","00/aaa/00"},0)),IF(S324="Link / file path",SUMPRODUCT(--ISNUMBER(SEARCH({"http","www.","\","/",".pdf",".jpg",".jpeg",".png",".heic",".xls",".doc",".msg",".eml"},Z324)))&gt;0,OR(SUMPRODUCT(--ISNUMBER(SEARCH({"a0","a-0","a_0","a/0","a.0","a#0"},BN324)))&gt;0,SUMPRODUCT(--ISNUMBER(SEARCH({"http","www.","\","/",".pdf",".jpg",".jpeg",".png",".heic",".xls",".doc",".msg",".eml"},Z324)))&gt;0,AND(ISNUMBER(MATCH(S324,{"Seal no.","Delivery note / receipt","Email","Photo"},0)),ISNUMBER(SEARCH("0000",BN324)))))),1,0),0)</f>
        <v>0</v>
      </c>
    </row>
    <row r="325" customFormat="false" ht="39.75" hidden="false" customHeight="true" outlineLevel="0" collapsed="false">
      <c r="A325" s="57" t="s">
        <v>916</v>
      </c>
      <c r="B325" s="57" t="s">
        <v>251</v>
      </c>
      <c r="C325" s="57" t="str">
        <f aca="false">Flights!$F$14</f>
        <v>MH1140</v>
      </c>
      <c r="D325" s="58" t="n">
        <f aca="false">Flights!$D$14</f>
        <v>46307</v>
      </c>
      <c r="E325" s="57" t="str">
        <f aca="false">Flights!$G$14&amp;"-"&amp;Flights!$H$14</f>
        <v>KUL-PEN</v>
      </c>
      <c r="F325" s="57" t="str">
        <f aca="false">Flights!$K$14</f>
        <v>BC</v>
      </c>
      <c r="G325" s="57" t="s">
        <v>81</v>
      </c>
      <c r="H325" s="57" t="s">
        <v>378</v>
      </c>
      <c r="I325" s="57" t="s">
        <v>394</v>
      </c>
      <c r="J325" s="57" t="s">
        <v>395</v>
      </c>
      <c r="K325" s="67" t="s">
        <v>396</v>
      </c>
      <c r="L325" s="67" t="s">
        <v>382</v>
      </c>
      <c r="M325" s="67"/>
      <c r="N325" s="67" t="s">
        <v>383</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60"/>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file",IF(TRIM(S325)="","INVALID – choose the evidence type (column S)",IF(BL325=0,"INVALID – evidence ID does not match its type (e.g. SF-2210, IMG_2231, seal 88213, link)",IF(OR(LEN(AX325)&lt;2,ISNUMBER(MATCH(AX325,L_Placeholder,0))),"INVALID – verifier missing",IF(AX325=AU325,"INVALID – verifier must be someone other than the PIC",IF(BH325=1,"INVALID – result not yet available (awaiting / TBC)",IF(BV325=1,"INVALID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future",IF(AND(ISNUMBER(BY325),AG325&lt;BY325),IF(H325="Physical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IF(TRIM(S325)="",0,BZ325)</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TRIM(LOWER(W325))&lt;&gt;LOWER(Flights!$F$14),ISNA(MATCH(TRIM(BP325),{"00aaa00","00aaa0000","aaa00","aaa0000","00-aaa-00","00-aaa-0000","00/aaa/00"},0)),OR(SUMPRODUCT(--ISNUMBER(SEARCH({"a0","a-0","a_0","a/0","a.0","a#0"},BP325)))&gt;0,ISNUMBER(SEARCH("000000",BP325)))),1,0),0)</f>
        <v>0</v>
      </c>
      <c r="BR325" s="61"/>
      <c r="BS325" s="61"/>
      <c r="BT325" s="61"/>
      <c r="BU325" s="61"/>
      <c r="BV325" s="61" t="n">
        <f aca="false">0</f>
        <v>0</v>
      </c>
      <c r="BW325" s="61"/>
      <c r="BX325" s="61"/>
      <c r="BY325" s="62" t="n">
        <f aca="false">Q325-T7EarlyD*24/24</f>
        <v>46286.15625</v>
      </c>
      <c r="BZ325" s="61" t="n">
        <f aca="false">IFERROR(IF(AND(TRIM(LOWER(Z325))&lt;&gt;LOWER(Flights!$F$14),ISNA(MATCH(TRIM(BN325),{"00aaa00","00aaa0000","aaa00","aaa0000","00-aaa-00","00-aaa-0000","00/aaa/00"},0)),IF(S325="Link / file path",SUMPRODUCT(--ISNUMBER(SEARCH({"http","www.","\","/",".pdf",".jpg",".jpeg",".png",".heic",".xls",".doc",".msg",".eml"},Z325)))&gt;0,OR(SUMPRODUCT(--ISNUMBER(SEARCH({"a0","a-0","a_0","a/0","a.0","a#0"},BN325)))&gt;0,SUMPRODUCT(--ISNUMBER(SEARCH({"http","www.","\","/",".pdf",".jpg",".jpeg",".png",".heic",".xls",".doc",".msg",".eml"},Z325)))&gt;0,AND(ISNUMBER(MATCH(S325,{"Seal no.","Delivery note / receipt","Email","Photo"},0)),ISNUMBER(SEARCH("0000",BN325)))))),1,0),0)</f>
        <v>0</v>
      </c>
    </row>
    <row r="326" customFormat="false" ht="39.75" hidden="false" customHeight="true" outlineLevel="0" collapsed="false">
      <c r="A326" s="57" t="s">
        <v>917</v>
      </c>
      <c r="B326" s="57" t="s">
        <v>251</v>
      </c>
      <c r="C326" s="57" t="str">
        <f aca="false">Flights!$F$14</f>
        <v>MH1140</v>
      </c>
      <c r="D326" s="58" t="n">
        <f aca="false">Flights!$D$14</f>
        <v>46307</v>
      </c>
      <c r="E326" s="57" t="str">
        <f aca="false">Flights!$G$14&amp;"-"&amp;Flights!$H$14</f>
        <v>KUL-PEN</v>
      </c>
      <c r="F326" s="57" t="str">
        <f aca="false">Flights!$K$14</f>
        <v>BC</v>
      </c>
      <c r="G326" s="57" t="s">
        <v>81</v>
      </c>
      <c r="H326" s="57" t="s">
        <v>378</v>
      </c>
      <c r="I326" s="57" t="s">
        <v>398</v>
      </c>
      <c r="J326" s="57" t="s">
        <v>399</v>
      </c>
      <c r="K326" s="67" t="s">
        <v>400</v>
      </c>
      <c r="L326" s="67" t="s">
        <v>382</v>
      </c>
      <c r="M326" s="67"/>
      <c r="N326" s="67" t="s">
        <v>383</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60"/>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file",IF(TRIM(S326)="","INVALID – choose the evidence type (column S)",IF(BL326=0,"INVALID – evidence ID does not match its type (e.g. SF-2210, IMG_2231, seal 88213, link)",IF(OR(LEN(AX326)&lt;2,ISNUMBER(MATCH(AX326,L_Placeholder,0))),"INVALID – verifier missing",IF(AX326=AU326,"INVALID – verifier must be someone other than the PIC",IF(BH326=1,"INVALID – result not yet available (awaiting / TBC)",IF(BV326=1,"INVALID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future",IF(AND(ISNUMBER(BY326),AG326&lt;BY326),IF(H326="Physical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IF(TRIM(S326)="",0,BZ326)</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TRIM(LOWER(W326))&lt;&gt;LOWER(Flights!$F$14),ISNA(MATCH(TRIM(BP326),{"00aaa00","00aaa0000","aaa00","aaa0000","00-aaa-00","00-aaa-0000","00/aaa/00"},0)),OR(SUMPRODUCT(--ISNUMBER(SEARCH({"a0","a-0","a_0","a/0","a.0","a#0"},BP326)))&gt;0,ISNUMBER(SEARCH("000000",BP326)))),1,0),0)</f>
        <v>0</v>
      </c>
      <c r="BR326" s="61"/>
      <c r="BS326" s="61"/>
      <c r="BT326" s="61"/>
      <c r="BU326" s="61"/>
      <c r="BV326" s="61" t="n">
        <f aca="false">0</f>
        <v>0</v>
      </c>
      <c r="BW326" s="61"/>
      <c r="BX326" s="61"/>
      <c r="BY326" s="62" t="n">
        <f aca="false">Q326-T7EarlyD*24/24</f>
        <v>46286.15625</v>
      </c>
      <c r="BZ326" s="61" t="n">
        <f aca="false">IFERROR(IF(AND(TRIM(LOWER(Z326))&lt;&gt;LOWER(Flights!$F$14),ISNA(MATCH(TRIM(BN326),{"00aaa00","00aaa0000","aaa00","aaa0000","00-aaa-00","00-aaa-0000","00/aaa/00"},0)),IF(S326="Link / file path",SUMPRODUCT(--ISNUMBER(SEARCH({"http","www.","\","/",".pdf",".jpg",".jpeg",".png",".heic",".xls",".doc",".msg",".eml"},Z326)))&gt;0,OR(SUMPRODUCT(--ISNUMBER(SEARCH({"a0","a-0","a_0","a/0","a.0","a#0"},BN326)))&gt;0,SUMPRODUCT(--ISNUMBER(SEARCH({"http","www.","\","/",".pdf",".jpg",".jpeg",".png",".heic",".xls",".doc",".msg",".eml"},Z326)))&gt;0,AND(ISNUMBER(MATCH(S326,{"Seal no.","Delivery note / receipt","Email","Photo"},0)),ISNUMBER(SEARCH("0000",BN326)))))),1,0),0)</f>
        <v>0</v>
      </c>
    </row>
    <row r="327" customFormat="false" ht="39.75" hidden="false" customHeight="true" outlineLevel="0" collapsed="false">
      <c r="A327" s="57" t="s">
        <v>918</v>
      </c>
      <c r="B327" s="57" t="s">
        <v>251</v>
      </c>
      <c r="C327" s="57" t="str">
        <f aca="false">Flights!$F$14</f>
        <v>MH1140</v>
      </c>
      <c r="D327" s="58" t="n">
        <f aca="false">Flights!$D$14</f>
        <v>46307</v>
      </c>
      <c r="E327" s="57" t="str">
        <f aca="false">Flights!$G$14&amp;"-"&amp;Flights!$H$14</f>
        <v>KUL-PEN</v>
      </c>
      <c r="F327" s="57" t="str">
        <f aca="false">Flights!$K$14</f>
        <v>BC</v>
      </c>
      <c r="G327" s="57" t="s">
        <v>81</v>
      </c>
      <c r="H327" s="57" t="s">
        <v>378</v>
      </c>
      <c r="I327" s="57" t="s">
        <v>398</v>
      </c>
      <c r="J327" s="57" t="s">
        <v>402</v>
      </c>
      <c r="K327" s="67" t="s">
        <v>403</v>
      </c>
      <c r="L327" s="67" t="s">
        <v>382</v>
      </c>
      <c r="M327" s="67"/>
      <c r="N327" s="67" t="s">
        <v>383</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60"/>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file",IF(TRIM(S327)="","INVALID – choose the evidence type (column S)",IF(BL327=0,"INVALID – evidence ID does not match its type (e.g. SF-2210, IMG_2231, seal 88213, link)",IF(OR(LEN(AX327)&lt;2,ISNUMBER(MATCH(AX327,L_Placeholder,0))),"INVALID – verifier missing",IF(AX327=AU327,"INVALID – verifier must be someone other than the PIC",IF(BH327=1,"INVALID – result not yet available (awaiting / TBC)",IF(BV327=1,"INVALID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future",IF(AND(ISNUMBER(BY327),AG327&lt;BY327),IF(H327="Physical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IF(TRIM(S327)="",0,BZ327)</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TRIM(LOWER(W327))&lt;&gt;LOWER(Flights!$F$14),ISNA(MATCH(TRIM(BP327),{"00aaa00","00aaa0000","aaa00","aaa0000","00-aaa-00","00-aaa-0000","00/aaa/00"},0)),OR(SUMPRODUCT(--ISNUMBER(SEARCH({"a0","a-0","a_0","a/0","a.0","a#0"},BP327)))&gt;0,ISNUMBER(SEARCH("000000",BP327)))),1,0),0)</f>
        <v>0</v>
      </c>
      <c r="BR327" s="61"/>
      <c r="BS327" s="61"/>
      <c r="BT327" s="61"/>
      <c r="BU327" s="61"/>
      <c r="BV327" s="61" t="n">
        <f aca="false">0</f>
        <v>0</v>
      </c>
      <c r="BW327" s="61"/>
      <c r="BX327" s="61"/>
      <c r="BY327" s="62" t="n">
        <f aca="false">Q327-T7EarlyD*24/24</f>
        <v>46286.15625</v>
      </c>
      <c r="BZ327" s="61" t="n">
        <f aca="false">IFERROR(IF(AND(TRIM(LOWER(Z327))&lt;&gt;LOWER(Flights!$F$14),ISNA(MATCH(TRIM(BN327),{"00aaa00","00aaa0000","aaa00","aaa0000","00-aaa-00","00-aaa-0000","00/aaa/00"},0)),IF(S327="Link / file path",SUMPRODUCT(--ISNUMBER(SEARCH({"http","www.","\","/",".pdf",".jpg",".jpeg",".png",".heic",".xls",".doc",".msg",".eml"},Z327)))&gt;0,OR(SUMPRODUCT(--ISNUMBER(SEARCH({"a0","a-0","a_0","a/0","a.0","a#0"},BN327)))&gt;0,SUMPRODUCT(--ISNUMBER(SEARCH({"http","www.","\","/",".pdf",".jpg",".jpeg",".png",".heic",".xls",".doc",".msg",".eml"},Z327)))&gt;0,AND(ISNUMBER(MATCH(S327,{"Seal no.","Delivery note / receipt","Email","Photo"},0)),ISNUMBER(SEARCH("0000",BN327)))))),1,0),0)</f>
        <v>0</v>
      </c>
    </row>
    <row r="328" customFormat="false" ht="39.75" hidden="false" customHeight="true" outlineLevel="0" collapsed="false">
      <c r="A328" s="57" t="s">
        <v>919</v>
      </c>
      <c r="B328" s="57" t="s">
        <v>251</v>
      </c>
      <c r="C328" s="57" t="str">
        <f aca="false">Flights!$F$14</f>
        <v>MH1140</v>
      </c>
      <c r="D328" s="58" t="n">
        <f aca="false">Flights!$D$14</f>
        <v>46307</v>
      </c>
      <c r="E328" s="57" t="str">
        <f aca="false">Flights!$G$14&amp;"-"&amp;Flights!$H$14</f>
        <v>KUL-PEN</v>
      </c>
      <c r="F328" s="57" t="str">
        <f aca="false">Flights!$K$14</f>
        <v>BC</v>
      </c>
      <c r="G328" s="57" t="s">
        <v>81</v>
      </c>
      <c r="H328" s="57" t="s">
        <v>378</v>
      </c>
      <c r="I328" s="57" t="s">
        <v>405</v>
      </c>
      <c r="J328" s="57" t="s">
        <v>406</v>
      </c>
      <c r="K328" s="67" t="s">
        <v>407</v>
      </c>
      <c r="L328" s="67" t="s">
        <v>382</v>
      </c>
      <c r="M328" s="67"/>
      <c r="N328" s="67" t="s">
        <v>383</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60"/>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file",IF(TRIM(S328)="","INVALID – choose the evidence type (column S)",IF(BL328=0,"INVALID – evidence ID does not match its type (e.g. SF-2210, IMG_2231, seal 88213, link)",IF(OR(LEN(AX328)&lt;2,ISNUMBER(MATCH(AX328,L_Placeholder,0))),"INVALID – verifier missing",IF(AX328=AU328,"INVALID – verifier must be someone other than the PIC",IF(BH328=1,"INVALID – result not yet available (awaiting / TBC)",IF(BV328=1,"INVALID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future",IF(AND(ISNUMBER(BY328),AG328&lt;BY328),IF(H328="Physical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IF(TRIM(S328)="",0,BZ328)</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TRIM(LOWER(W328))&lt;&gt;LOWER(Flights!$F$14),ISNA(MATCH(TRIM(BP328),{"00aaa00","00aaa0000","aaa00","aaa0000","00-aaa-00","00-aaa-0000","00/aaa/00"},0)),OR(SUMPRODUCT(--ISNUMBER(SEARCH({"a0","a-0","a_0","a/0","a.0","a#0"},BP328)))&gt;0,ISNUMBER(SEARCH("000000",BP328)))),1,0),0)</f>
        <v>0</v>
      </c>
      <c r="BR328" s="61"/>
      <c r="BS328" s="61"/>
      <c r="BT328" s="61"/>
      <c r="BU328" s="61"/>
      <c r="BV328" s="61" t="n">
        <f aca="false">0</f>
        <v>0</v>
      </c>
      <c r="BW328" s="61"/>
      <c r="BX328" s="61"/>
      <c r="BY328" s="62" t="n">
        <f aca="false">Q328-T7EarlyD*24/24</f>
        <v>46286.15625</v>
      </c>
      <c r="BZ328" s="61" t="n">
        <f aca="false">IFERROR(IF(AND(TRIM(LOWER(Z328))&lt;&gt;LOWER(Flights!$F$14),ISNA(MATCH(TRIM(BN328),{"00aaa00","00aaa0000","aaa00","aaa0000","00-aaa-00","00-aaa-0000","00/aaa/00"},0)),IF(S328="Link / file path",SUMPRODUCT(--ISNUMBER(SEARCH({"http","www.","\","/",".pdf",".jpg",".jpeg",".png",".heic",".xls",".doc",".msg",".eml"},Z328)))&gt;0,OR(SUMPRODUCT(--ISNUMBER(SEARCH({"a0","a-0","a_0","a/0","a.0","a#0"},BN328)))&gt;0,SUMPRODUCT(--ISNUMBER(SEARCH({"http","www.","\","/",".pdf",".jpg",".jpeg",".png",".heic",".xls",".doc",".msg",".eml"},Z328)))&gt;0,AND(ISNUMBER(MATCH(S328,{"Seal no.","Delivery note / receipt","Email","Photo"},0)),ISNUMBER(SEARCH("0000",BN328)))))),1,0),0)</f>
        <v>0</v>
      </c>
    </row>
    <row r="329" customFormat="false" ht="39.75" hidden="false" customHeight="true" outlineLevel="0" collapsed="false">
      <c r="A329" s="57" t="s">
        <v>920</v>
      </c>
      <c r="B329" s="57" t="s">
        <v>251</v>
      </c>
      <c r="C329" s="57" t="str">
        <f aca="false">Flights!$F$14</f>
        <v>MH1140</v>
      </c>
      <c r="D329" s="58" t="n">
        <f aca="false">Flights!$D$14</f>
        <v>46307</v>
      </c>
      <c r="E329" s="57" t="str">
        <f aca="false">Flights!$G$14&amp;"-"&amp;Flights!$H$14</f>
        <v>KUL-PEN</v>
      </c>
      <c r="F329" s="57" t="str">
        <f aca="false">Flights!$K$14</f>
        <v>BC</v>
      </c>
      <c r="G329" s="57" t="s">
        <v>81</v>
      </c>
      <c r="H329" s="57" t="s">
        <v>378</v>
      </c>
      <c r="I329" s="57" t="s">
        <v>405</v>
      </c>
      <c r="J329" s="57" t="s">
        <v>409</v>
      </c>
      <c r="K329" s="67" t="s">
        <v>407</v>
      </c>
      <c r="L329" s="67" t="s">
        <v>382</v>
      </c>
      <c r="M329" s="67"/>
      <c r="N329" s="67" t="s">
        <v>383</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60"/>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file",IF(TRIM(S329)="","INVALID – choose the evidence type (column S)",IF(BL329=0,"INVALID – evidence ID does not match its type (e.g. SF-2210, IMG_2231, seal 88213, link)",IF(OR(LEN(AX329)&lt;2,ISNUMBER(MATCH(AX329,L_Placeholder,0))),"INVALID – verifier missing",IF(AX329=AU329,"INVALID – verifier must be someone other than the PIC",IF(BH329=1,"INVALID – result not yet available (awaiting / TBC)",IF(BV329=1,"INVALID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future",IF(AND(ISNUMBER(BY329),AG329&lt;BY329),IF(H329="Physical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IF(TRIM(S329)="",0,BZ329)</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TRIM(LOWER(W329))&lt;&gt;LOWER(Flights!$F$14),ISNA(MATCH(TRIM(BP329),{"00aaa00","00aaa0000","aaa00","aaa0000","00-aaa-00","00-aaa-0000","00/aaa/00"},0)),OR(SUMPRODUCT(--ISNUMBER(SEARCH({"a0","a-0","a_0","a/0","a.0","a#0"},BP329)))&gt;0,ISNUMBER(SEARCH("000000",BP329)))),1,0),0)</f>
        <v>0</v>
      </c>
      <c r="BR329" s="61"/>
      <c r="BS329" s="61"/>
      <c r="BT329" s="61"/>
      <c r="BU329" s="61"/>
      <c r="BV329" s="61" t="n">
        <f aca="false">0</f>
        <v>0</v>
      </c>
      <c r="BW329" s="61"/>
      <c r="BX329" s="61"/>
      <c r="BY329" s="62" t="n">
        <f aca="false">Q329-T7EarlyD*24/24</f>
        <v>46286.15625</v>
      </c>
      <c r="BZ329" s="61" t="n">
        <f aca="false">IFERROR(IF(AND(TRIM(LOWER(Z329))&lt;&gt;LOWER(Flights!$F$14),ISNA(MATCH(TRIM(BN329),{"00aaa00","00aaa0000","aaa00","aaa0000","00-aaa-00","00-aaa-0000","00/aaa/00"},0)),IF(S329="Link / file path",SUMPRODUCT(--ISNUMBER(SEARCH({"http","www.","\","/",".pdf",".jpg",".jpeg",".png",".heic",".xls",".doc",".msg",".eml"},Z329)))&gt;0,OR(SUMPRODUCT(--ISNUMBER(SEARCH({"a0","a-0","a_0","a/0","a.0","a#0"},BN329)))&gt;0,SUMPRODUCT(--ISNUMBER(SEARCH({"http","www.","\","/",".pdf",".jpg",".jpeg",".png",".heic",".xls",".doc",".msg",".eml"},Z329)))&gt;0,AND(ISNUMBER(MATCH(S329,{"Seal no.","Delivery note / receipt","Email","Photo"},0)),ISNUMBER(SEARCH("0000",BN329)))))),1,0),0)</f>
        <v>0</v>
      </c>
    </row>
    <row r="330" customFormat="false" ht="39.75" hidden="false" customHeight="true" outlineLevel="0" collapsed="false">
      <c r="A330" s="57" t="s">
        <v>921</v>
      </c>
      <c r="B330" s="57" t="s">
        <v>251</v>
      </c>
      <c r="C330" s="57" t="str">
        <f aca="false">Flights!$F$14</f>
        <v>MH1140</v>
      </c>
      <c r="D330" s="58" t="n">
        <f aca="false">Flights!$D$14</f>
        <v>46307</v>
      </c>
      <c r="E330" s="57" t="str">
        <f aca="false">Flights!$G$14&amp;"-"&amp;Flights!$H$14</f>
        <v>KUL-PEN</v>
      </c>
      <c r="F330" s="57" t="str">
        <f aca="false">Flights!$K$14</f>
        <v>BC</v>
      </c>
      <c r="G330" s="57" t="s">
        <v>81</v>
      </c>
      <c r="H330" s="57" t="s">
        <v>378</v>
      </c>
      <c r="I330" s="57" t="s">
        <v>411</v>
      </c>
      <c r="J330" s="57" t="s">
        <v>412</v>
      </c>
      <c r="K330" s="67" t="s">
        <v>922</v>
      </c>
      <c r="L330" s="67" t="s">
        <v>923</v>
      </c>
      <c r="M330" s="67"/>
      <c r="N330" s="67" t="s">
        <v>383</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60"/>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file",IF(TRIM(S330)="","INVALID – choose the evidence type (column S)",IF(BL330=0,"INVALID – evidence ID does not match its type (e.g. SF-2210, IMG_2231, seal 88213, link)",IF(OR(LEN(AX330)&lt;2,ISNUMBER(MATCH(AX330,L_Placeholder,0))),"INVALID – verifier missing",IF(AX330=AU330,"INVALID – verifier must be someone other than the PIC",IF(BH330=1,"INVALID – result not yet available (awaiting / TBC)",IF(BV330=1,"INVALID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future",IF(AND(ISNUMBER(BY330),AG330&lt;BY330),IF(H330="Physical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IF(TRIM(S330)="",0,BZ330)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TRIM(LOWER(W330))&lt;&gt;LOWER(Flights!$F$14),ISNA(MATCH(TRIM(BP330),{"00aaa00","00aaa0000","aaa00","aaa0000","00-aaa-00","00-aaa-0000","00/aaa/00"},0)),OR(SUMPRODUCT(--ISNUMBER(SEARCH({"a0","a-0","a_0","a/0","a.0","a#0"},BP330)))&gt;0,ISNUMBER(SEARCH("000000",BP330)))),1,0),0)</f>
        <v>0</v>
      </c>
      <c r="BR330" s="61"/>
      <c r="BS330" s="61"/>
      <c r="BT330" s="61"/>
      <c r="BU330" s="61"/>
      <c r="BV330" s="61" t="n">
        <f aca="false">0</f>
        <v>0</v>
      </c>
      <c r="BW330" s="61"/>
      <c r="BX330" s="61"/>
      <c r="BY330" s="62" t="n">
        <f aca="false">Q330-T7EarlyD*24/24</f>
        <v>46286.15625</v>
      </c>
      <c r="BZ330" s="61" t="n">
        <f aca="false">IFERROR(IF(AND(TRIM(LOWER(Z330))&lt;&gt;LOWER(Flights!$F$14),ISNA(MATCH(TRIM(BN330),{"00aaa00","00aaa0000","aaa00","aaa0000","00-aaa-00","00-aaa-0000","00/aaa/00"},0)),IF(S330="Link / file path",SUMPRODUCT(--ISNUMBER(SEARCH({"http","www.","\","/",".pdf",".jpg",".jpeg",".png",".heic",".xls",".doc",".msg",".eml"},Z330)))&gt;0,OR(SUMPRODUCT(--ISNUMBER(SEARCH({"a0","a-0","a_0","a/0","a.0","a#0"},BN330)))&gt;0,SUMPRODUCT(--ISNUMBER(SEARCH({"http","www.","\","/",".pdf",".jpg",".jpeg",".png",".heic",".xls",".doc",".msg",".eml"},Z330)))&gt;0,AND(ISNUMBER(MATCH(S330,{"Seal no.","Delivery note / receipt","Email","Photo"},0)),ISNUMBER(SEARCH("0000",BN330)))))),1,0),0)</f>
        <v>0</v>
      </c>
    </row>
    <row r="331" customFormat="false" ht="39.75" hidden="false" customHeight="true" outlineLevel="0" collapsed="false">
      <c r="A331" s="57" t="s">
        <v>924</v>
      </c>
      <c r="B331" s="57" t="s">
        <v>251</v>
      </c>
      <c r="C331" s="57" t="str">
        <f aca="false">Flights!$F$14</f>
        <v>MH1140</v>
      </c>
      <c r="D331" s="58" t="n">
        <f aca="false">Flights!$D$14</f>
        <v>46307</v>
      </c>
      <c r="E331" s="57" t="str">
        <f aca="false">Flights!$G$14&amp;"-"&amp;Flights!$H$14</f>
        <v>KUL-PEN</v>
      </c>
      <c r="F331" s="57" t="str">
        <f aca="false">Flights!$K$14</f>
        <v>BC</v>
      </c>
      <c r="G331" s="57" t="s">
        <v>83</v>
      </c>
      <c r="H331" s="57" t="s">
        <v>378</v>
      </c>
      <c r="I331" s="57" t="s">
        <v>379</v>
      </c>
      <c r="J331" s="57" t="s">
        <v>416</v>
      </c>
      <c r="K331" s="67" t="s">
        <v>417</v>
      </c>
      <c r="L331" s="67" t="s">
        <v>418</v>
      </c>
      <c r="M331" s="67"/>
      <c r="N331" s="67" t="s">
        <v>383</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60"/>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file",IF(TRIM(S331)="","INVALID – choose the evidence type (column S)",IF(BL331=0,"INVALID – evidence ID does not match its type (e.g. SF-2210, IMG_2231, seal 88213, link)",IF(OR(LEN(AX331)&lt;2,ISNUMBER(MATCH(AX331,L_Placeholder,0))),"INVALID – verifier missing",IF(AX331=AU331,"INVALID – verifier must be someone other than the PIC",IF(BH331=1,"INVALID – result not yet available (awaiting / TBC)",IF(BV331=1,"INVALID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future",IF(AND(ISNUMBER(BY331),AG331&lt;BY331),IF(H331="Physical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IF(TRIM(S331)="",0,BZ331)</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TRIM(LOWER(W331))&lt;&gt;LOWER(Flights!$F$14),ISNA(MATCH(TRIM(BP331),{"00aaa00","00aaa0000","aaa00","aaa0000","00-aaa-00","00-aaa-0000","00/aaa/00"},0)),OR(SUMPRODUCT(--ISNUMBER(SEARCH({"a0","a-0","a_0","a/0","a.0","a#0"},BP331)))&gt;0,ISNUMBER(SEARCH("000000",BP331)))),1,0),0)</f>
        <v>0</v>
      </c>
      <c r="BR331" s="61"/>
      <c r="BS331" s="61"/>
      <c r="BT331" s="61"/>
      <c r="BU331" s="61"/>
      <c r="BV331" s="61" t="n">
        <f aca="false">0</f>
        <v>0</v>
      </c>
      <c r="BW331" s="61"/>
      <c r="BX331" s="61"/>
      <c r="BY331" s="62" t="n">
        <f aca="false">Q331-T24EarlyH/24</f>
        <v>46305.15625</v>
      </c>
      <c r="BZ331" s="61" t="n">
        <f aca="false">IFERROR(IF(AND(TRIM(LOWER(Z331))&lt;&gt;LOWER(Flights!$F$14),ISNA(MATCH(TRIM(BN331),{"00aaa00","00aaa0000","aaa00","aaa0000","00-aaa-00","00-aaa-0000","00/aaa/00"},0)),IF(S331="Link / file path",SUMPRODUCT(--ISNUMBER(SEARCH({"http","www.","\","/",".pdf",".jpg",".jpeg",".png",".heic",".xls",".doc",".msg",".eml"},Z331)))&gt;0,OR(SUMPRODUCT(--ISNUMBER(SEARCH({"a0","a-0","a_0","a/0","a.0","a#0"},BN331)))&gt;0,SUMPRODUCT(--ISNUMBER(SEARCH({"http","www.","\","/",".pdf",".jpg",".jpeg",".png",".heic",".xls",".doc",".msg",".eml"},Z331)))&gt;0,AND(ISNUMBER(MATCH(S331,{"Seal no.","Delivery note / receipt","Email","Photo"},0)),ISNUMBER(SEARCH("0000",BN331)))))),1,0),0)</f>
        <v>0</v>
      </c>
    </row>
    <row r="332" customFormat="false" ht="39.75" hidden="false" customHeight="true" outlineLevel="0" collapsed="false">
      <c r="A332" s="57" t="s">
        <v>925</v>
      </c>
      <c r="B332" s="57" t="s">
        <v>251</v>
      </c>
      <c r="C332" s="57" t="str">
        <f aca="false">Flights!$F$14</f>
        <v>MH1140</v>
      </c>
      <c r="D332" s="58" t="n">
        <f aca="false">Flights!$D$14</f>
        <v>46307</v>
      </c>
      <c r="E332" s="57" t="str">
        <f aca="false">Flights!$G$14&amp;"-"&amp;Flights!$H$14</f>
        <v>KUL-PEN</v>
      </c>
      <c r="F332" s="57" t="str">
        <f aca="false">Flights!$K$14</f>
        <v>BC</v>
      </c>
      <c r="G332" s="57" t="s">
        <v>420</v>
      </c>
      <c r="H332" s="57" t="s">
        <v>378</v>
      </c>
      <c r="I332" s="57" t="s">
        <v>379</v>
      </c>
      <c r="J332" s="57" t="s">
        <v>421</v>
      </c>
      <c r="K332" s="67"/>
      <c r="L332" s="67" t="s">
        <v>422</v>
      </c>
      <c r="M332" s="67"/>
      <c r="N332" s="67" t="s">
        <v>383</v>
      </c>
      <c r="O332" s="67" t="s">
        <v>423</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60"/>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file",IF(TRIM(S332)="","INVALID – choose the evidence type (column S)",IF(BL332=0,"INVALID – evidence ID does not match its type (e.g. SF-2210, IMG_2231, seal 88213, link)",IF(OR(LEN(AX332)&lt;2,ISNUMBER(MATCH(AX332,L_Placeholder,0))),"INVALID – verifier missing",IF(AX332=AU332,"INVALID – verifier must be someone other than the PIC",IF(BH332=1,"INVALID – result not yet available (awaiting / TBC)",IF(BV332=1,"INVALID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future",IF(AND(ISNUMBER(BY332),AG332&lt;BY332),IF(H332="Physical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IF(TRIM(S332)="",0,BZ332)</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TRIM(LOWER(W332))&lt;&gt;LOWER(Flights!$F$14),ISNA(MATCH(TRIM(BP332),{"00aaa00","00aaa0000","aaa00","aaa0000","00-aaa-00","00-aaa-0000","00/aaa/00"},0)),OR(SUMPRODUCT(--ISNUMBER(SEARCH({"a0","a-0","a_0","a/0","a.0","a#0"},BP332)))&gt;0,ISNUMBER(SEARCH("000000",BP332)))),1,0),0)</f>
        <v>0</v>
      </c>
      <c r="BR332" s="61"/>
      <c r="BS332" s="61"/>
      <c r="BT332" s="61"/>
      <c r="BU332" s="61"/>
      <c r="BV332" s="61" t="n">
        <f aca="false">0</f>
        <v>0</v>
      </c>
      <c r="BW332" s="61"/>
      <c r="BX332" s="61"/>
      <c r="BY332" s="62" t="n">
        <f aca="false">Q332-T12EarlyH/24</f>
        <v>46306.15625</v>
      </c>
      <c r="BZ332" s="61" t="n">
        <f aca="false">IFERROR(IF(AND(TRIM(LOWER(Z332))&lt;&gt;LOWER(Flights!$F$14),ISNA(MATCH(TRIM(BN332),{"00aaa00","00aaa0000","aaa00","aaa0000","00-aaa-00","00-aaa-0000","00/aaa/00"},0)),IF(S332="Link / file path",SUMPRODUCT(--ISNUMBER(SEARCH({"http","www.","\","/",".pdf",".jpg",".jpeg",".png",".heic",".xls",".doc",".msg",".eml"},Z332)))&gt;0,OR(SUMPRODUCT(--ISNUMBER(SEARCH({"a0","a-0","a_0","a/0","a.0","a#0"},BN332)))&gt;0,SUMPRODUCT(--ISNUMBER(SEARCH({"http","www.","\","/",".pdf",".jpg",".jpeg",".png",".heic",".xls",".doc",".msg",".eml"},Z332)))&gt;0,AND(ISNUMBER(MATCH(S332,{"Seal no.","Delivery note / receipt","Email","Photo"},0)),ISNUMBER(SEARCH("0000",BN332)))))),1,0),0)</f>
        <v>0</v>
      </c>
    </row>
    <row r="333" customFormat="false" ht="39.75" hidden="false" customHeight="true" outlineLevel="0" collapsed="false">
      <c r="A333" s="57" t="s">
        <v>926</v>
      </c>
      <c r="B333" s="57" t="s">
        <v>251</v>
      </c>
      <c r="C333" s="57" t="str">
        <f aca="false">Flights!$F$14</f>
        <v>MH1140</v>
      </c>
      <c r="D333" s="58" t="n">
        <f aca="false">Flights!$D$14</f>
        <v>46307</v>
      </c>
      <c r="E333" s="57" t="str">
        <f aca="false">Flights!$G$14&amp;"-"&amp;Flights!$H$14</f>
        <v>KUL-PEN</v>
      </c>
      <c r="F333" s="57" t="str">
        <f aca="false">Flights!$K$14</f>
        <v>BC</v>
      </c>
      <c r="G333" s="57" t="s">
        <v>420</v>
      </c>
      <c r="H333" s="57" t="s">
        <v>378</v>
      </c>
      <c r="I333" s="57" t="s">
        <v>379</v>
      </c>
      <c r="J333" s="57" t="s">
        <v>425</v>
      </c>
      <c r="K333" s="67" t="s">
        <v>426</v>
      </c>
      <c r="L333" s="67" t="s">
        <v>422</v>
      </c>
      <c r="M333" s="67"/>
      <c r="N333" s="67" t="s">
        <v>383</v>
      </c>
      <c r="O333" s="67" t="s">
        <v>423</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60"/>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file",IF(TRIM(S333)="","INVALID – choose the evidence type (column S)",IF(BL333=0,"INVALID – evidence ID does not match its type (e.g. SF-2210, IMG_2231, seal 88213, link)",IF(OR(LEN(AX333)&lt;2,ISNUMBER(MATCH(AX333,L_Placeholder,0))),"INVALID – verifier missing",IF(AX333=AU333,"INVALID – verifier must be someone other than the PIC",IF(BH333=1,"INVALID – result not yet available (awaiting / TBC)",IF(BV333=1,"INVALID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future",IF(AND(ISNUMBER(BY333),AG333&lt;BY333),IF(H333="Physical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IF(TRIM(S333)="",0,BZ333)</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TRIM(LOWER(W333))&lt;&gt;LOWER(Flights!$F$14),ISNA(MATCH(TRIM(BP333),{"00aaa00","00aaa0000","aaa00","aaa0000","00-aaa-00","00-aaa-0000","00/aaa/00"},0)),OR(SUMPRODUCT(--ISNUMBER(SEARCH({"a0","a-0","a_0","a/0","a.0","a#0"},BP333)))&gt;0,ISNUMBER(SEARCH("000000",BP333)))),1,0),0)</f>
        <v>0</v>
      </c>
      <c r="BR333" s="61"/>
      <c r="BS333" s="61"/>
      <c r="BT333" s="61"/>
      <c r="BU333" s="61"/>
      <c r="BV333" s="61" t="n">
        <f aca="false">0</f>
        <v>0</v>
      </c>
      <c r="BW333" s="61"/>
      <c r="BX333" s="61"/>
      <c r="BY333" s="62" t="n">
        <f aca="false">Q333-T12EarlyH/24</f>
        <v>46306.15625</v>
      </c>
      <c r="BZ333" s="61" t="n">
        <f aca="false">IFERROR(IF(AND(TRIM(LOWER(Z333))&lt;&gt;LOWER(Flights!$F$14),ISNA(MATCH(TRIM(BN333),{"00aaa00","00aaa0000","aaa00","aaa0000","00-aaa-00","00-aaa-0000","00/aaa/00"},0)),IF(S333="Link / file path",SUMPRODUCT(--ISNUMBER(SEARCH({"http","www.","\","/",".pdf",".jpg",".jpeg",".png",".heic",".xls",".doc",".msg",".eml"},Z333)))&gt;0,OR(SUMPRODUCT(--ISNUMBER(SEARCH({"a0","a-0","a_0","a/0","a.0","a#0"},BN333)))&gt;0,SUMPRODUCT(--ISNUMBER(SEARCH({"http","www.","\","/",".pdf",".jpg",".jpeg",".png",".heic",".xls",".doc",".msg",".eml"},Z333)))&gt;0,AND(ISNUMBER(MATCH(S333,{"Seal no.","Delivery note / receipt","Email","Photo"},0)),ISNUMBER(SEARCH("0000",BN333)))))),1,0),0)</f>
        <v>0</v>
      </c>
    </row>
    <row r="334" customFormat="false" ht="39.75" hidden="false" customHeight="true" outlineLevel="0" collapsed="false">
      <c r="A334" s="57" t="s">
        <v>927</v>
      </c>
      <c r="B334" s="57" t="s">
        <v>251</v>
      </c>
      <c r="C334" s="57" t="str">
        <f aca="false">Flights!$F$14</f>
        <v>MH1140</v>
      </c>
      <c r="D334" s="58" t="n">
        <f aca="false">Flights!$D$14</f>
        <v>46307</v>
      </c>
      <c r="E334" s="57" t="str">
        <f aca="false">Flights!$G$14&amp;"-"&amp;Flights!$H$14</f>
        <v>KUL-PEN</v>
      </c>
      <c r="F334" s="57" t="str">
        <f aca="false">Flights!$K$14</f>
        <v>BC</v>
      </c>
      <c r="G334" s="57" t="s">
        <v>420</v>
      </c>
      <c r="H334" s="57" t="s">
        <v>378</v>
      </c>
      <c r="I334" s="57" t="s">
        <v>428</v>
      </c>
      <c r="J334" s="57" t="s">
        <v>429</v>
      </c>
      <c r="K334" s="67"/>
      <c r="L334" s="67" t="s">
        <v>422</v>
      </c>
      <c r="M334" s="67"/>
      <c r="N334" s="67" t="s">
        <v>383</v>
      </c>
      <c r="O334" s="67" t="s">
        <v>423</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60"/>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file",IF(TRIM(S334)="","INVALID – choose the evidence type (column S)",IF(BL334=0,"INVALID – evidence ID does not match its type (e.g. SF-2210, IMG_2231, seal 88213, link)",IF(OR(LEN(AX334)&lt;2,ISNUMBER(MATCH(AX334,L_Placeholder,0))),"INVALID – verifier missing",IF(AX334=AU334,"INVALID – verifier must be someone other than the PIC",IF(BH334=1,"INVALID – result not yet available (awaiting / TBC)",IF(BV334=1,"INVALID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future",IF(AND(ISNUMBER(BY334),AG334&lt;BY334),IF(H334="Physical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IF(TRIM(S334)="",0,BZ334)</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TRIM(LOWER(W334))&lt;&gt;LOWER(Flights!$F$14),ISNA(MATCH(TRIM(BP334),{"00aaa00","00aaa0000","aaa00","aaa0000","00-aaa-00","00-aaa-0000","00/aaa/00"},0)),OR(SUMPRODUCT(--ISNUMBER(SEARCH({"a0","a-0","a_0","a/0","a.0","a#0"},BP334)))&gt;0,ISNUMBER(SEARCH("000000",BP334)))),1,0),0)</f>
        <v>0</v>
      </c>
      <c r="BR334" s="61"/>
      <c r="BS334" s="61"/>
      <c r="BT334" s="61"/>
      <c r="BU334" s="61"/>
      <c r="BV334" s="61" t="n">
        <f aca="false">0</f>
        <v>0</v>
      </c>
      <c r="BW334" s="61"/>
      <c r="BX334" s="61"/>
      <c r="BY334" s="62" t="n">
        <f aca="false">Q334-T12EarlyH/24</f>
        <v>46306.15625</v>
      </c>
      <c r="BZ334" s="61" t="n">
        <f aca="false">IFERROR(IF(AND(TRIM(LOWER(Z334))&lt;&gt;LOWER(Flights!$F$14),ISNA(MATCH(TRIM(BN334),{"00aaa00","00aaa0000","aaa00","aaa0000","00-aaa-00","00-aaa-0000","00/aaa/00"},0)),IF(S334="Link / file path",SUMPRODUCT(--ISNUMBER(SEARCH({"http","www.","\","/",".pdf",".jpg",".jpeg",".png",".heic",".xls",".doc",".msg",".eml"},Z334)))&gt;0,OR(SUMPRODUCT(--ISNUMBER(SEARCH({"a0","a-0","a_0","a/0","a.0","a#0"},BN334)))&gt;0,SUMPRODUCT(--ISNUMBER(SEARCH({"http","www.","\","/",".pdf",".jpg",".jpeg",".png",".heic",".xls",".doc",".msg",".eml"},Z334)))&gt;0,AND(ISNUMBER(MATCH(S334,{"Seal no.","Delivery note / receipt","Email","Photo"},0)),ISNUMBER(SEARCH("0000",BN334)))))),1,0),0)</f>
        <v>0</v>
      </c>
    </row>
    <row r="335" customFormat="false" ht="39.75" hidden="false" customHeight="true" outlineLevel="0" collapsed="false">
      <c r="A335" s="57" t="s">
        <v>928</v>
      </c>
      <c r="B335" s="57" t="s">
        <v>251</v>
      </c>
      <c r="C335" s="57" t="str">
        <f aca="false">Flights!$F$14</f>
        <v>MH1140</v>
      </c>
      <c r="D335" s="58" t="n">
        <f aca="false">Flights!$D$14</f>
        <v>46307</v>
      </c>
      <c r="E335" s="57" t="str">
        <f aca="false">Flights!$G$14&amp;"-"&amp;Flights!$H$14</f>
        <v>KUL-PEN</v>
      </c>
      <c r="F335" s="57" t="str">
        <f aca="false">Flights!$K$14</f>
        <v>BC</v>
      </c>
      <c r="G335" s="57" t="s">
        <v>420</v>
      </c>
      <c r="H335" s="57" t="s">
        <v>378</v>
      </c>
      <c r="I335" s="57" t="s">
        <v>428</v>
      </c>
      <c r="J335" s="57" t="s">
        <v>431</v>
      </c>
      <c r="K335" s="67"/>
      <c r="L335" s="67" t="s">
        <v>422</v>
      </c>
      <c r="M335" s="67"/>
      <c r="N335" s="67" t="s">
        <v>383</v>
      </c>
      <c r="O335" s="67" t="s">
        <v>423</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60"/>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file",IF(TRIM(S335)="","INVALID – choose the evidence type (column S)",IF(BL335=0,"INVALID – evidence ID does not match its type (e.g. SF-2210, IMG_2231, seal 88213, link)",IF(OR(LEN(AX335)&lt;2,ISNUMBER(MATCH(AX335,L_Placeholder,0))),"INVALID – verifier missing",IF(AX335=AU335,"INVALID – verifier must be someone other than the PIC",IF(BH335=1,"INVALID – result not yet available (awaiting / TBC)",IF(BV335=1,"INVALID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future",IF(AND(ISNUMBER(BY335),AG335&lt;BY335),IF(H335="Physical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IF(TRIM(S335)="",0,BZ335)</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TRIM(LOWER(W335))&lt;&gt;LOWER(Flights!$F$14),ISNA(MATCH(TRIM(BP335),{"00aaa00","00aaa0000","aaa00","aaa0000","00-aaa-00","00-aaa-0000","00/aaa/00"},0)),OR(SUMPRODUCT(--ISNUMBER(SEARCH({"a0","a-0","a_0","a/0","a.0","a#0"},BP335)))&gt;0,ISNUMBER(SEARCH("000000",BP335)))),1,0),0)</f>
        <v>0</v>
      </c>
      <c r="BR335" s="61"/>
      <c r="BS335" s="61"/>
      <c r="BT335" s="61"/>
      <c r="BU335" s="61"/>
      <c r="BV335" s="61" t="n">
        <f aca="false">0</f>
        <v>0</v>
      </c>
      <c r="BW335" s="61"/>
      <c r="BX335" s="61"/>
      <c r="BY335" s="62" t="n">
        <f aca="false">Q335-T12EarlyH/24</f>
        <v>46306.15625</v>
      </c>
      <c r="BZ335" s="61" t="n">
        <f aca="false">IFERROR(IF(AND(TRIM(LOWER(Z335))&lt;&gt;LOWER(Flights!$F$14),ISNA(MATCH(TRIM(BN335),{"00aaa00","00aaa0000","aaa00","aaa0000","00-aaa-00","00-aaa-0000","00/aaa/00"},0)),IF(S335="Link / file path",SUMPRODUCT(--ISNUMBER(SEARCH({"http","www.","\","/",".pdf",".jpg",".jpeg",".png",".heic",".xls",".doc",".msg",".eml"},Z335)))&gt;0,OR(SUMPRODUCT(--ISNUMBER(SEARCH({"a0","a-0","a_0","a/0","a.0","a#0"},BN335)))&gt;0,SUMPRODUCT(--ISNUMBER(SEARCH({"http","www.","\","/",".pdf",".jpg",".jpeg",".png",".heic",".xls",".doc",".msg",".eml"},Z335)))&gt;0,AND(ISNUMBER(MATCH(S335,{"Seal no.","Delivery note / receipt","Email","Photo"},0)),ISNUMBER(SEARCH("0000",BN335)))))),1,0),0)</f>
        <v>0</v>
      </c>
    </row>
    <row r="336" customFormat="false" ht="39.75" hidden="false" customHeight="true" outlineLevel="0" collapsed="false">
      <c r="A336" s="57" t="s">
        <v>929</v>
      </c>
      <c r="B336" s="57" t="s">
        <v>251</v>
      </c>
      <c r="C336" s="57" t="str">
        <f aca="false">Flights!$F$14</f>
        <v>MH1140</v>
      </c>
      <c r="D336" s="58" t="n">
        <f aca="false">Flights!$D$14</f>
        <v>46307</v>
      </c>
      <c r="E336" s="57" t="str">
        <f aca="false">Flights!$G$14&amp;"-"&amp;Flights!$H$14</f>
        <v>KUL-PEN</v>
      </c>
      <c r="F336" s="57" t="str">
        <f aca="false">Flights!$K$14</f>
        <v>BC</v>
      </c>
      <c r="G336" s="57" t="s">
        <v>420</v>
      </c>
      <c r="H336" s="57" t="s">
        <v>378</v>
      </c>
      <c r="I336" s="57" t="s">
        <v>428</v>
      </c>
      <c r="J336" s="57" t="s">
        <v>433</v>
      </c>
      <c r="K336" s="67"/>
      <c r="L336" s="67" t="s">
        <v>422</v>
      </c>
      <c r="M336" s="67"/>
      <c r="N336" s="67" t="s">
        <v>383</v>
      </c>
      <c r="O336" s="67" t="s">
        <v>423</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60"/>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file",IF(TRIM(S336)="","INVALID – choose the evidence type (column S)",IF(BL336=0,"INVALID – evidence ID does not match its type (e.g. SF-2210, IMG_2231, seal 88213, link)",IF(OR(LEN(AX336)&lt;2,ISNUMBER(MATCH(AX336,L_Placeholder,0))),"INVALID – verifier missing",IF(AX336=AU336,"INVALID – verifier must be someone other than the PIC",IF(BH336=1,"INVALID – result not yet available (awaiting / TBC)",IF(BV336=1,"INVALID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future",IF(AND(ISNUMBER(BY336),AG336&lt;BY336),IF(H336="Physical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IF(TRIM(S336)="",0,BZ336)</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TRIM(LOWER(W336))&lt;&gt;LOWER(Flights!$F$14),ISNA(MATCH(TRIM(BP336),{"00aaa00","00aaa0000","aaa00","aaa0000","00-aaa-00","00-aaa-0000","00/aaa/00"},0)),OR(SUMPRODUCT(--ISNUMBER(SEARCH({"a0","a-0","a_0","a/0","a.0","a#0"},BP336)))&gt;0,ISNUMBER(SEARCH("000000",BP336)))),1,0),0)</f>
        <v>0</v>
      </c>
      <c r="BR336" s="61"/>
      <c r="BS336" s="61"/>
      <c r="BT336" s="61"/>
      <c r="BU336" s="61"/>
      <c r="BV336" s="61" t="n">
        <f aca="false">0</f>
        <v>0</v>
      </c>
      <c r="BW336" s="61"/>
      <c r="BX336" s="61"/>
      <c r="BY336" s="62" t="n">
        <f aca="false">Q336-T12EarlyH/24</f>
        <v>46306.15625</v>
      </c>
      <c r="BZ336" s="61" t="n">
        <f aca="false">IFERROR(IF(AND(TRIM(LOWER(Z336))&lt;&gt;LOWER(Flights!$F$14),ISNA(MATCH(TRIM(BN336),{"00aaa00","00aaa0000","aaa00","aaa0000","00-aaa-00","00-aaa-0000","00/aaa/00"},0)),IF(S336="Link / file path",SUMPRODUCT(--ISNUMBER(SEARCH({"http","www.","\","/",".pdf",".jpg",".jpeg",".png",".heic",".xls",".doc",".msg",".eml"},Z336)))&gt;0,OR(SUMPRODUCT(--ISNUMBER(SEARCH({"a0","a-0","a_0","a/0","a.0","a#0"},BN336)))&gt;0,SUMPRODUCT(--ISNUMBER(SEARCH({"http","www.","\","/",".pdf",".jpg",".jpeg",".png",".heic",".xls",".doc",".msg",".eml"},Z336)))&gt;0,AND(ISNUMBER(MATCH(S336,{"Seal no.","Delivery note / receipt","Email","Photo"},0)),ISNUMBER(SEARCH("0000",BN336)))))),1,0),0)</f>
        <v>0</v>
      </c>
    </row>
    <row r="337" customFormat="false" ht="78.75" hidden="false" customHeight="true" outlineLevel="0" collapsed="false">
      <c r="A337" s="57" t="s">
        <v>930</v>
      </c>
      <c r="B337" s="57" t="s">
        <v>251</v>
      </c>
      <c r="C337" s="57" t="str">
        <f aca="false">Flights!$F$14</f>
        <v>MH1140</v>
      </c>
      <c r="D337" s="58" t="n">
        <f aca="false">Flights!$D$14</f>
        <v>46307</v>
      </c>
      <c r="E337" s="57" t="str">
        <f aca="false">Flights!$G$14&amp;"-"&amp;Flights!$H$14</f>
        <v>KUL-PEN</v>
      </c>
      <c r="F337" s="57" t="str">
        <f aca="false">Flights!$K$14</f>
        <v>BC</v>
      </c>
      <c r="G337" s="57" t="s">
        <v>420</v>
      </c>
      <c r="H337" s="57" t="s">
        <v>378</v>
      </c>
      <c r="I337" s="57" t="s">
        <v>428</v>
      </c>
      <c r="J337" s="57" t="s">
        <v>435</v>
      </c>
      <c r="K337" s="67" t="s">
        <v>491</v>
      </c>
      <c r="L337" s="67" t="s">
        <v>422</v>
      </c>
      <c r="M337" s="67"/>
      <c r="N337" s="67" t="s">
        <v>383</v>
      </c>
      <c r="O337" s="67" t="s">
        <v>423</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60"/>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file",IF(TRIM(S337)="","INVALID – choose the evidence type (column S)",IF(BL337=0,"INVALID – evidence ID does not match its type (e.g. SF-2210, IMG_2231, seal 88213, link)",IF(OR(LEN(AX337)&lt;2,ISNUMBER(MATCH(AX337,L_Placeholder,0))),"INVALID – verifier missing",IF(AX337=AU337,"INVALID – verifier must be someone other than the PIC",IF(BH337=1,"INVALID – result not yet available (awaiting / TBC)",IF(BV337=1,"INVALID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future",IF(AND(ISNUMBER(BY337),AG337&lt;BY337),IF(H337="Physical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IF(TRIM(S337)="",0,BZ337)</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TRIM(LOWER(W337))&lt;&gt;LOWER(Flights!$F$14),ISNA(MATCH(TRIM(BP337),{"00aaa00","00aaa0000","aaa00","aaa0000","00-aaa-00","00-aaa-0000","00/aaa/00"},0)),OR(SUMPRODUCT(--ISNUMBER(SEARCH({"a0","a-0","a_0","a/0","a.0","a#0"},BP337)))&gt;0,ISNUMBER(SEARCH("000000",BP337)))),1,0),0)</f>
        <v>0</v>
      </c>
      <c r="BR337" s="61"/>
      <c r="BS337" s="61"/>
      <c r="BT337" s="61"/>
      <c r="BU337" s="61"/>
      <c r="BV337" s="61" t="n">
        <f aca="false">0</f>
        <v>0</v>
      </c>
      <c r="BW337" s="61"/>
      <c r="BX337" s="61"/>
      <c r="BY337" s="62" t="n">
        <f aca="false">Q337-T12EarlyH/24</f>
        <v>46306.15625</v>
      </c>
      <c r="BZ337" s="61" t="n">
        <f aca="false">IFERROR(IF(AND(TRIM(LOWER(Z337))&lt;&gt;LOWER(Flights!$F$14),ISNA(MATCH(TRIM(BN337),{"00aaa00","00aaa0000","aaa00","aaa0000","00-aaa-00","00-aaa-0000","00/aaa/00"},0)),IF(S337="Link / file path",SUMPRODUCT(--ISNUMBER(SEARCH({"http","www.","\","/",".pdf",".jpg",".jpeg",".png",".heic",".xls",".doc",".msg",".eml"},Z337)))&gt;0,OR(SUMPRODUCT(--ISNUMBER(SEARCH({"a0","a-0","a_0","a/0","a.0","a#0"},BN337)))&gt;0,SUMPRODUCT(--ISNUMBER(SEARCH({"http","www.","\","/",".pdf",".jpg",".jpeg",".png",".heic",".xls",".doc",".msg",".eml"},Z337)))&gt;0,AND(ISNUMBER(MATCH(S337,{"Seal no.","Delivery note / receipt","Email","Photo"},0)),ISNUMBER(SEARCH("0000",BN337)))))),1,0),0)</f>
        <v>0</v>
      </c>
    </row>
    <row r="338" customFormat="false" ht="39.75" hidden="false" customHeight="true" outlineLevel="0" collapsed="false">
      <c r="A338" s="57" t="s">
        <v>931</v>
      </c>
      <c r="B338" s="57" t="s">
        <v>251</v>
      </c>
      <c r="C338" s="57" t="str">
        <f aca="false">Flights!$F$14</f>
        <v>MH1140</v>
      </c>
      <c r="D338" s="58" t="n">
        <f aca="false">Flights!$D$14</f>
        <v>46307</v>
      </c>
      <c r="E338" s="57" t="str">
        <f aca="false">Flights!$G$14&amp;"-"&amp;Flights!$H$14</f>
        <v>KUL-PEN</v>
      </c>
      <c r="F338" s="57" t="str">
        <f aca="false">Flights!$K$14</f>
        <v>BC</v>
      </c>
      <c r="G338" s="57" t="s">
        <v>420</v>
      </c>
      <c r="H338" s="57" t="s">
        <v>378</v>
      </c>
      <c r="I338" s="57" t="s">
        <v>428</v>
      </c>
      <c r="J338" s="57" t="s">
        <v>438</v>
      </c>
      <c r="K338" s="67"/>
      <c r="L338" s="67" t="s">
        <v>422</v>
      </c>
      <c r="M338" s="67"/>
      <c r="N338" s="67" t="s">
        <v>383</v>
      </c>
      <c r="O338" s="67" t="s">
        <v>423</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60"/>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file",IF(TRIM(S338)="","INVALID – choose the evidence type (column S)",IF(BL338=0,"INVALID – evidence ID does not match its type (e.g. SF-2210, IMG_2231, seal 88213, link)",IF(OR(LEN(AX338)&lt;2,ISNUMBER(MATCH(AX338,L_Placeholder,0))),"INVALID – verifier missing",IF(AX338=AU338,"INVALID – verifier must be someone other than the PIC",IF(BH338=1,"INVALID – result not yet available (awaiting / TBC)",IF(BV338=1,"INVALID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future",IF(AND(ISNUMBER(BY338),AG338&lt;BY338),IF(H338="Physical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IF(TRIM(S338)="",0,BZ338)</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TRIM(LOWER(W338))&lt;&gt;LOWER(Flights!$F$14),ISNA(MATCH(TRIM(BP338),{"00aaa00","00aaa0000","aaa00","aaa0000","00-aaa-00","00-aaa-0000","00/aaa/00"},0)),OR(SUMPRODUCT(--ISNUMBER(SEARCH({"a0","a-0","a_0","a/0","a.0","a#0"},BP338)))&gt;0,ISNUMBER(SEARCH("000000",BP338)))),1,0),0)</f>
        <v>0</v>
      </c>
      <c r="BR338" s="61"/>
      <c r="BS338" s="61"/>
      <c r="BT338" s="61"/>
      <c r="BU338" s="61"/>
      <c r="BV338" s="61" t="n">
        <f aca="false">0</f>
        <v>0</v>
      </c>
      <c r="BW338" s="61"/>
      <c r="BX338" s="61"/>
      <c r="BY338" s="62" t="n">
        <f aca="false">Q338-T12EarlyH/24</f>
        <v>46306.15625</v>
      </c>
      <c r="BZ338" s="61" t="n">
        <f aca="false">IFERROR(IF(AND(TRIM(LOWER(Z338))&lt;&gt;LOWER(Flights!$F$14),ISNA(MATCH(TRIM(BN338),{"00aaa00","00aaa0000","aaa00","aaa0000","00-aaa-00","00-aaa-0000","00/aaa/00"},0)),IF(S338="Link / file path",SUMPRODUCT(--ISNUMBER(SEARCH({"http","www.","\","/",".pdf",".jpg",".jpeg",".png",".heic",".xls",".doc",".msg",".eml"},Z338)))&gt;0,OR(SUMPRODUCT(--ISNUMBER(SEARCH({"a0","a-0","a_0","a/0","a.0","a#0"},BN338)))&gt;0,SUMPRODUCT(--ISNUMBER(SEARCH({"http","www.","\","/",".pdf",".jpg",".jpeg",".png",".heic",".xls",".doc",".msg",".eml"},Z338)))&gt;0,AND(ISNUMBER(MATCH(S338,{"Seal no.","Delivery note / receipt","Email","Photo"},0)),ISNUMBER(SEARCH("0000",BN338)))))),1,0),0)</f>
        <v>0</v>
      </c>
    </row>
    <row r="339" customFormat="false" ht="66" hidden="false" customHeight="true" outlineLevel="0" collapsed="false">
      <c r="A339" s="57" t="s">
        <v>932</v>
      </c>
      <c r="B339" s="57" t="s">
        <v>251</v>
      </c>
      <c r="C339" s="57" t="str">
        <f aca="false">Flights!$F$14</f>
        <v>MH1140</v>
      </c>
      <c r="D339" s="58" t="n">
        <f aca="false">Flights!$D$14</f>
        <v>46307</v>
      </c>
      <c r="E339" s="57" t="str">
        <f aca="false">Flights!$G$14&amp;"-"&amp;Flights!$H$14</f>
        <v>KUL-PEN</v>
      </c>
      <c r="F339" s="57" t="str">
        <f aca="false">Flights!$K$14</f>
        <v>BC</v>
      </c>
      <c r="G339" s="57" t="s">
        <v>420</v>
      </c>
      <c r="H339" s="57" t="s">
        <v>378</v>
      </c>
      <c r="I339" s="57" t="s">
        <v>440</v>
      </c>
      <c r="J339" s="57" t="s">
        <v>494</v>
      </c>
      <c r="K339" s="67" t="s">
        <v>495</v>
      </c>
      <c r="L339" s="67" t="s">
        <v>933</v>
      </c>
      <c r="M339" s="67" t="s">
        <v>451</v>
      </c>
      <c r="N339" s="67" t="s">
        <v>383</v>
      </c>
      <c r="O339" s="67" t="s">
        <v>497</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60"/>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file",IF(TRIM(S339)="","INVALID – choose the evidence type (column S)",IF(BL339=0,"INVALID – evidence ID does not match its type (e.g. SF-2210, IMG_2231, seal 88213, link)",IF(OR(LEN(AX339)&lt;2,ISNUMBER(MATCH(AX339,L_Placeholder,0))),"INVALID – verifier missing",IF(AX339=AU339,"INVALID – verifier must be someone other than the PIC",IF(BH339=1,"INVALID – result not yet available (awaiting / TBC)",IF(BV339=1,"INVALID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future",IF(AND(ISNUMBER(BY339),AG339&lt;BY339),IF(H339="Physical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IF(TRIM(S339)="",0,BZ339)</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TRIM(LOWER(W339))&lt;&gt;LOWER(Flights!$F$14),ISNA(MATCH(TRIM(BP339),{"00aaa00","00aaa0000","aaa00","aaa0000","00-aaa-00","00-aaa-0000","00/aaa/00"},0)),OR(SUMPRODUCT(--ISNUMBER(SEARCH({"a0","a-0","a_0","a/0","a.0","a#0"},BP339)))&gt;0,ISNUMBER(SEARCH("000000",BP339)))),1,0),0)</f>
        <v>0</v>
      </c>
      <c r="BR339" s="61"/>
      <c r="BS339" s="61"/>
      <c r="BT339" s="61"/>
      <c r="BU339" s="61"/>
      <c r="BV339" s="61" t="n">
        <f aca="false">0</f>
        <v>0</v>
      </c>
      <c r="BW339" s="61"/>
      <c r="BX339" s="61"/>
      <c r="BY339" s="62" t="n">
        <f aca="false">Q339-T12EarlyH/24</f>
        <v>46306.15625</v>
      </c>
      <c r="BZ339" s="61" t="n">
        <f aca="false">IFERROR(IF(AND(TRIM(LOWER(Z339))&lt;&gt;LOWER(Flights!$F$14),ISNA(MATCH(TRIM(BN339),{"00aaa00","00aaa0000","aaa00","aaa0000","00-aaa-00","00-aaa-0000","00/aaa/00"},0)),IF(S339="Link / file path",SUMPRODUCT(--ISNUMBER(SEARCH({"http","www.","\","/",".pdf",".jpg",".jpeg",".png",".heic",".xls",".doc",".msg",".eml"},Z339)))&gt;0,OR(SUMPRODUCT(--ISNUMBER(SEARCH({"a0","a-0","a_0","a/0","a.0","a#0"},BN339)))&gt;0,SUMPRODUCT(--ISNUMBER(SEARCH({"http","www.","\","/",".pdf",".jpg",".jpeg",".png",".heic",".xls",".doc",".msg",".eml"},Z339)))&gt;0,AND(ISNUMBER(MATCH(S339,{"Seal no.","Delivery note / receipt","Email","Photo"},0)),ISNUMBER(SEARCH("0000",BN339)))))),1,0),0)</f>
        <v>0</v>
      </c>
    </row>
    <row r="340" customFormat="false" ht="41.25" hidden="false" customHeight="true" outlineLevel="0" collapsed="false">
      <c r="A340" s="57" t="s">
        <v>934</v>
      </c>
      <c r="B340" s="57" t="s">
        <v>251</v>
      </c>
      <c r="C340" s="57" t="str">
        <f aca="false">Flights!$F$14</f>
        <v>MH1140</v>
      </c>
      <c r="D340" s="58" t="n">
        <f aca="false">Flights!$D$14</f>
        <v>46307</v>
      </c>
      <c r="E340" s="57" t="str">
        <f aca="false">Flights!$G$14&amp;"-"&amp;Flights!$H$14</f>
        <v>KUL-PEN</v>
      </c>
      <c r="F340" s="57" t="str">
        <f aca="false">Flights!$K$14</f>
        <v>BC</v>
      </c>
      <c r="G340" s="57" t="s">
        <v>420</v>
      </c>
      <c r="H340" s="57" t="s">
        <v>378</v>
      </c>
      <c r="I340" s="57" t="s">
        <v>499</v>
      </c>
      <c r="J340" s="57" t="s">
        <v>500</v>
      </c>
      <c r="K340" s="67" t="s">
        <v>501</v>
      </c>
      <c r="L340" s="67" t="s">
        <v>935</v>
      </c>
      <c r="M340" s="67" t="s">
        <v>451</v>
      </c>
      <c r="N340" s="67" t="s">
        <v>383</v>
      </c>
      <c r="O340" s="67" t="s">
        <v>503</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60"/>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file",IF(TRIM(S340)="","INVALID – choose the evidence type (column S)",IF(BL340=0,"INVALID – evidence ID does not match its type (e.g. SF-2210, IMG_2231, seal 88213, link)",IF(OR(LEN(AX340)&lt;2,ISNUMBER(MATCH(AX340,L_Placeholder,0))),"INVALID – verifier missing",IF(AX340=AU340,"INVALID – verifier must be someone other than the PIC",IF(BH340=1,"INVALID – result not yet available (awaiting / TBC)",IF(BV340=1,"INVALID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future",IF(AND(ISNUMBER(BY340),AG340&lt;BY340),IF(H340="Physical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IF(TRIM(S340)="",0,BZ340)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TRIM(LOWER(W340))&lt;&gt;LOWER(Flights!$F$14),ISNA(MATCH(TRIM(BP340),{"00aaa00","00aaa0000","aaa00","aaa0000","00-aaa-00","00-aaa-0000","00/aaa/00"},0)),OR(SUMPRODUCT(--ISNUMBER(SEARCH({"a0","a-0","a_0","a/0","a.0","a#0"},BP340)))&gt;0,ISNUMBER(SEARCH("000000",BP340)))),1,0),0)</f>
        <v>0</v>
      </c>
      <c r="BR340" s="61"/>
      <c r="BS340" s="61"/>
      <c r="BT340" s="61"/>
      <c r="BU340" s="61"/>
      <c r="BV340" s="61" t="n">
        <f aca="false">0</f>
        <v>0</v>
      </c>
      <c r="BW340" s="61"/>
      <c r="BX340" s="61"/>
      <c r="BY340" s="62" t="n">
        <f aca="false">Q340-T12EarlyH/24</f>
        <v>46306.15625</v>
      </c>
      <c r="BZ340" s="61" t="n">
        <f aca="false">IFERROR(IF(AND(TRIM(LOWER(Z340))&lt;&gt;LOWER(Flights!$F$14),ISNA(MATCH(TRIM(BN340),{"00aaa00","00aaa0000","aaa00","aaa0000","00-aaa-00","00-aaa-0000","00/aaa/00"},0)),IF(S340="Link / file path",SUMPRODUCT(--ISNUMBER(SEARCH({"http","www.","\","/",".pdf",".jpg",".jpeg",".png",".heic",".xls",".doc",".msg",".eml"},Z340)))&gt;0,OR(SUMPRODUCT(--ISNUMBER(SEARCH({"a0","a-0","a_0","a/0","a.0","a#0"},BN340)))&gt;0,SUMPRODUCT(--ISNUMBER(SEARCH({"http","www.","\","/",".pdf",".jpg",".jpeg",".png",".heic",".xls",".doc",".msg",".eml"},Z340)))&gt;0,AND(ISNUMBER(MATCH(S340,{"Seal no.","Delivery note / receipt","Email","Photo"},0)),ISNUMBER(SEARCH("0000",BN340)))))),1,0),0)</f>
        <v>0</v>
      </c>
    </row>
    <row r="341" customFormat="false" ht="41.25" hidden="false" customHeight="true" outlineLevel="0" collapsed="false">
      <c r="A341" s="57" t="s">
        <v>936</v>
      </c>
      <c r="B341" s="57" t="s">
        <v>251</v>
      </c>
      <c r="C341" s="57" t="str">
        <f aca="false">Flights!$F$14</f>
        <v>MH1140</v>
      </c>
      <c r="D341" s="58" t="n">
        <f aca="false">Flights!$D$14</f>
        <v>46307</v>
      </c>
      <c r="E341" s="57" t="str">
        <f aca="false">Flights!$G$14&amp;"-"&amp;Flights!$H$14</f>
        <v>KUL-PEN</v>
      </c>
      <c r="F341" s="57" t="str">
        <f aca="false">Flights!$K$14</f>
        <v>BC</v>
      </c>
      <c r="G341" s="57" t="s">
        <v>420</v>
      </c>
      <c r="H341" s="57" t="s">
        <v>378</v>
      </c>
      <c r="I341" s="57" t="s">
        <v>499</v>
      </c>
      <c r="J341" s="57" t="s">
        <v>505</v>
      </c>
      <c r="K341" s="67" t="s">
        <v>501</v>
      </c>
      <c r="L341" s="67" t="s">
        <v>937</v>
      </c>
      <c r="M341" s="67" t="s">
        <v>451</v>
      </c>
      <c r="N341" s="67" t="s">
        <v>383</v>
      </c>
      <c r="O341" s="67" t="s">
        <v>503</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60"/>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file",IF(TRIM(S341)="","INVALID – choose the evidence type (column S)",IF(BL341=0,"INVALID – evidence ID does not match its type (e.g. SF-2210, IMG_2231, seal 88213, link)",IF(OR(LEN(AX341)&lt;2,ISNUMBER(MATCH(AX341,L_Placeholder,0))),"INVALID – verifier missing",IF(AX341=AU341,"INVALID – verifier must be someone other than the PIC",IF(BH341=1,"INVALID – result not yet available (awaiting / TBC)",IF(BV341=1,"INVALID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future",IF(AND(ISNUMBER(BY341),AG341&lt;BY341),IF(H341="Physical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IF(TRIM(S341)="",0,BZ341)</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TRIM(LOWER(W341))&lt;&gt;LOWER(Flights!$F$14),ISNA(MATCH(TRIM(BP341),{"00aaa00","00aaa0000","aaa00","aaa0000","00-aaa-00","00-aaa-0000","00/aaa/00"},0)),OR(SUMPRODUCT(--ISNUMBER(SEARCH({"a0","a-0","a_0","a/0","a.0","a#0"},BP341)))&gt;0,ISNUMBER(SEARCH("000000",BP341)))),1,0),0)</f>
        <v>0</v>
      </c>
      <c r="BR341" s="61"/>
      <c r="BS341" s="61"/>
      <c r="BT341" s="61"/>
      <c r="BU341" s="61"/>
      <c r="BV341" s="61" t="n">
        <f aca="false">0</f>
        <v>0</v>
      </c>
      <c r="BW341" s="61"/>
      <c r="BX341" s="61"/>
      <c r="BY341" s="62" t="n">
        <f aca="false">Q341-T12EarlyH/24</f>
        <v>46306.15625</v>
      </c>
      <c r="BZ341" s="61" t="n">
        <f aca="false">IFERROR(IF(AND(TRIM(LOWER(Z341))&lt;&gt;LOWER(Flights!$F$14),ISNA(MATCH(TRIM(BN341),{"00aaa00","00aaa0000","aaa00","aaa0000","00-aaa-00","00-aaa-0000","00/aaa/00"},0)),IF(S341="Link / file path",SUMPRODUCT(--ISNUMBER(SEARCH({"http","www.","\","/",".pdf",".jpg",".jpeg",".png",".heic",".xls",".doc",".msg",".eml"},Z341)))&gt;0,OR(SUMPRODUCT(--ISNUMBER(SEARCH({"a0","a-0","a_0","a/0","a.0","a#0"},BN341)))&gt;0,SUMPRODUCT(--ISNUMBER(SEARCH({"http","www.","\","/",".pdf",".jpg",".jpeg",".png",".heic",".xls",".doc",".msg",".eml"},Z341)))&gt;0,AND(ISNUMBER(MATCH(S341,{"Seal no.","Delivery note / receipt","Email","Photo"},0)),ISNUMBER(SEARCH("0000",BN341)))))),1,0),0)</f>
        <v>0</v>
      </c>
    </row>
    <row r="342" customFormat="false" ht="41.25" hidden="false" customHeight="true" outlineLevel="0" collapsed="false">
      <c r="A342" s="57" t="s">
        <v>938</v>
      </c>
      <c r="B342" s="57" t="s">
        <v>251</v>
      </c>
      <c r="C342" s="57" t="str">
        <f aca="false">Flights!$F$14</f>
        <v>MH1140</v>
      </c>
      <c r="D342" s="58" t="n">
        <f aca="false">Flights!$D$14</f>
        <v>46307</v>
      </c>
      <c r="E342" s="57" t="str">
        <f aca="false">Flights!$G$14&amp;"-"&amp;Flights!$H$14</f>
        <v>KUL-PEN</v>
      </c>
      <c r="F342" s="57" t="str">
        <f aca="false">Flights!$K$14</f>
        <v>BC</v>
      </c>
      <c r="G342" s="57" t="s">
        <v>420</v>
      </c>
      <c r="H342" s="57" t="s">
        <v>378</v>
      </c>
      <c r="I342" s="57" t="s">
        <v>499</v>
      </c>
      <c r="J342" s="57" t="s">
        <v>508</v>
      </c>
      <c r="K342" s="67" t="s">
        <v>501</v>
      </c>
      <c r="L342" s="67" t="s">
        <v>939</v>
      </c>
      <c r="M342" s="67" t="s">
        <v>451</v>
      </c>
      <c r="N342" s="67" t="s">
        <v>383</v>
      </c>
      <c r="O342" s="67" t="s">
        <v>503</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60"/>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file",IF(TRIM(S342)="","INVALID – choose the evidence type (column S)",IF(BL342=0,"INVALID – evidence ID does not match its type (e.g. SF-2210, IMG_2231, seal 88213, link)",IF(OR(LEN(AX342)&lt;2,ISNUMBER(MATCH(AX342,L_Placeholder,0))),"INVALID – verifier missing",IF(AX342=AU342,"INVALID – verifier must be someone other than the PIC",IF(BH342=1,"INVALID – result not yet available (awaiting / TBC)",IF(BV342=1,"INVALID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future",IF(AND(ISNUMBER(BY342),AG342&lt;BY342),IF(H342="Physical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IF(TRIM(S342)="",0,BZ342)</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TRIM(LOWER(W342))&lt;&gt;LOWER(Flights!$F$14),ISNA(MATCH(TRIM(BP342),{"00aaa00","00aaa0000","aaa00","aaa0000","00-aaa-00","00-aaa-0000","00/aaa/00"},0)),OR(SUMPRODUCT(--ISNUMBER(SEARCH({"a0","a-0","a_0","a/0","a.0","a#0"},BP342)))&gt;0,ISNUMBER(SEARCH("000000",BP342)))),1,0),0)</f>
        <v>0</v>
      </c>
      <c r="BR342" s="61"/>
      <c r="BS342" s="61"/>
      <c r="BT342" s="61"/>
      <c r="BU342" s="61"/>
      <c r="BV342" s="61" t="n">
        <f aca="false">0</f>
        <v>0</v>
      </c>
      <c r="BW342" s="61"/>
      <c r="BX342" s="61"/>
      <c r="BY342" s="62" t="n">
        <f aca="false">Q342-T12EarlyH/24</f>
        <v>46306.15625</v>
      </c>
      <c r="BZ342" s="61" t="n">
        <f aca="false">IFERROR(IF(AND(TRIM(LOWER(Z342))&lt;&gt;LOWER(Flights!$F$14),ISNA(MATCH(TRIM(BN342),{"00aaa00","00aaa0000","aaa00","aaa0000","00-aaa-00","00-aaa-0000","00/aaa/00"},0)),IF(S342="Link / file path",SUMPRODUCT(--ISNUMBER(SEARCH({"http","www.","\","/",".pdf",".jpg",".jpeg",".png",".heic",".xls",".doc",".msg",".eml"},Z342)))&gt;0,OR(SUMPRODUCT(--ISNUMBER(SEARCH({"a0","a-0","a_0","a/0","a.0","a#0"},BN342)))&gt;0,SUMPRODUCT(--ISNUMBER(SEARCH({"http","www.","\","/",".pdf",".jpg",".jpeg",".png",".heic",".xls",".doc",".msg",".eml"},Z342)))&gt;0,AND(ISNUMBER(MATCH(S342,{"Seal no.","Delivery note / receipt","Email","Photo"},0)),ISNUMBER(SEARCH("0000",BN342)))))),1,0),0)</f>
        <v>0</v>
      </c>
    </row>
    <row r="343" customFormat="false" ht="54" hidden="false" customHeight="true" outlineLevel="0" collapsed="false">
      <c r="A343" s="57" t="s">
        <v>940</v>
      </c>
      <c r="B343" s="57" t="s">
        <v>251</v>
      </c>
      <c r="C343" s="57" t="str">
        <f aca="false">Flights!$F$14</f>
        <v>MH1140</v>
      </c>
      <c r="D343" s="58" t="n">
        <f aca="false">Flights!$D$14</f>
        <v>46307</v>
      </c>
      <c r="E343" s="57" t="str">
        <f aca="false">Flights!$G$14&amp;"-"&amp;Flights!$H$14</f>
        <v>KUL-PEN</v>
      </c>
      <c r="F343" s="57" t="str">
        <f aca="false">Flights!$K$14</f>
        <v>BC</v>
      </c>
      <c r="G343" s="57" t="s">
        <v>420</v>
      </c>
      <c r="H343" s="57" t="s">
        <v>378</v>
      </c>
      <c r="I343" s="57" t="s">
        <v>499</v>
      </c>
      <c r="J343" s="57" t="s">
        <v>518</v>
      </c>
      <c r="K343" s="67" t="s">
        <v>519</v>
      </c>
      <c r="L343" s="67" t="s">
        <v>941</v>
      </c>
      <c r="M343" s="67" t="s">
        <v>451</v>
      </c>
      <c r="N343" s="67" t="s">
        <v>383</v>
      </c>
      <c r="O343" s="67" t="s">
        <v>521</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60"/>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file",IF(TRIM(S343)="","INVALID – choose the evidence type (column S)",IF(BL343=0,"INVALID – evidence ID does not match its type (e.g. SF-2210, IMG_2231, seal 88213, link)",IF(OR(LEN(AX343)&lt;2,ISNUMBER(MATCH(AX343,L_Placeholder,0))),"INVALID – verifier missing",IF(AX343=AU343,"INVALID – verifier must be someone other than the PIC",IF(BH343=1,"INVALID – result not yet available (awaiting / TBC)",IF(BV343=1,"INVALID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future",IF(AND(ISNUMBER(BY343),AG343&lt;BY343),IF(H343="Physical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IF(TRIM(S343)="",0,BZ343)</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TRIM(LOWER(W343))&lt;&gt;LOWER(Flights!$F$14),ISNA(MATCH(TRIM(BP343),{"00aaa00","00aaa0000","aaa00","aaa0000","00-aaa-00","00-aaa-0000","00/aaa/00"},0)),OR(SUMPRODUCT(--ISNUMBER(SEARCH({"a0","a-0","a_0","a/0","a.0","a#0"},BP343)))&gt;0,ISNUMBER(SEARCH("000000",BP343)))),1,0),0)</f>
        <v>0</v>
      </c>
      <c r="BR343" s="61"/>
      <c r="BS343" s="61"/>
      <c r="BT343" s="61"/>
      <c r="BU343" s="61"/>
      <c r="BV343" s="61" t="n">
        <f aca="false">0</f>
        <v>0</v>
      </c>
      <c r="BW343" s="61"/>
      <c r="BX343" s="61"/>
      <c r="BY343" s="62" t="n">
        <f aca="false">Q343-T12EarlyH/24</f>
        <v>46306.15625</v>
      </c>
      <c r="BZ343" s="61" t="n">
        <f aca="false">IFERROR(IF(AND(TRIM(LOWER(Z343))&lt;&gt;LOWER(Flights!$F$14),ISNA(MATCH(TRIM(BN343),{"00aaa00","00aaa0000","aaa00","aaa0000","00-aaa-00","00-aaa-0000","00/aaa/00"},0)),IF(S343="Link / file path",SUMPRODUCT(--ISNUMBER(SEARCH({"http","www.","\","/",".pdf",".jpg",".jpeg",".png",".heic",".xls",".doc",".msg",".eml"},Z343)))&gt;0,OR(SUMPRODUCT(--ISNUMBER(SEARCH({"a0","a-0","a_0","a/0","a.0","a#0"},BN343)))&gt;0,SUMPRODUCT(--ISNUMBER(SEARCH({"http","www.","\","/",".pdf",".jpg",".jpeg",".png",".heic",".xls",".doc",".msg",".eml"},Z343)))&gt;0,AND(ISNUMBER(MATCH(S343,{"Seal no.","Delivery note / receipt","Email","Photo"},0)),ISNUMBER(SEARCH("0000",BN343)))))),1,0),0)</f>
        <v>0</v>
      </c>
    </row>
    <row r="344" customFormat="false" ht="41.25" hidden="false" customHeight="true" outlineLevel="0" collapsed="false">
      <c r="A344" s="57" t="s">
        <v>942</v>
      </c>
      <c r="B344" s="57" t="s">
        <v>251</v>
      </c>
      <c r="C344" s="57" t="str">
        <f aca="false">Flights!$F$14</f>
        <v>MH1140</v>
      </c>
      <c r="D344" s="58" t="n">
        <f aca="false">Flights!$D$14</f>
        <v>46307</v>
      </c>
      <c r="E344" s="57" t="str">
        <f aca="false">Flights!$G$14&amp;"-"&amp;Flights!$H$14</f>
        <v>KUL-PEN</v>
      </c>
      <c r="F344" s="57" t="str">
        <f aca="false">Flights!$K$14</f>
        <v>BC</v>
      </c>
      <c r="G344" s="57" t="s">
        <v>420</v>
      </c>
      <c r="H344" s="57" t="s">
        <v>378</v>
      </c>
      <c r="I344" s="57" t="s">
        <v>499</v>
      </c>
      <c r="J344" s="57" t="s">
        <v>523</v>
      </c>
      <c r="K344" s="67" t="s">
        <v>501</v>
      </c>
      <c r="L344" s="67" t="s">
        <v>943</v>
      </c>
      <c r="M344" s="67" t="s">
        <v>451</v>
      </c>
      <c r="N344" s="67" t="s">
        <v>383</v>
      </c>
      <c r="O344" s="67" t="s">
        <v>503</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60"/>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file",IF(TRIM(S344)="","INVALID – choose the evidence type (column S)",IF(BL344=0,"INVALID – evidence ID does not match its type (e.g. SF-2210, IMG_2231, seal 88213, link)",IF(OR(LEN(AX344)&lt;2,ISNUMBER(MATCH(AX344,L_Placeholder,0))),"INVALID – verifier missing",IF(AX344=AU344,"INVALID – verifier must be someone other than the PIC",IF(BH344=1,"INVALID – result not yet available (awaiting / TBC)",IF(BV344=1,"INVALID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future",IF(AND(ISNUMBER(BY344),AG344&lt;BY344),IF(H344="Physical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IF(TRIM(S344)="",0,BZ344)</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TRIM(LOWER(W344))&lt;&gt;LOWER(Flights!$F$14),ISNA(MATCH(TRIM(BP344),{"00aaa00","00aaa0000","aaa00","aaa0000","00-aaa-00","00-aaa-0000","00/aaa/00"},0)),OR(SUMPRODUCT(--ISNUMBER(SEARCH({"a0","a-0","a_0","a/0","a.0","a#0"},BP344)))&gt;0,ISNUMBER(SEARCH("000000",BP344)))),1,0),0)</f>
        <v>0</v>
      </c>
      <c r="BR344" s="61"/>
      <c r="BS344" s="61"/>
      <c r="BT344" s="61"/>
      <c r="BU344" s="61"/>
      <c r="BV344" s="61" t="n">
        <f aca="false">0</f>
        <v>0</v>
      </c>
      <c r="BW344" s="61"/>
      <c r="BX344" s="61"/>
      <c r="BY344" s="62" t="n">
        <f aca="false">Q344-T12EarlyH/24</f>
        <v>46306.15625</v>
      </c>
      <c r="BZ344" s="61" t="n">
        <f aca="false">IFERROR(IF(AND(TRIM(LOWER(Z344))&lt;&gt;LOWER(Flights!$F$14),ISNA(MATCH(TRIM(BN344),{"00aaa00","00aaa0000","aaa00","aaa0000","00-aaa-00","00-aaa-0000","00/aaa/00"},0)),IF(S344="Link / file path",SUMPRODUCT(--ISNUMBER(SEARCH({"http","www.","\","/",".pdf",".jpg",".jpeg",".png",".heic",".xls",".doc",".msg",".eml"},Z344)))&gt;0,OR(SUMPRODUCT(--ISNUMBER(SEARCH({"a0","a-0","a_0","a/0","a.0","a#0"},BN344)))&gt;0,SUMPRODUCT(--ISNUMBER(SEARCH({"http","www.","\","/",".pdf",".jpg",".jpeg",".png",".heic",".xls",".doc",".msg",".eml"},Z344)))&gt;0,AND(ISNUMBER(MATCH(S344,{"Seal no.","Delivery note / receipt","Email","Photo"},0)),ISNUMBER(SEARCH("0000",BN344)))))),1,0),0)</f>
        <v>0</v>
      </c>
    </row>
    <row r="345" customFormat="false" ht="41.25" hidden="false" customHeight="true" outlineLevel="0" collapsed="false">
      <c r="A345" s="57" t="s">
        <v>944</v>
      </c>
      <c r="B345" s="57" t="s">
        <v>251</v>
      </c>
      <c r="C345" s="57" t="str">
        <f aca="false">Flights!$F$14</f>
        <v>MH1140</v>
      </c>
      <c r="D345" s="58" t="n">
        <f aca="false">Flights!$D$14</f>
        <v>46307</v>
      </c>
      <c r="E345" s="57" t="str">
        <f aca="false">Flights!$G$14&amp;"-"&amp;Flights!$H$14</f>
        <v>KUL-PEN</v>
      </c>
      <c r="F345" s="57" t="str">
        <f aca="false">Flights!$K$14</f>
        <v>BC</v>
      </c>
      <c r="G345" s="57" t="s">
        <v>420</v>
      </c>
      <c r="H345" s="57" t="s">
        <v>378</v>
      </c>
      <c r="I345" s="57" t="s">
        <v>447</v>
      </c>
      <c r="J345" s="57" t="s">
        <v>526</v>
      </c>
      <c r="K345" s="67" t="s">
        <v>449</v>
      </c>
      <c r="L345" s="67" t="s">
        <v>945</v>
      </c>
      <c r="M345" s="67" t="s">
        <v>451</v>
      </c>
      <c r="N345" s="67" t="s">
        <v>383</v>
      </c>
      <c r="O345" s="67" t="s">
        <v>503</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60"/>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file",IF(TRIM(S345)="","INVALID – choose the evidence type (column S)",IF(BL345=0,"INVALID – evidence ID does not match its type (e.g. SF-2210, IMG_2231, seal 88213, link)",IF(OR(LEN(AX345)&lt;2,ISNUMBER(MATCH(AX345,L_Placeholder,0))),"INVALID – verifier missing",IF(AX345=AU345,"INVALID – verifier must be someone other than the PIC",IF(BH345=1,"INVALID – result not yet available (awaiting / TBC)",IF(BV345=1,"INVALID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future",IF(AND(ISNUMBER(BY345),AG345&lt;BY345),IF(H345="Physical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IF(TRIM(S345)="",0,BZ345)</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TRIM(LOWER(W345))&lt;&gt;LOWER(Flights!$F$14),ISNA(MATCH(TRIM(BP345),{"00aaa00","00aaa0000","aaa00","aaa0000","00-aaa-00","00-aaa-0000","00/aaa/00"},0)),OR(SUMPRODUCT(--ISNUMBER(SEARCH({"a0","a-0","a_0","a/0","a.0","a#0"},BP345)))&gt;0,ISNUMBER(SEARCH("000000",BP345)))),1,0),0)</f>
        <v>0</v>
      </c>
      <c r="BR345" s="61"/>
      <c r="BS345" s="61"/>
      <c r="BT345" s="61"/>
      <c r="BU345" s="61"/>
      <c r="BV345" s="61" t="n">
        <f aca="false">0</f>
        <v>0</v>
      </c>
      <c r="BW345" s="61"/>
      <c r="BX345" s="61"/>
      <c r="BY345" s="62" t="n">
        <f aca="false">Q345-T12EarlyH/24</f>
        <v>46306.15625</v>
      </c>
      <c r="BZ345" s="61" t="n">
        <f aca="false">IFERROR(IF(AND(TRIM(LOWER(Z345))&lt;&gt;LOWER(Flights!$F$14),ISNA(MATCH(TRIM(BN345),{"00aaa00","00aaa0000","aaa00","aaa0000","00-aaa-00","00-aaa-0000","00/aaa/00"},0)),IF(S345="Link / file path",SUMPRODUCT(--ISNUMBER(SEARCH({"http","www.","\","/",".pdf",".jpg",".jpeg",".png",".heic",".xls",".doc",".msg",".eml"},Z345)))&gt;0,OR(SUMPRODUCT(--ISNUMBER(SEARCH({"a0","a-0","a_0","a/0","a.0","a#0"},BN345)))&gt;0,SUMPRODUCT(--ISNUMBER(SEARCH({"http","www.","\","/",".pdf",".jpg",".jpeg",".png",".heic",".xls",".doc",".msg",".eml"},Z345)))&gt;0,AND(ISNUMBER(MATCH(S345,{"Seal no.","Delivery note / receipt","Email","Photo"},0)),ISNUMBER(SEARCH("0000",BN345)))))),1,0),0)</f>
        <v>0</v>
      </c>
    </row>
    <row r="346" customFormat="false" ht="41.25" hidden="false" customHeight="true" outlineLevel="0" collapsed="false">
      <c r="A346" s="57" t="s">
        <v>946</v>
      </c>
      <c r="B346" s="57" t="s">
        <v>251</v>
      </c>
      <c r="C346" s="57" t="str">
        <f aca="false">Flights!$F$14</f>
        <v>MH1140</v>
      </c>
      <c r="D346" s="58" t="n">
        <f aca="false">Flights!$D$14</f>
        <v>46307</v>
      </c>
      <c r="E346" s="57" t="str">
        <f aca="false">Flights!$G$14&amp;"-"&amp;Flights!$H$14</f>
        <v>KUL-PEN</v>
      </c>
      <c r="F346" s="57" t="str">
        <f aca="false">Flights!$K$14</f>
        <v>BC</v>
      </c>
      <c r="G346" s="57" t="s">
        <v>420</v>
      </c>
      <c r="H346" s="57" t="s">
        <v>378</v>
      </c>
      <c r="I346" s="57" t="s">
        <v>447</v>
      </c>
      <c r="J346" s="57" t="s">
        <v>529</v>
      </c>
      <c r="K346" s="67" t="s">
        <v>449</v>
      </c>
      <c r="L346" s="67" t="s">
        <v>947</v>
      </c>
      <c r="M346" s="67" t="s">
        <v>451</v>
      </c>
      <c r="N346" s="67" t="s">
        <v>383</v>
      </c>
      <c r="O346" s="67" t="s">
        <v>503</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60"/>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file",IF(TRIM(S346)="","INVALID – choose the evidence type (column S)",IF(BL346=0,"INVALID – evidence ID does not match its type (e.g. SF-2210, IMG_2231, seal 88213, link)",IF(OR(LEN(AX346)&lt;2,ISNUMBER(MATCH(AX346,L_Placeholder,0))),"INVALID – verifier missing",IF(AX346=AU346,"INVALID – verifier must be someone other than the PIC",IF(BH346=1,"INVALID – result not yet available (awaiting / TBC)",IF(BV346=1,"INVALID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future",IF(AND(ISNUMBER(BY346),AG346&lt;BY346),IF(H346="Physical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IF(TRIM(S346)="",0,BZ346)</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TRIM(LOWER(W346))&lt;&gt;LOWER(Flights!$F$14),ISNA(MATCH(TRIM(BP346),{"00aaa00","00aaa0000","aaa00","aaa0000","00-aaa-00","00-aaa-0000","00/aaa/00"},0)),OR(SUMPRODUCT(--ISNUMBER(SEARCH({"a0","a-0","a_0","a/0","a.0","a#0"},BP346)))&gt;0,ISNUMBER(SEARCH("000000",BP346)))),1,0),0)</f>
        <v>0</v>
      </c>
      <c r="BR346" s="61"/>
      <c r="BS346" s="61"/>
      <c r="BT346" s="61"/>
      <c r="BU346" s="61"/>
      <c r="BV346" s="61" t="n">
        <f aca="false">0</f>
        <v>0</v>
      </c>
      <c r="BW346" s="61"/>
      <c r="BX346" s="61"/>
      <c r="BY346" s="62" t="n">
        <f aca="false">Q346-T12EarlyH/24</f>
        <v>46306.15625</v>
      </c>
      <c r="BZ346" s="61" t="n">
        <f aca="false">IFERROR(IF(AND(TRIM(LOWER(Z346))&lt;&gt;LOWER(Flights!$F$14),ISNA(MATCH(TRIM(BN346),{"00aaa00","00aaa0000","aaa00","aaa0000","00-aaa-00","00-aaa-0000","00/aaa/00"},0)),IF(S346="Link / file path",SUMPRODUCT(--ISNUMBER(SEARCH({"http","www.","\","/",".pdf",".jpg",".jpeg",".png",".heic",".xls",".doc",".msg",".eml"},Z346)))&gt;0,OR(SUMPRODUCT(--ISNUMBER(SEARCH({"a0","a-0","a_0","a/0","a.0","a#0"},BN346)))&gt;0,SUMPRODUCT(--ISNUMBER(SEARCH({"http","www.","\","/",".pdf",".jpg",".jpeg",".png",".heic",".xls",".doc",".msg",".eml"},Z346)))&gt;0,AND(ISNUMBER(MATCH(S346,{"Seal no.","Delivery note / receipt","Email","Photo"},0)),ISNUMBER(SEARCH("0000",BN346)))))),1,0),0)</f>
        <v>0</v>
      </c>
    </row>
    <row r="347" customFormat="false" ht="39.75" hidden="false" customHeight="true" outlineLevel="0" collapsed="false">
      <c r="A347" s="57" t="s">
        <v>948</v>
      </c>
      <c r="B347" s="57" t="s">
        <v>251</v>
      </c>
      <c r="C347" s="57" t="str">
        <f aca="false">Flights!$F$14</f>
        <v>MH1140</v>
      </c>
      <c r="D347" s="58" t="n">
        <f aca="false">Flights!$D$14</f>
        <v>46307</v>
      </c>
      <c r="E347" s="57" t="str">
        <f aca="false">Flights!$G$14&amp;"-"&amp;Flights!$H$14</f>
        <v>KUL-PEN</v>
      </c>
      <c r="F347" s="57" t="str">
        <f aca="false">Flights!$K$14</f>
        <v>BC</v>
      </c>
      <c r="G347" s="57" t="s">
        <v>459</v>
      </c>
      <c r="H347" s="57" t="s">
        <v>460</v>
      </c>
      <c r="I347" s="57" t="s">
        <v>379</v>
      </c>
      <c r="J347" s="57" t="s">
        <v>461</v>
      </c>
      <c r="K347" s="67" t="s">
        <v>426</v>
      </c>
      <c r="L347" s="67" t="s">
        <v>462</v>
      </c>
      <c r="M347" s="67"/>
      <c r="N347" s="67" t="s">
        <v>383</v>
      </c>
      <c r="O347" s="67" t="s">
        <v>463</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60"/>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file",IF(TRIM(S347)="","INVALID – choose the evidence type (column S)",IF(BL347=0,"INVALID – evidence ID does not match its type (e.g. SF-2210, IMG_2231, seal 88213, link)",IF(OR(LEN(AX347)&lt;2,ISNUMBER(MATCH(AX347,L_Placeholder,0))),"INVALID – verifier missing",IF(AX347=AU347,"INVALID – verifier must be someone other than the PIC",IF(BH347=1,"INVALID – result not yet available (awaiting / TBC)",IF(BV347=1,"INVALID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future",IF(AND(ISNUMBER(BY347),AG347&lt;BY347),IF(H347="Physical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IF(TRIM(S347)="",0,BZ347)</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TRIM(LOWER(W347))&lt;&gt;LOWER(Flights!$F$14),ISNA(MATCH(TRIM(BP347),{"00aaa00","00aaa0000","aaa00","aaa0000","00-aaa-00","00-aaa-0000","00/aaa/00"},0)),OR(SUMPRODUCT(--ISNUMBER(SEARCH({"a0","a-0","a_0","a/0","a.0","a#0"},BP347)))&gt;0,ISNUMBER(SEARCH("000000",BP347)))),1,0),0)</f>
        <v>0</v>
      </c>
      <c r="BR347" s="61"/>
      <c r="BS347" s="61"/>
      <c r="BT347" s="61"/>
      <c r="BU347" s="61"/>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c r="BX347" s="61"/>
      <c r="BY347" s="62" t="n">
        <f aca="false">IF(ISNUMBER(Flights!$AZ$14),MAX(Q347-UpliftWindowH/24,Flights!$AZ$14),Q347-UpliftWindowH/24)</f>
        <v>46306.90625</v>
      </c>
      <c r="BZ347" s="61" t="n">
        <f aca="false">IFERROR(IF(AND(TRIM(LOWER(Z347))&lt;&gt;LOWER(Flights!$F$14),ISNA(MATCH(TRIM(BN347),{"00aaa00","00aaa0000","aaa00","aaa0000","00-aaa-00","00-aaa-0000","00/aaa/00"},0)),IF(S347="Link / file path",SUMPRODUCT(--ISNUMBER(SEARCH({"http","www.","\","/",".pdf",".jpg",".jpeg",".png",".heic",".xls",".doc",".msg",".eml"},Z347)))&gt;0,OR(SUMPRODUCT(--ISNUMBER(SEARCH({"a0","a-0","a_0","a/0","a.0","a#0"},BN347)))&gt;0,SUMPRODUCT(--ISNUMBER(SEARCH({"http","www.","\","/",".pdf",".jpg",".jpeg",".png",".heic",".xls",".doc",".msg",".eml"},Z347)))&gt;0,AND(ISNUMBER(MATCH(S347,{"Seal no.","Delivery note / receipt","Email","Photo"},0)),ISNUMBER(SEARCH("0000",BN347)))))),1,0),0)</f>
        <v>0</v>
      </c>
    </row>
    <row r="348" customFormat="false" ht="39.75" hidden="false" customHeight="true" outlineLevel="0" collapsed="false">
      <c r="A348" s="57" t="s">
        <v>949</v>
      </c>
      <c r="B348" s="57" t="s">
        <v>251</v>
      </c>
      <c r="C348" s="57" t="str">
        <f aca="false">Flights!$F$14</f>
        <v>MH1140</v>
      </c>
      <c r="D348" s="58" t="n">
        <f aca="false">Flights!$D$14</f>
        <v>46307</v>
      </c>
      <c r="E348" s="57" t="str">
        <f aca="false">Flights!$G$14&amp;"-"&amp;Flights!$H$14</f>
        <v>KUL-PEN</v>
      </c>
      <c r="F348" s="57" t="str">
        <f aca="false">Flights!$K$14</f>
        <v>BC</v>
      </c>
      <c r="G348" s="57" t="s">
        <v>459</v>
      </c>
      <c r="H348" s="57" t="s">
        <v>460</v>
      </c>
      <c r="I348" s="57" t="s">
        <v>428</v>
      </c>
      <c r="J348" s="57" t="s">
        <v>465</v>
      </c>
      <c r="K348" s="67" t="s">
        <v>426</v>
      </c>
      <c r="L348" s="67" t="s">
        <v>462</v>
      </c>
      <c r="M348" s="67"/>
      <c r="N348" s="67" t="s">
        <v>383</v>
      </c>
      <c r="O348" s="67" t="s">
        <v>463</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60"/>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file",IF(TRIM(S348)="","INVALID – choose the evidence type (column S)",IF(BL348=0,"INVALID – evidence ID does not match its type (e.g. SF-2210, IMG_2231, seal 88213, link)",IF(OR(LEN(AX348)&lt;2,ISNUMBER(MATCH(AX348,L_Placeholder,0))),"INVALID – verifier missing",IF(AX348=AU348,"INVALID – verifier must be someone other than the PIC",IF(BH348=1,"INVALID – result not yet available (awaiting / TBC)",IF(BV348=1,"INVALID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future",IF(AND(ISNUMBER(BY348),AG348&lt;BY348),IF(H348="Physical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IF(TRIM(S348)="",0,BZ348)</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TRIM(LOWER(W348))&lt;&gt;LOWER(Flights!$F$14),ISNA(MATCH(TRIM(BP348),{"00aaa00","00aaa0000","aaa00","aaa0000","00-aaa-00","00-aaa-0000","00/aaa/00"},0)),OR(SUMPRODUCT(--ISNUMBER(SEARCH({"a0","a-0","a_0","a/0","a.0","a#0"},BP348)))&gt;0,ISNUMBER(SEARCH("000000",BP348)))),1,0),0)</f>
        <v>0</v>
      </c>
      <c r="BR348" s="61"/>
      <c r="BS348" s="61"/>
      <c r="BT348" s="61"/>
      <c r="BU348" s="61"/>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c r="BX348" s="61"/>
      <c r="BY348" s="62" t="n">
        <f aca="false">IF(ISNUMBER(Flights!$AZ$14),MAX(Q348-UpliftWindowH/24,Flights!$AZ$14),Q348-UpliftWindowH/24)</f>
        <v>46306.90625</v>
      </c>
      <c r="BZ348" s="61" t="n">
        <f aca="false">IFERROR(IF(AND(TRIM(LOWER(Z348))&lt;&gt;LOWER(Flights!$F$14),ISNA(MATCH(TRIM(BN348),{"00aaa00","00aaa0000","aaa00","aaa0000","00-aaa-00","00-aaa-0000","00/aaa/00"},0)),IF(S348="Link / file path",SUMPRODUCT(--ISNUMBER(SEARCH({"http","www.","\","/",".pdf",".jpg",".jpeg",".png",".heic",".xls",".doc",".msg",".eml"},Z348)))&gt;0,OR(SUMPRODUCT(--ISNUMBER(SEARCH({"a0","a-0","a_0","a/0","a.0","a#0"},BN348)))&gt;0,SUMPRODUCT(--ISNUMBER(SEARCH({"http","www.","\","/",".pdf",".jpg",".jpeg",".png",".heic",".xls",".doc",".msg",".eml"},Z348)))&gt;0,AND(ISNUMBER(MATCH(S348,{"Seal no.","Delivery note / receipt","Email","Photo"},0)),ISNUMBER(SEARCH("0000",BN348)))))),1,0),0)</f>
        <v>0</v>
      </c>
    </row>
    <row r="349" customFormat="false" ht="41.25" hidden="false" customHeight="true" outlineLevel="0" collapsed="false">
      <c r="A349" s="57" t="s">
        <v>950</v>
      </c>
      <c r="B349" s="57" t="s">
        <v>251</v>
      </c>
      <c r="C349" s="57" t="str">
        <f aca="false">Flights!$F$14</f>
        <v>MH1140</v>
      </c>
      <c r="D349" s="58" t="n">
        <f aca="false">Flights!$D$14</f>
        <v>46307</v>
      </c>
      <c r="E349" s="57" t="str">
        <f aca="false">Flights!$G$14&amp;"-"&amp;Flights!$H$14</f>
        <v>KUL-PEN</v>
      </c>
      <c r="F349" s="57" t="str">
        <f aca="false">Flights!$K$14</f>
        <v>BC</v>
      </c>
      <c r="G349" s="57" t="s">
        <v>459</v>
      </c>
      <c r="H349" s="57" t="s">
        <v>460</v>
      </c>
      <c r="I349" s="57" t="s">
        <v>440</v>
      </c>
      <c r="J349" s="57" t="s">
        <v>534</v>
      </c>
      <c r="K349" s="67" t="s">
        <v>495</v>
      </c>
      <c r="L349" s="67" t="s">
        <v>933</v>
      </c>
      <c r="M349" s="67" t="s">
        <v>451</v>
      </c>
      <c r="N349" s="67" t="s">
        <v>383</v>
      </c>
      <c r="O349" s="67" t="s">
        <v>535</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60"/>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file",IF(TRIM(S349)="","INVALID – choose the evidence type (column S)",IF(BL349=0,"INVALID – evidence ID does not match its type (e.g. SF-2210, IMG_2231, seal 88213, link)",IF(OR(LEN(AX349)&lt;2,ISNUMBER(MATCH(AX349,L_Placeholder,0))),"INVALID – verifier missing",IF(AX349=AU349,"INVALID – verifier must be someone other than the PIC",IF(BH349=1,"INVALID – result not yet available (awaiting / TBC)",IF(BV349=1,"INVALID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future",IF(AND(ISNUMBER(BY349),AG349&lt;BY349),IF(H349="Physical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IF(TRIM(S349)="",0,BZ349)</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TRIM(LOWER(W349))&lt;&gt;LOWER(Flights!$F$14),ISNA(MATCH(TRIM(BP349),{"00aaa00","00aaa0000","aaa00","aaa0000","00-aaa-00","00-aaa-0000","00/aaa/00"},0)),OR(SUMPRODUCT(--ISNUMBER(SEARCH({"a0","a-0","a_0","a/0","a.0","a#0"},BP349)))&gt;0,ISNUMBER(SEARCH("000000",BP349)))),1,0),0)</f>
        <v>0</v>
      </c>
      <c r="BR349" s="61"/>
      <c r="BS349" s="61"/>
      <c r="BT349" s="61"/>
      <c r="BU349" s="61"/>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c r="BX349" s="61"/>
      <c r="BY349" s="62" t="n">
        <f aca="false">IF(ISNUMBER(Flights!$AZ$14),MAX(Q349-UpliftWindowH/24,Flights!$AZ$14),Q349-UpliftWindowH/24)</f>
        <v>46306.90625</v>
      </c>
      <c r="BZ349" s="61" t="n">
        <f aca="false">IFERROR(IF(AND(TRIM(LOWER(Z349))&lt;&gt;LOWER(Flights!$F$14),ISNA(MATCH(TRIM(BN349),{"00aaa00","00aaa0000","aaa00","aaa0000","00-aaa-00","00-aaa-0000","00/aaa/00"},0)),IF(S349="Link / file path",SUMPRODUCT(--ISNUMBER(SEARCH({"http","www.","\","/",".pdf",".jpg",".jpeg",".png",".heic",".xls",".doc",".msg",".eml"},Z349)))&gt;0,OR(SUMPRODUCT(--ISNUMBER(SEARCH({"a0","a-0","a_0","a/0","a.0","a#0"},BN349)))&gt;0,SUMPRODUCT(--ISNUMBER(SEARCH({"http","www.","\","/",".pdf",".jpg",".jpeg",".png",".heic",".xls",".doc",".msg",".eml"},Z349)))&gt;0,AND(ISNUMBER(MATCH(S349,{"Seal no.","Delivery note / receipt","Email","Photo"},0)),ISNUMBER(SEARCH("0000",BN349)))))),1,0),0)</f>
        <v>0</v>
      </c>
    </row>
    <row r="350" customFormat="false" ht="39.75" hidden="false" customHeight="true" outlineLevel="0" collapsed="false">
      <c r="A350" s="57" t="s">
        <v>951</v>
      </c>
      <c r="B350" s="57" t="s">
        <v>251</v>
      </c>
      <c r="C350" s="57" t="str">
        <f aca="false">Flights!$F$14</f>
        <v>MH1140</v>
      </c>
      <c r="D350" s="58" t="n">
        <f aca="false">Flights!$D$14</f>
        <v>46307</v>
      </c>
      <c r="E350" s="57" t="str">
        <f aca="false">Flights!$G$14&amp;"-"&amp;Flights!$H$14</f>
        <v>KUL-PEN</v>
      </c>
      <c r="F350" s="57" t="str">
        <f aca="false">Flights!$K$14</f>
        <v>BC</v>
      </c>
      <c r="G350" s="57" t="s">
        <v>459</v>
      </c>
      <c r="H350" s="57" t="s">
        <v>460</v>
      </c>
      <c r="I350" s="57" t="s">
        <v>499</v>
      </c>
      <c r="J350" s="57" t="s">
        <v>537</v>
      </c>
      <c r="K350" s="67" t="s">
        <v>501</v>
      </c>
      <c r="L350" s="67" t="s">
        <v>935</v>
      </c>
      <c r="M350" s="67" t="s">
        <v>451</v>
      </c>
      <c r="N350" s="67" t="s">
        <v>383</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60"/>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file",IF(TRIM(S350)="","INVALID – choose the evidence type (column S)",IF(BL350=0,"INVALID – evidence ID does not match its type (e.g. SF-2210, IMG_2231, seal 88213, link)",IF(OR(LEN(AX350)&lt;2,ISNUMBER(MATCH(AX350,L_Placeholder,0))),"INVALID – verifier missing",IF(AX350=AU350,"INVALID – verifier must be someone other than the PIC",IF(BH350=1,"INVALID – result not yet available (awaiting / TBC)",IF(BV350=1,"INVALID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future",IF(AND(ISNUMBER(BY350),AG350&lt;BY350),IF(H350="Physical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IF(TRIM(S350)="",0,BZ350)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TRIM(LOWER(W350))&lt;&gt;LOWER(Flights!$F$14),ISNA(MATCH(TRIM(BP350),{"00aaa00","00aaa0000","aaa00","aaa0000","00-aaa-00","00-aaa-0000","00/aaa/00"},0)),OR(SUMPRODUCT(--ISNUMBER(SEARCH({"a0","a-0","a_0","a/0","a.0","a#0"},BP350)))&gt;0,ISNUMBER(SEARCH("000000",BP350)))),1,0),0)</f>
        <v>0</v>
      </c>
      <c r="BR350" s="61"/>
      <c r="BS350" s="61"/>
      <c r="BT350" s="61"/>
      <c r="BU350" s="61"/>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c r="BX350" s="61"/>
      <c r="BY350" s="62" t="n">
        <f aca="false">IF(ISNUMBER(Flights!$AZ$14),MAX(Q350-UpliftWindowH/24,Flights!$AZ$14),Q350-UpliftWindowH/24)</f>
        <v>46306.90625</v>
      </c>
      <c r="BZ350" s="61" t="n">
        <f aca="false">IFERROR(IF(AND(TRIM(LOWER(Z350))&lt;&gt;LOWER(Flights!$F$14),ISNA(MATCH(TRIM(BN350),{"00aaa00","00aaa0000","aaa00","aaa0000","00-aaa-00","00-aaa-0000","00/aaa/00"},0)),IF(S350="Link / file path",SUMPRODUCT(--ISNUMBER(SEARCH({"http","www.","\","/",".pdf",".jpg",".jpeg",".png",".heic",".xls",".doc",".msg",".eml"},Z350)))&gt;0,OR(SUMPRODUCT(--ISNUMBER(SEARCH({"a0","a-0","a_0","a/0","a.0","a#0"},BN350)))&gt;0,SUMPRODUCT(--ISNUMBER(SEARCH({"http","www.","\","/",".pdf",".jpg",".jpeg",".png",".heic",".xls",".doc",".msg",".eml"},Z350)))&gt;0,AND(ISNUMBER(MATCH(S350,{"Seal no.","Delivery note / receipt","Email","Photo"},0)),ISNUMBER(SEARCH("0000",BN350)))))),1,0),0)</f>
        <v>0</v>
      </c>
    </row>
    <row r="351" customFormat="false" ht="39.75" hidden="false" customHeight="true" outlineLevel="0" collapsed="false">
      <c r="A351" s="57" t="s">
        <v>952</v>
      </c>
      <c r="B351" s="57" t="s">
        <v>251</v>
      </c>
      <c r="C351" s="57" t="str">
        <f aca="false">Flights!$F$14</f>
        <v>MH1140</v>
      </c>
      <c r="D351" s="58" t="n">
        <f aca="false">Flights!$D$14</f>
        <v>46307</v>
      </c>
      <c r="E351" s="57" t="str">
        <f aca="false">Flights!$G$14&amp;"-"&amp;Flights!$H$14</f>
        <v>KUL-PEN</v>
      </c>
      <c r="F351" s="57" t="str">
        <f aca="false">Flights!$K$14</f>
        <v>BC</v>
      </c>
      <c r="G351" s="57" t="s">
        <v>459</v>
      </c>
      <c r="H351" s="57" t="s">
        <v>460</v>
      </c>
      <c r="I351" s="57" t="s">
        <v>499</v>
      </c>
      <c r="J351" s="57" t="s">
        <v>539</v>
      </c>
      <c r="K351" s="67" t="s">
        <v>501</v>
      </c>
      <c r="L351" s="67" t="s">
        <v>937</v>
      </c>
      <c r="M351" s="67" t="s">
        <v>451</v>
      </c>
      <c r="N351" s="67" t="s">
        <v>383</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60"/>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file",IF(TRIM(S351)="","INVALID – choose the evidence type (column S)",IF(BL351=0,"INVALID – evidence ID does not match its type (e.g. SF-2210, IMG_2231, seal 88213, link)",IF(OR(LEN(AX351)&lt;2,ISNUMBER(MATCH(AX351,L_Placeholder,0))),"INVALID – verifier missing",IF(AX351=AU351,"INVALID – verifier must be someone other than the PIC",IF(BH351=1,"INVALID – result not yet available (awaiting / TBC)",IF(BV351=1,"INVALID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future",IF(AND(ISNUMBER(BY351),AG351&lt;BY351),IF(H351="Physical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IF(TRIM(S351)="",0,BZ351)</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TRIM(LOWER(W351))&lt;&gt;LOWER(Flights!$F$14),ISNA(MATCH(TRIM(BP351),{"00aaa00","00aaa0000","aaa00","aaa0000","00-aaa-00","00-aaa-0000","00/aaa/00"},0)),OR(SUMPRODUCT(--ISNUMBER(SEARCH({"a0","a-0","a_0","a/0","a.0","a#0"},BP351)))&gt;0,ISNUMBER(SEARCH("000000",BP351)))),1,0),0)</f>
        <v>0</v>
      </c>
      <c r="BR351" s="61"/>
      <c r="BS351" s="61"/>
      <c r="BT351" s="61"/>
      <c r="BU351" s="61"/>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c r="BX351" s="61"/>
      <c r="BY351" s="62" t="n">
        <f aca="false">IF(ISNUMBER(Flights!$AZ$14),MAX(Q351-UpliftWindowH/24,Flights!$AZ$14),Q351-UpliftWindowH/24)</f>
        <v>46306.90625</v>
      </c>
      <c r="BZ351" s="61" t="n">
        <f aca="false">IFERROR(IF(AND(TRIM(LOWER(Z351))&lt;&gt;LOWER(Flights!$F$14),ISNA(MATCH(TRIM(BN351),{"00aaa00","00aaa0000","aaa00","aaa0000","00-aaa-00","00-aaa-0000","00/aaa/00"},0)),IF(S351="Link / file path",SUMPRODUCT(--ISNUMBER(SEARCH({"http","www.","\","/",".pdf",".jpg",".jpeg",".png",".heic",".xls",".doc",".msg",".eml"},Z351)))&gt;0,OR(SUMPRODUCT(--ISNUMBER(SEARCH({"a0","a-0","a_0","a/0","a.0","a#0"},BN351)))&gt;0,SUMPRODUCT(--ISNUMBER(SEARCH({"http","www.","\","/",".pdf",".jpg",".jpeg",".png",".heic",".xls",".doc",".msg",".eml"},Z351)))&gt;0,AND(ISNUMBER(MATCH(S351,{"Seal no.","Delivery note / receipt","Email","Photo"},0)),ISNUMBER(SEARCH("0000",BN351)))))),1,0),0)</f>
        <v>0</v>
      </c>
    </row>
    <row r="352" customFormat="false" ht="39.75" hidden="false" customHeight="true" outlineLevel="0" collapsed="false">
      <c r="A352" s="57" t="s">
        <v>953</v>
      </c>
      <c r="B352" s="57" t="s">
        <v>251</v>
      </c>
      <c r="C352" s="57" t="str">
        <f aca="false">Flights!$F$14</f>
        <v>MH1140</v>
      </c>
      <c r="D352" s="58" t="n">
        <f aca="false">Flights!$D$14</f>
        <v>46307</v>
      </c>
      <c r="E352" s="57" t="str">
        <f aca="false">Flights!$G$14&amp;"-"&amp;Flights!$H$14</f>
        <v>KUL-PEN</v>
      </c>
      <c r="F352" s="57" t="str">
        <f aca="false">Flights!$K$14</f>
        <v>BC</v>
      </c>
      <c r="G352" s="57" t="s">
        <v>459</v>
      </c>
      <c r="H352" s="57" t="s">
        <v>460</v>
      </c>
      <c r="I352" s="57" t="s">
        <v>499</v>
      </c>
      <c r="J352" s="57" t="s">
        <v>541</v>
      </c>
      <c r="K352" s="67" t="s">
        <v>501</v>
      </c>
      <c r="L352" s="67" t="s">
        <v>939</v>
      </c>
      <c r="M352" s="67" t="s">
        <v>451</v>
      </c>
      <c r="N352" s="67" t="s">
        <v>383</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60"/>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file",IF(TRIM(S352)="","INVALID – choose the evidence type (column S)",IF(BL352=0,"INVALID – evidence ID does not match its type (e.g. SF-2210, IMG_2231, seal 88213, link)",IF(OR(LEN(AX352)&lt;2,ISNUMBER(MATCH(AX352,L_Placeholder,0))),"INVALID – verifier missing",IF(AX352=AU352,"INVALID – verifier must be someone other than the PIC",IF(BH352=1,"INVALID – result not yet available (awaiting / TBC)",IF(BV352=1,"INVALID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future",IF(AND(ISNUMBER(BY352),AG352&lt;BY352),IF(H352="Physical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IF(TRIM(S352)="",0,BZ352)</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TRIM(LOWER(W352))&lt;&gt;LOWER(Flights!$F$14),ISNA(MATCH(TRIM(BP352),{"00aaa00","00aaa0000","aaa00","aaa0000","00-aaa-00","00-aaa-0000","00/aaa/00"},0)),OR(SUMPRODUCT(--ISNUMBER(SEARCH({"a0","a-0","a_0","a/0","a.0","a#0"},BP352)))&gt;0,ISNUMBER(SEARCH("000000",BP352)))),1,0),0)</f>
        <v>0</v>
      </c>
      <c r="BR352" s="61"/>
      <c r="BS352" s="61"/>
      <c r="BT352" s="61"/>
      <c r="BU352" s="61"/>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c r="BX352" s="61"/>
      <c r="BY352" s="62" t="n">
        <f aca="false">IF(ISNUMBER(Flights!$AZ$14),MAX(Q352-UpliftWindowH/24,Flights!$AZ$14),Q352-UpliftWindowH/24)</f>
        <v>46306.90625</v>
      </c>
      <c r="BZ352" s="61" t="n">
        <f aca="false">IFERROR(IF(AND(TRIM(LOWER(Z352))&lt;&gt;LOWER(Flights!$F$14),ISNA(MATCH(TRIM(BN352),{"00aaa00","00aaa0000","aaa00","aaa0000","00-aaa-00","00-aaa-0000","00/aaa/00"},0)),IF(S352="Link / file path",SUMPRODUCT(--ISNUMBER(SEARCH({"http","www.","\","/",".pdf",".jpg",".jpeg",".png",".heic",".xls",".doc",".msg",".eml"},Z352)))&gt;0,OR(SUMPRODUCT(--ISNUMBER(SEARCH({"a0","a-0","a_0","a/0","a.0","a#0"},BN352)))&gt;0,SUMPRODUCT(--ISNUMBER(SEARCH({"http","www.","\","/",".pdf",".jpg",".jpeg",".png",".heic",".xls",".doc",".msg",".eml"},Z352)))&gt;0,AND(ISNUMBER(MATCH(S352,{"Seal no.","Delivery note / receipt","Email","Photo"},0)),ISNUMBER(SEARCH("0000",BN352)))))),1,0),0)</f>
        <v>0</v>
      </c>
    </row>
    <row r="353" customFormat="false" ht="39.75" hidden="false" customHeight="true" outlineLevel="0" collapsed="false">
      <c r="A353" s="57" t="s">
        <v>954</v>
      </c>
      <c r="B353" s="57" t="s">
        <v>251</v>
      </c>
      <c r="C353" s="57" t="str">
        <f aca="false">Flights!$F$14</f>
        <v>MH1140</v>
      </c>
      <c r="D353" s="58" t="n">
        <f aca="false">Flights!$D$14</f>
        <v>46307</v>
      </c>
      <c r="E353" s="57" t="str">
        <f aca="false">Flights!$G$14&amp;"-"&amp;Flights!$H$14</f>
        <v>KUL-PEN</v>
      </c>
      <c r="F353" s="57" t="str">
        <f aca="false">Flights!$K$14</f>
        <v>BC</v>
      </c>
      <c r="G353" s="57" t="s">
        <v>459</v>
      </c>
      <c r="H353" s="57" t="s">
        <v>460</v>
      </c>
      <c r="I353" s="57" t="s">
        <v>499</v>
      </c>
      <c r="J353" s="57" t="s">
        <v>548</v>
      </c>
      <c r="K353" s="67" t="s">
        <v>519</v>
      </c>
      <c r="L353" s="67" t="s">
        <v>941</v>
      </c>
      <c r="M353" s="67" t="s">
        <v>451</v>
      </c>
      <c r="N353" s="67" t="s">
        <v>383</v>
      </c>
      <c r="O353" s="67" t="s">
        <v>549</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60"/>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file",IF(TRIM(S353)="","INVALID – choose the evidence type (column S)",IF(BL353=0,"INVALID – evidence ID does not match its type (e.g. SF-2210, IMG_2231, seal 88213, link)",IF(OR(LEN(AX353)&lt;2,ISNUMBER(MATCH(AX353,L_Placeholder,0))),"INVALID – verifier missing",IF(AX353=AU353,"INVALID – verifier must be someone other than the PIC",IF(BH353=1,"INVALID – result not yet available (awaiting / TBC)",IF(BV353=1,"INVALID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future",IF(AND(ISNUMBER(BY353),AG353&lt;BY353),IF(H353="Physical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IF(TRIM(S353)="",0,BZ353)</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TRIM(LOWER(W353))&lt;&gt;LOWER(Flights!$F$14),ISNA(MATCH(TRIM(BP353),{"00aaa00","00aaa0000","aaa00","aaa0000","00-aaa-00","00-aaa-0000","00/aaa/00"},0)),OR(SUMPRODUCT(--ISNUMBER(SEARCH({"a0","a-0","a_0","a/0","a.0","a#0"},BP353)))&gt;0,ISNUMBER(SEARCH("000000",BP353)))),1,0),0)</f>
        <v>0</v>
      </c>
      <c r="BR353" s="61"/>
      <c r="BS353" s="61"/>
      <c r="BT353" s="61"/>
      <c r="BU353" s="61"/>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c r="BX353" s="61"/>
      <c r="BY353" s="62" t="n">
        <f aca="false">IF(ISNUMBER(Flights!$AZ$14),MAX(Q353-UpliftWindowH/24,Flights!$AZ$14),Q353-UpliftWindowH/24)</f>
        <v>46306.90625</v>
      </c>
      <c r="BZ353" s="61" t="n">
        <f aca="false">IFERROR(IF(AND(TRIM(LOWER(Z353))&lt;&gt;LOWER(Flights!$F$14),ISNA(MATCH(TRIM(BN353),{"00aaa00","00aaa0000","aaa00","aaa0000","00-aaa-00","00-aaa-0000","00/aaa/00"},0)),IF(S353="Link / file path",SUMPRODUCT(--ISNUMBER(SEARCH({"http","www.","\","/",".pdf",".jpg",".jpeg",".png",".heic",".xls",".doc",".msg",".eml"},Z353)))&gt;0,OR(SUMPRODUCT(--ISNUMBER(SEARCH({"a0","a-0","a_0","a/0","a.0","a#0"},BN353)))&gt;0,SUMPRODUCT(--ISNUMBER(SEARCH({"http","www.","\","/",".pdf",".jpg",".jpeg",".png",".heic",".xls",".doc",".msg",".eml"},Z353)))&gt;0,AND(ISNUMBER(MATCH(S353,{"Seal no.","Delivery note / receipt","Email","Photo"},0)),ISNUMBER(SEARCH("0000",BN353)))))),1,0),0)</f>
        <v>0</v>
      </c>
    </row>
    <row r="354" customFormat="false" ht="39.75" hidden="false" customHeight="true" outlineLevel="0" collapsed="false">
      <c r="A354" s="57" t="s">
        <v>955</v>
      </c>
      <c r="B354" s="57" t="s">
        <v>251</v>
      </c>
      <c r="C354" s="57" t="str">
        <f aca="false">Flights!$F$14</f>
        <v>MH1140</v>
      </c>
      <c r="D354" s="58" t="n">
        <f aca="false">Flights!$D$14</f>
        <v>46307</v>
      </c>
      <c r="E354" s="57" t="str">
        <f aca="false">Flights!$G$14&amp;"-"&amp;Flights!$H$14</f>
        <v>KUL-PEN</v>
      </c>
      <c r="F354" s="57" t="str">
        <f aca="false">Flights!$K$14</f>
        <v>BC</v>
      </c>
      <c r="G354" s="57" t="s">
        <v>459</v>
      </c>
      <c r="H354" s="57" t="s">
        <v>460</v>
      </c>
      <c r="I354" s="57" t="s">
        <v>499</v>
      </c>
      <c r="J354" s="57" t="s">
        <v>551</v>
      </c>
      <c r="K354" s="67" t="s">
        <v>501</v>
      </c>
      <c r="L354" s="67" t="s">
        <v>943</v>
      </c>
      <c r="M354" s="67" t="s">
        <v>451</v>
      </c>
      <c r="N354" s="67" t="s">
        <v>383</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60"/>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file",IF(TRIM(S354)="","INVALID – choose the evidence type (column S)",IF(BL354=0,"INVALID – evidence ID does not match its type (e.g. SF-2210, IMG_2231, seal 88213, link)",IF(OR(LEN(AX354)&lt;2,ISNUMBER(MATCH(AX354,L_Placeholder,0))),"INVALID – verifier missing",IF(AX354=AU354,"INVALID – verifier must be someone other than the PIC",IF(BH354=1,"INVALID – result not yet available (awaiting / TBC)",IF(BV354=1,"INVALID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future",IF(AND(ISNUMBER(BY354),AG354&lt;BY354),IF(H354="Physical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IF(TRIM(S354)="",0,BZ354)</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TRIM(LOWER(W354))&lt;&gt;LOWER(Flights!$F$14),ISNA(MATCH(TRIM(BP354),{"00aaa00","00aaa0000","aaa00","aaa0000","00-aaa-00","00-aaa-0000","00/aaa/00"},0)),OR(SUMPRODUCT(--ISNUMBER(SEARCH({"a0","a-0","a_0","a/0","a.0","a#0"},BP354)))&gt;0,ISNUMBER(SEARCH("000000",BP354)))),1,0),0)</f>
        <v>0</v>
      </c>
      <c r="BR354" s="61"/>
      <c r="BS354" s="61"/>
      <c r="BT354" s="61"/>
      <c r="BU354" s="61"/>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c r="BX354" s="61"/>
      <c r="BY354" s="62" t="n">
        <f aca="false">IF(ISNUMBER(Flights!$AZ$14),MAX(Q354-UpliftWindowH/24,Flights!$AZ$14),Q354-UpliftWindowH/24)</f>
        <v>46306.90625</v>
      </c>
      <c r="BZ354" s="61" t="n">
        <f aca="false">IFERROR(IF(AND(TRIM(LOWER(Z354))&lt;&gt;LOWER(Flights!$F$14),ISNA(MATCH(TRIM(BN354),{"00aaa00","00aaa0000","aaa00","aaa0000","00-aaa-00","00-aaa-0000","00/aaa/00"},0)),IF(S354="Link / file path",SUMPRODUCT(--ISNUMBER(SEARCH({"http","www.","\","/",".pdf",".jpg",".jpeg",".png",".heic",".xls",".doc",".msg",".eml"},Z354)))&gt;0,OR(SUMPRODUCT(--ISNUMBER(SEARCH({"a0","a-0","a_0","a/0","a.0","a#0"},BN354)))&gt;0,SUMPRODUCT(--ISNUMBER(SEARCH({"http","www.","\","/",".pdf",".jpg",".jpeg",".png",".heic",".xls",".doc",".msg",".eml"},Z354)))&gt;0,AND(ISNUMBER(MATCH(S354,{"Seal no.","Delivery note / receipt","Email","Photo"},0)),ISNUMBER(SEARCH("0000",BN354)))))),1,0),0)</f>
        <v>0</v>
      </c>
    </row>
    <row r="355" customFormat="false" ht="39.75" hidden="false" customHeight="true" outlineLevel="0" collapsed="false">
      <c r="A355" s="57" t="s">
        <v>956</v>
      </c>
      <c r="B355" s="57" t="s">
        <v>251</v>
      </c>
      <c r="C355" s="57" t="str">
        <f aca="false">Flights!$F$14</f>
        <v>MH1140</v>
      </c>
      <c r="D355" s="58" t="n">
        <f aca="false">Flights!$D$14</f>
        <v>46307</v>
      </c>
      <c r="E355" s="57" t="str">
        <f aca="false">Flights!$G$14&amp;"-"&amp;Flights!$H$14</f>
        <v>KUL-PEN</v>
      </c>
      <c r="F355" s="57" t="str">
        <f aca="false">Flights!$K$14</f>
        <v>BC</v>
      </c>
      <c r="G355" s="57" t="s">
        <v>459</v>
      </c>
      <c r="H355" s="57" t="s">
        <v>460</v>
      </c>
      <c r="I355" s="57" t="s">
        <v>447</v>
      </c>
      <c r="J355" s="57" t="s">
        <v>553</v>
      </c>
      <c r="K355" s="67" t="s">
        <v>449</v>
      </c>
      <c r="L355" s="67" t="s">
        <v>945</v>
      </c>
      <c r="M355" s="67" t="s">
        <v>451</v>
      </c>
      <c r="N355" s="67" t="s">
        <v>383</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60"/>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file",IF(TRIM(S355)="","INVALID – choose the evidence type (column S)",IF(BL355=0,"INVALID – evidence ID does not match its type (e.g. SF-2210, IMG_2231, seal 88213, link)",IF(OR(LEN(AX355)&lt;2,ISNUMBER(MATCH(AX355,L_Placeholder,0))),"INVALID – verifier missing",IF(AX355=AU355,"INVALID – verifier must be someone other than the PIC",IF(BH355=1,"INVALID – result not yet available (awaiting / TBC)",IF(BV355=1,"INVALID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future",IF(AND(ISNUMBER(BY355),AG355&lt;BY355),IF(H355="Physical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IF(TRIM(S355)="",0,BZ355)</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TRIM(LOWER(W355))&lt;&gt;LOWER(Flights!$F$14),ISNA(MATCH(TRIM(BP355),{"00aaa00","00aaa0000","aaa00","aaa0000","00-aaa-00","00-aaa-0000","00/aaa/00"},0)),OR(SUMPRODUCT(--ISNUMBER(SEARCH({"a0","a-0","a_0","a/0","a.0","a#0"},BP355)))&gt;0,ISNUMBER(SEARCH("000000",BP355)))),1,0),0)</f>
        <v>0</v>
      </c>
      <c r="BR355" s="61"/>
      <c r="BS355" s="61"/>
      <c r="BT355" s="61"/>
      <c r="BU355" s="61"/>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c r="BX355" s="61"/>
      <c r="BY355" s="62" t="n">
        <f aca="false">IF(ISNUMBER(Flights!$AZ$14),MAX(Q355-UpliftWindowH/24,Flights!$AZ$14),Q355-UpliftWindowH/24)</f>
        <v>46306.90625</v>
      </c>
      <c r="BZ355" s="61" t="n">
        <f aca="false">IFERROR(IF(AND(TRIM(LOWER(Z355))&lt;&gt;LOWER(Flights!$F$14),ISNA(MATCH(TRIM(BN355),{"00aaa00","00aaa0000","aaa00","aaa0000","00-aaa-00","00-aaa-0000","00/aaa/00"},0)),IF(S355="Link / file path",SUMPRODUCT(--ISNUMBER(SEARCH({"http","www.","\","/",".pdf",".jpg",".jpeg",".png",".heic",".xls",".doc",".msg",".eml"},Z355)))&gt;0,OR(SUMPRODUCT(--ISNUMBER(SEARCH({"a0","a-0","a_0","a/0","a.0","a#0"},BN355)))&gt;0,SUMPRODUCT(--ISNUMBER(SEARCH({"http","www.","\","/",".pdf",".jpg",".jpeg",".png",".heic",".xls",".doc",".msg",".eml"},Z355)))&gt;0,AND(ISNUMBER(MATCH(S355,{"Seal no.","Delivery note / receipt","Email","Photo"},0)),ISNUMBER(SEARCH("0000",BN355)))))),1,0),0)</f>
        <v>0</v>
      </c>
    </row>
    <row r="356" customFormat="false" ht="39.75" hidden="false" customHeight="true" outlineLevel="0" collapsed="false">
      <c r="A356" s="57" t="s">
        <v>957</v>
      </c>
      <c r="B356" s="57" t="s">
        <v>251</v>
      </c>
      <c r="C356" s="57" t="str">
        <f aca="false">Flights!$F$14</f>
        <v>MH1140</v>
      </c>
      <c r="D356" s="58" t="n">
        <f aca="false">Flights!$D$14</f>
        <v>46307</v>
      </c>
      <c r="E356" s="57" t="str">
        <f aca="false">Flights!$G$14&amp;"-"&amp;Flights!$H$14</f>
        <v>KUL-PEN</v>
      </c>
      <c r="F356" s="57" t="str">
        <f aca="false">Flights!$K$14</f>
        <v>BC</v>
      </c>
      <c r="G356" s="57" t="s">
        <v>459</v>
      </c>
      <c r="H356" s="57" t="s">
        <v>460</v>
      </c>
      <c r="I356" s="57" t="s">
        <v>447</v>
      </c>
      <c r="J356" s="57" t="s">
        <v>555</v>
      </c>
      <c r="K356" s="67" t="s">
        <v>449</v>
      </c>
      <c r="L356" s="67" t="s">
        <v>947</v>
      </c>
      <c r="M356" s="67" t="s">
        <v>451</v>
      </c>
      <c r="N356" s="67" t="s">
        <v>383</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60"/>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file",IF(TRIM(S356)="","INVALID – choose the evidence type (column S)",IF(BL356=0,"INVALID – evidence ID does not match its type (e.g. SF-2210, IMG_2231, seal 88213, link)",IF(OR(LEN(AX356)&lt;2,ISNUMBER(MATCH(AX356,L_Placeholder,0))),"INVALID – verifier missing",IF(AX356=AU356,"INVALID – verifier must be someone other than the PIC",IF(BH356=1,"INVALID – result not yet available (awaiting / TBC)",IF(BV356=1,"INVALID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future",IF(AND(ISNUMBER(BY356),AG356&lt;BY356),IF(H356="Physical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IF(TRIM(S356)="",0,BZ356)</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TRIM(LOWER(W356))&lt;&gt;LOWER(Flights!$F$14),ISNA(MATCH(TRIM(BP356),{"00aaa00","00aaa0000","aaa00","aaa0000","00-aaa-00","00-aaa-0000","00/aaa/00"},0)),OR(SUMPRODUCT(--ISNUMBER(SEARCH({"a0","a-0","a_0","a/0","a.0","a#0"},BP356)))&gt;0,ISNUMBER(SEARCH("000000",BP356)))),1,0),0)</f>
        <v>0</v>
      </c>
      <c r="BR356" s="61"/>
      <c r="BS356" s="61"/>
      <c r="BT356" s="61"/>
      <c r="BU356" s="61"/>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c r="BX356" s="61"/>
      <c r="BY356" s="62" t="n">
        <f aca="false">IF(ISNUMBER(Flights!$AZ$14),MAX(Q356-UpliftWindowH/24,Flights!$AZ$14),Q356-UpliftWindowH/24)</f>
        <v>46306.90625</v>
      </c>
      <c r="BZ356" s="61" t="n">
        <f aca="false">IFERROR(IF(AND(TRIM(LOWER(Z356))&lt;&gt;LOWER(Flights!$F$14),ISNA(MATCH(TRIM(BN356),{"00aaa00","00aaa0000","aaa00","aaa0000","00-aaa-00","00-aaa-0000","00/aaa/00"},0)),IF(S356="Link / file path",SUMPRODUCT(--ISNUMBER(SEARCH({"http","www.","\","/",".pdf",".jpg",".jpeg",".png",".heic",".xls",".doc",".msg",".eml"},Z356)))&gt;0,OR(SUMPRODUCT(--ISNUMBER(SEARCH({"a0","a-0","a_0","a/0","a.0","a#0"},BN356)))&gt;0,SUMPRODUCT(--ISNUMBER(SEARCH({"http","www.","\","/",".pdf",".jpg",".jpeg",".png",".heic",".xls",".doc",".msg",".eml"},Z356)))&gt;0,AND(ISNUMBER(MATCH(S356,{"Seal no.","Delivery note / receipt","Email","Photo"},0)),ISNUMBER(SEARCH("0000",BN356)))))),1,0),0)</f>
        <v>0</v>
      </c>
    </row>
    <row r="357" customFormat="false" ht="39.75" hidden="false" customHeight="true" outlineLevel="0" collapsed="false">
      <c r="A357" s="57" t="s">
        <v>958</v>
      </c>
      <c r="B357" s="57" t="s">
        <v>258</v>
      </c>
      <c r="C357" s="57" t="str">
        <f aca="false">Flights!$F$15</f>
        <v>MH1149</v>
      </c>
      <c r="D357" s="58" t="n">
        <f aca="false">Flights!$D$15</f>
        <v>46307</v>
      </c>
      <c r="E357" s="57" t="str">
        <f aca="false">Flights!$G$15&amp;"-"&amp;Flights!$H$15</f>
        <v>PEN-KUL</v>
      </c>
      <c r="F357" s="57" t="str">
        <f aca="false">Flights!$K$15</f>
        <v>EY</v>
      </c>
      <c r="G357" s="57" t="s">
        <v>81</v>
      </c>
      <c r="H357" s="57" t="s">
        <v>378</v>
      </c>
      <c r="I357" s="57" t="s">
        <v>379</v>
      </c>
      <c r="J357" s="57" t="s">
        <v>380</v>
      </c>
      <c r="K357" s="67" t="s">
        <v>381</v>
      </c>
      <c r="L357" s="67" t="s">
        <v>382</v>
      </c>
      <c r="M357" s="67"/>
      <c r="N357" s="67" t="s">
        <v>383</v>
      </c>
      <c r="O357" s="67" t="s">
        <v>912</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60"/>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file",IF(TRIM(S357)="","INVALID – choose the evidence type (column S)",IF(BL357=0,"INVALID – evidence ID does not match its type (e.g. SF-2210, IMG_2231, seal 88213, link)",IF(OR(LEN(AX357)&lt;2,ISNUMBER(MATCH(AX357,L_Placeholder,0))),"INVALID – verifier missing",IF(AX357=AU357,"INVALID – verifier must be someone other than the PIC",IF(BH357=1,"INVALID – result not yet available (awaiting / TBC)",IF(BV357=1,"INVALID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future",IF(AND(ISNUMBER(BY357),AG357&lt;BY357),IF(H357="Physical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IF(TRIM(S357)="",0,BZ357)</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TRIM(LOWER(W357))&lt;&gt;LOWER(Flights!$F$15),ISNA(MATCH(TRIM(BP357),{"00aaa00","00aaa0000","aaa00","aaa0000","00-aaa-00","00-aaa-0000","00/aaa/00"},0)),OR(SUMPRODUCT(--ISNUMBER(SEARCH({"a0","a-0","a_0","a/0","a.0","a#0"},BP357)))&gt;0,ISNUMBER(SEARCH("000000",BP357)))),1,0),0)</f>
        <v>0</v>
      </c>
      <c r="BR357" s="61"/>
      <c r="BS357" s="61"/>
      <c r="BT357" s="61"/>
      <c r="BU357" s="61"/>
      <c r="BV357" s="61" t="n">
        <f aca="false">0</f>
        <v>0</v>
      </c>
      <c r="BW357" s="61"/>
      <c r="BX357" s="61"/>
      <c r="BY357" s="62" t="n">
        <f aca="false">Q357-T7EarlyD*24/24</f>
        <v>46286.3263888889</v>
      </c>
      <c r="BZ357" s="61" t="n">
        <f aca="false">IFERROR(IF(AND(TRIM(LOWER(Z357))&lt;&gt;LOWER(Flights!$F$15),ISNA(MATCH(TRIM(BN357),{"00aaa00","00aaa0000","aaa00","aaa0000","00-aaa-00","00-aaa-0000","00/aaa/00"},0)),IF(S357="Link / file path",SUMPRODUCT(--ISNUMBER(SEARCH({"http","www.","\","/",".pdf",".jpg",".jpeg",".png",".heic",".xls",".doc",".msg",".eml"},Z357)))&gt;0,OR(SUMPRODUCT(--ISNUMBER(SEARCH({"a0","a-0","a_0","a/0","a.0","a#0"},BN357)))&gt;0,SUMPRODUCT(--ISNUMBER(SEARCH({"http","www.","\","/",".pdf",".jpg",".jpeg",".png",".heic",".xls",".doc",".msg",".eml"},Z357)))&gt;0,AND(ISNUMBER(MATCH(S357,{"Seal no.","Delivery note / receipt","Email","Photo"},0)),ISNUMBER(SEARCH("0000",BN357)))))),1,0),0)</f>
        <v>0</v>
      </c>
    </row>
    <row r="358" customFormat="false" ht="41.25" hidden="false" customHeight="true" outlineLevel="0" collapsed="false">
      <c r="A358" s="57" t="s">
        <v>959</v>
      </c>
      <c r="B358" s="57" t="s">
        <v>258</v>
      </c>
      <c r="C358" s="57" t="str">
        <f aca="false">Flights!$F$15</f>
        <v>MH1149</v>
      </c>
      <c r="D358" s="58" t="n">
        <f aca="false">Flights!$D$15</f>
        <v>46307</v>
      </c>
      <c r="E358" s="57" t="str">
        <f aca="false">Flights!$G$15&amp;"-"&amp;Flights!$H$15</f>
        <v>PEN-KUL</v>
      </c>
      <c r="F358" s="57" t="str">
        <f aca="false">Flights!$K$15</f>
        <v>EY</v>
      </c>
      <c r="G358" s="57" t="s">
        <v>81</v>
      </c>
      <c r="H358" s="57" t="s">
        <v>378</v>
      </c>
      <c r="I358" s="57" t="s">
        <v>385</v>
      </c>
      <c r="J358" s="57" t="s">
        <v>386</v>
      </c>
      <c r="K358" s="67" t="s">
        <v>387</v>
      </c>
      <c r="L358" s="67" t="s">
        <v>382</v>
      </c>
      <c r="M358" s="67"/>
      <c r="N358" s="67" t="s">
        <v>383</v>
      </c>
      <c r="O358" s="67" t="s">
        <v>914</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60"/>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file",IF(TRIM(S358)="","INVALID – choose the evidence type (column S)",IF(BL358=0,"INVALID – evidence ID does not match its type (e.g. SF-2210, IMG_2231, seal 88213, link)",IF(OR(LEN(AX358)&lt;2,ISNUMBER(MATCH(AX358,L_Placeholder,0))),"INVALID – verifier missing",IF(AX358=AU358,"INVALID – verifier must be someone other than the PIC",IF(BH358=1,"INVALID – result not yet available (awaiting / TBC)",IF(BV358=1,"INVALID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future",IF(AND(ISNUMBER(BY358),AG358&lt;BY358),IF(H358="Physical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IF(TRIM(S358)="",0,BZ358)</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TRIM(LOWER(W358))&lt;&gt;LOWER(Flights!$F$15),ISNA(MATCH(TRIM(BP358),{"00aaa00","00aaa0000","aaa00","aaa0000","00-aaa-00","00-aaa-0000","00/aaa/00"},0)),OR(SUMPRODUCT(--ISNUMBER(SEARCH({"a0","a-0","a_0","a/0","a.0","a#0"},BP358)))&gt;0,ISNUMBER(SEARCH("000000",BP358)))),1,0),0)</f>
        <v>0</v>
      </c>
      <c r="BR358" s="61"/>
      <c r="BS358" s="61"/>
      <c r="BT358" s="61"/>
      <c r="BU358" s="61"/>
      <c r="BV358" s="61" t="n">
        <f aca="false">0</f>
        <v>0</v>
      </c>
      <c r="BW358" s="61"/>
      <c r="BX358" s="61"/>
      <c r="BY358" s="62" t="n">
        <f aca="false">Q358-T7EarlyD*24/24</f>
        <v>46286.3263888889</v>
      </c>
      <c r="BZ358" s="61" t="n">
        <f aca="false">IFERROR(IF(AND(TRIM(LOWER(Z358))&lt;&gt;LOWER(Flights!$F$15),ISNA(MATCH(TRIM(BN358),{"00aaa00","00aaa0000","aaa00","aaa0000","00-aaa-00","00-aaa-0000","00/aaa/00"},0)),IF(S358="Link / file path",SUMPRODUCT(--ISNUMBER(SEARCH({"http","www.","\","/",".pdf",".jpg",".jpeg",".png",".heic",".xls",".doc",".msg",".eml"},Z358)))&gt;0,OR(SUMPRODUCT(--ISNUMBER(SEARCH({"a0","a-0","a_0","a/0","a.0","a#0"},BN358)))&gt;0,SUMPRODUCT(--ISNUMBER(SEARCH({"http","www.","\","/",".pdf",".jpg",".jpeg",".png",".heic",".xls",".doc",".msg",".eml"},Z358)))&gt;0,AND(ISNUMBER(MATCH(S358,{"Seal no.","Delivery note / receipt","Email","Photo"},0)),ISNUMBER(SEARCH("0000",BN358)))))),1,0),0)</f>
        <v>0</v>
      </c>
    </row>
    <row r="359" customFormat="false" ht="41.25" hidden="false" customHeight="true" outlineLevel="0" collapsed="false">
      <c r="A359" s="57" t="s">
        <v>960</v>
      </c>
      <c r="B359" s="57" t="s">
        <v>258</v>
      </c>
      <c r="C359" s="57" t="str">
        <f aca="false">Flights!$F$15</f>
        <v>MH1149</v>
      </c>
      <c r="D359" s="58" t="n">
        <f aca="false">Flights!$D$15</f>
        <v>46307</v>
      </c>
      <c r="E359" s="57" t="str">
        <f aca="false">Flights!$G$15&amp;"-"&amp;Flights!$H$15</f>
        <v>PEN-KUL</v>
      </c>
      <c r="F359" s="57" t="str">
        <f aca="false">Flights!$K$15</f>
        <v>EY</v>
      </c>
      <c r="G359" s="57" t="s">
        <v>81</v>
      </c>
      <c r="H359" s="57" t="s">
        <v>378</v>
      </c>
      <c r="I359" s="57" t="s">
        <v>389</v>
      </c>
      <c r="J359" s="57" t="s">
        <v>390</v>
      </c>
      <c r="K359" s="67" t="s">
        <v>391</v>
      </c>
      <c r="L359" s="67" t="s">
        <v>382</v>
      </c>
      <c r="M359" s="67"/>
      <c r="N359" s="67" t="str">
        <f aca="false">IF(TRIM(Flights!$L$15)="A339","Required","N/A – rule")</f>
        <v>N/A – rule</v>
      </c>
      <c r="O359" s="67" t="s">
        <v>392</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60"/>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file",IF(TRIM(S359)="","INVALID – choose the evidence type (column S)",IF(BL359=0,"INVALID – evidence ID does not match its type (e.g. SF-2210, IMG_2231, seal 88213, link)",IF(OR(LEN(AX359)&lt;2,ISNUMBER(MATCH(AX359,L_Placeholder,0))),"INVALID – verifier missing",IF(AX359=AU359,"INVALID – verifier must be someone other than the PIC",IF(BH359=1,"INVALID – result not yet available (awaiting / TBC)",IF(BV359=1,"INVALID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future",IF(AND(ISNUMBER(BY359),AG359&lt;BY359),IF(H359="Physical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IF(TRIM(S359)="",0,BZ359)</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TRIM(LOWER(W359))&lt;&gt;LOWER(Flights!$F$15),ISNA(MATCH(TRIM(BP359),{"00aaa00","00aaa0000","aaa00","aaa0000","00-aaa-00","00-aaa-0000","00/aaa/00"},0)),OR(SUMPRODUCT(--ISNUMBER(SEARCH({"a0","a-0","a_0","a/0","a.0","a#0"},BP359)))&gt;0,ISNUMBER(SEARCH("000000",BP359)))),1,0),0)</f>
        <v>0</v>
      </c>
      <c r="BR359" s="61"/>
      <c r="BS359" s="61"/>
      <c r="BT359" s="61"/>
      <c r="BU359" s="61"/>
      <c r="BV359" s="61" t="n">
        <f aca="false">0</f>
        <v>0</v>
      </c>
      <c r="BW359" s="61"/>
      <c r="BX359" s="61"/>
      <c r="BY359" s="62" t="n">
        <f aca="false">Q359-T7EarlyD*24/24</f>
        <v>46286.3263888889</v>
      </c>
      <c r="BZ359" s="61" t="n">
        <f aca="false">IFERROR(IF(AND(TRIM(LOWER(Z359))&lt;&gt;LOWER(Flights!$F$15),ISNA(MATCH(TRIM(BN359),{"00aaa00","00aaa0000","aaa00","aaa0000","00-aaa-00","00-aaa-0000","00/aaa/00"},0)),IF(S359="Link / file path",SUMPRODUCT(--ISNUMBER(SEARCH({"http","www.","\","/",".pdf",".jpg",".jpeg",".png",".heic",".xls",".doc",".msg",".eml"},Z359)))&gt;0,OR(SUMPRODUCT(--ISNUMBER(SEARCH({"a0","a-0","a_0","a/0","a.0","a#0"},BN359)))&gt;0,SUMPRODUCT(--ISNUMBER(SEARCH({"http","www.","\","/",".pdf",".jpg",".jpeg",".png",".heic",".xls",".doc",".msg",".eml"},Z359)))&gt;0,AND(ISNUMBER(MATCH(S359,{"Seal no.","Delivery note / receipt","Email","Photo"},0)),ISNUMBER(SEARCH("0000",BN359)))))),1,0),0)</f>
        <v>0</v>
      </c>
    </row>
    <row r="360" customFormat="false" ht="39.75" hidden="false" customHeight="true" outlineLevel="0" collapsed="false">
      <c r="A360" s="57" t="s">
        <v>961</v>
      </c>
      <c r="B360" s="57" t="s">
        <v>258</v>
      </c>
      <c r="C360" s="57" t="str">
        <f aca="false">Flights!$F$15</f>
        <v>MH1149</v>
      </c>
      <c r="D360" s="58" t="n">
        <f aca="false">Flights!$D$15</f>
        <v>46307</v>
      </c>
      <c r="E360" s="57" t="str">
        <f aca="false">Flights!$G$15&amp;"-"&amp;Flights!$H$15</f>
        <v>PEN-KUL</v>
      </c>
      <c r="F360" s="57" t="str">
        <f aca="false">Flights!$K$15</f>
        <v>EY</v>
      </c>
      <c r="G360" s="57" t="s">
        <v>81</v>
      </c>
      <c r="H360" s="57" t="s">
        <v>378</v>
      </c>
      <c r="I360" s="57" t="s">
        <v>394</v>
      </c>
      <c r="J360" s="57" t="s">
        <v>395</v>
      </c>
      <c r="K360" s="67" t="s">
        <v>396</v>
      </c>
      <c r="L360" s="67" t="s">
        <v>382</v>
      </c>
      <c r="M360" s="67"/>
      <c r="N360" s="67" t="s">
        <v>383</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60"/>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file",IF(TRIM(S360)="","INVALID – choose the evidence type (column S)",IF(BL360=0,"INVALID – evidence ID does not match its type (e.g. SF-2210, IMG_2231, seal 88213, link)",IF(OR(LEN(AX360)&lt;2,ISNUMBER(MATCH(AX360,L_Placeholder,0))),"INVALID – verifier missing",IF(AX360=AU360,"INVALID – verifier must be someone other than the PIC",IF(BH360=1,"INVALID – result not yet available (awaiting / TBC)",IF(BV360=1,"INVALID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future",IF(AND(ISNUMBER(BY360),AG360&lt;BY360),IF(H360="Physical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IF(TRIM(S360)="",0,BZ360)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TRIM(LOWER(W360))&lt;&gt;LOWER(Flights!$F$15),ISNA(MATCH(TRIM(BP360),{"00aaa00","00aaa0000","aaa00","aaa0000","00-aaa-00","00-aaa-0000","00/aaa/00"},0)),OR(SUMPRODUCT(--ISNUMBER(SEARCH({"a0","a-0","a_0","a/0","a.0","a#0"},BP360)))&gt;0,ISNUMBER(SEARCH("000000",BP360)))),1,0),0)</f>
        <v>0</v>
      </c>
      <c r="BR360" s="61"/>
      <c r="BS360" s="61"/>
      <c r="BT360" s="61"/>
      <c r="BU360" s="61"/>
      <c r="BV360" s="61" t="n">
        <f aca="false">0</f>
        <v>0</v>
      </c>
      <c r="BW360" s="61"/>
      <c r="BX360" s="61"/>
      <c r="BY360" s="62" t="n">
        <f aca="false">Q360-T7EarlyD*24/24</f>
        <v>46286.3263888889</v>
      </c>
      <c r="BZ360" s="61" t="n">
        <f aca="false">IFERROR(IF(AND(TRIM(LOWER(Z360))&lt;&gt;LOWER(Flights!$F$15),ISNA(MATCH(TRIM(BN360),{"00aaa00","00aaa0000","aaa00","aaa0000","00-aaa-00","00-aaa-0000","00/aaa/00"},0)),IF(S360="Link / file path",SUMPRODUCT(--ISNUMBER(SEARCH({"http","www.","\","/",".pdf",".jpg",".jpeg",".png",".heic",".xls",".doc",".msg",".eml"},Z360)))&gt;0,OR(SUMPRODUCT(--ISNUMBER(SEARCH({"a0","a-0","a_0","a/0","a.0","a#0"},BN360)))&gt;0,SUMPRODUCT(--ISNUMBER(SEARCH({"http","www.","\","/",".pdf",".jpg",".jpeg",".png",".heic",".xls",".doc",".msg",".eml"},Z360)))&gt;0,AND(ISNUMBER(MATCH(S360,{"Seal no.","Delivery note / receipt","Email","Photo"},0)),ISNUMBER(SEARCH("0000",BN360)))))),1,0),0)</f>
        <v>0</v>
      </c>
    </row>
    <row r="361" customFormat="false" ht="39.75" hidden="false" customHeight="true" outlineLevel="0" collapsed="false">
      <c r="A361" s="57" t="s">
        <v>962</v>
      </c>
      <c r="B361" s="57" t="s">
        <v>258</v>
      </c>
      <c r="C361" s="57" t="str">
        <f aca="false">Flights!$F$15</f>
        <v>MH1149</v>
      </c>
      <c r="D361" s="58" t="n">
        <f aca="false">Flights!$D$15</f>
        <v>46307</v>
      </c>
      <c r="E361" s="57" t="str">
        <f aca="false">Flights!$G$15&amp;"-"&amp;Flights!$H$15</f>
        <v>PEN-KUL</v>
      </c>
      <c r="F361" s="57" t="str">
        <f aca="false">Flights!$K$15</f>
        <v>EY</v>
      </c>
      <c r="G361" s="57" t="s">
        <v>81</v>
      </c>
      <c r="H361" s="57" t="s">
        <v>378</v>
      </c>
      <c r="I361" s="57" t="s">
        <v>398</v>
      </c>
      <c r="J361" s="57" t="s">
        <v>399</v>
      </c>
      <c r="K361" s="67" t="s">
        <v>400</v>
      </c>
      <c r="L361" s="67" t="s">
        <v>382</v>
      </c>
      <c r="M361" s="67"/>
      <c r="N361" s="67" t="s">
        <v>383</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60"/>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file",IF(TRIM(S361)="","INVALID – choose the evidence type (column S)",IF(BL361=0,"INVALID – evidence ID does not match its type (e.g. SF-2210, IMG_2231, seal 88213, link)",IF(OR(LEN(AX361)&lt;2,ISNUMBER(MATCH(AX361,L_Placeholder,0))),"INVALID – verifier missing",IF(AX361=AU361,"INVALID – verifier must be someone other than the PIC",IF(BH361=1,"INVALID – result not yet available (awaiting / TBC)",IF(BV361=1,"INVALID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future",IF(AND(ISNUMBER(BY361),AG361&lt;BY361),IF(H361="Physical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IF(TRIM(S361)="",0,BZ361)</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TRIM(LOWER(W361))&lt;&gt;LOWER(Flights!$F$15),ISNA(MATCH(TRIM(BP361),{"00aaa00","00aaa0000","aaa00","aaa0000","00-aaa-00","00-aaa-0000","00/aaa/00"},0)),OR(SUMPRODUCT(--ISNUMBER(SEARCH({"a0","a-0","a_0","a/0","a.0","a#0"},BP361)))&gt;0,ISNUMBER(SEARCH("000000",BP361)))),1,0),0)</f>
        <v>0</v>
      </c>
      <c r="BR361" s="61"/>
      <c r="BS361" s="61"/>
      <c r="BT361" s="61"/>
      <c r="BU361" s="61"/>
      <c r="BV361" s="61" t="n">
        <f aca="false">0</f>
        <v>0</v>
      </c>
      <c r="BW361" s="61"/>
      <c r="BX361" s="61"/>
      <c r="BY361" s="62" t="n">
        <f aca="false">Q361-T7EarlyD*24/24</f>
        <v>46286.3263888889</v>
      </c>
      <c r="BZ361" s="61" t="n">
        <f aca="false">IFERROR(IF(AND(TRIM(LOWER(Z361))&lt;&gt;LOWER(Flights!$F$15),ISNA(MATCH(TRIM(BN361),{"00aaa00","00aaa0000","aaa00","aaa0000","00-aaa-00","00-aaa-0000","00/aaa/00"},0)),IF(S361="Link / file path",SUMPRODUCT(--ISNUMBER(SEARCH({"http","www.","\","/",".pdf",".jpg",".jpeg",".png",".heic",".xls",".doc",".msg",".eml"},Z361)))&gt;0,OR(SUMPRODUCT(--ISNUMBER(SEARCH({"a0","a-0","a_0","a/0","a.0","a#0"},BN361)))&gt;0,SUMPRODUCT(--ISNUMBER(SEARCH({"http","www.","\","/",".pdf",".jpg",".jpeg",".png",".heic",".xls",".doc",".msg",".eml"},Z361)))&gt;0,AND(ISNUMBER(MATCH(S361,{"Seal no.","Delivery note / receipt","Email","Photo"},0)),ISNUMBER(SEARCH("0000",BN361)))))),1,0),0)</f>
        <v>0</v>
      </c>
    </row>
    <row r="362" customFormat="false" ht="39.75" hidden="false" customHeight="true" outlineLevel="0" collapsed="false">
      <c r="A362" s="57" t="s">
        <v>963</v>
      </c>
      <c r="B362" s="57" t="s">
        <v>258</v>
      </c>
      <c r="C362" s="57" t="str">
        <f aca="false">Flights!$F$15</f>
        <v>MH1149</v>
      </c>
      <c r="D362" s="58" t="n">
        <f aca="false">Flights!$D$15</f>
        <v>46307</v>
      </c>
      <c r="E362" s="57" t="str">
        <f aca="false">Flights!$G$15&amp;"-"&amp;Flights!$H$15</f>
        <v>PEN-KUL</v>
      </c>
      <c r="F362" s="57" t="str">
        <f aca="false">Flights!$K$15</f>
        <v>EY</v>
      </c>
      <c r="G362" s="57" t="s">
        <v>81</v>
      </c>
      <c r="H362" s="57" t="s">
        <v>378</v>
      </c>
      <c r="I362" s="57" t="s">
        <v>398</v>
      </c>
      <c r="J362" s="57" t="s">
        <v>402</v>
      </c>
      <c r="K362" s="67" t="s">
        <v>403</v>
      </c>
      <c r="L362" s="67" t="s">
        <v>382</v>
      </c>
      <c r="M362" s="67"/>
      <c r="N362" s="67" t="s">
        <v>383</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60"/>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file",IF(TRIM(S362)="","INVALID – choose the evidence type (column S)",IF(BL362=0,"INVALID – evidence ID does not match its type (e.g. SF-2210, IMG_2231, seal 88213, link)",IF(OR(LEN(AX362)&lt;2,ISNUMBER(MATCH(AX362,L_Placeholder,0))),"INVALID – verifier missing",IF(AX362=AU362,"INVALID – verifier must be someone other than the PIC",IF(BH362=1,"INVALID – result not yet available (awaiting / TBC)",IF(BV362=1,"INVALID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future",IF(AND(ISNUMBER(BY362),AG362&lt;BY362),IF(H362="Physical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IF(TRIM(S362)="",0,BZ362)</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TRIM(LOWER(W362))&lt;&gt;LOWER(Flights!$F$15),ISNA(MATCH(TRIM(BP362),{"00aaa00","00aaa0000","aaa00","aaa0000","00-aaa-00","00-aaa-0000","00/aaa/00"},0)),OR(SUMPRODUCT(--ISNUMBER(SEARCH({"a0","a-0","a_0","a/0","a.0","a#0"},BP362)))&gt;0,ISNUMBER(SEARCH("000000",BP362)))),1,0),0)</f>
        <v>0</v>
      </c>
      <c r="BR362" s="61"/>
      <c r="BS362" s="61"/>
      <c r="BT362" s="61"/>
      <c r="BU362" s="61"/>
      <c r="BV362" s="61" t="n">
        <f aca="false">0</f>
        <v>0</v>
      </c>
      <c r="BW362" s="61"/>
      <c r="BX362" s="61"/>
      <c r="BY362" s="62" t="n">
        <f aca="false">Q362-T7EarlyD*24/24</f>
        <v>46286.3263888889</v>
      </c>
      <c r="BZ362" s="61" t="n">
        <f aca="false">IFERROR(IF(AND(TRIM(LOWER(Z362))&lt;&gt;LOWER(Flights!$F$15),ISNA(MATCH(TRIM(BN362),{"00aaa00","00aaa0000","aaa00","aaa0000","00-aaa-00","00-aaa-0000","00/aaa/00"},0)),IF(S362="Link / file path",SUMPRODUCT(--ISNUMBER(SEARCH({"http","www.","\","/",".pdf",".jpg",".jpeg",".png",".heic",".xls",".doc",".msg",".eml"},Z362)))&gt;0,OR(SUMPRODUCT(--ISNUMBER(SEARCH({"a0","a-0","a_0","a/0","a.0","a#0"},BN362)))&gt;0,SUMPRODUCT(--ISNUMBER(SEARCH({"http","www.","\","/",".pdf",".jpg",".jpeg",".png",".heic",".xls",".doc",".msg",".eml"},Z362)))&gt;0,AND(ISNUMBER(MATCH(S362,{"Seal no.","Delivery note / receipt","Email","Photo"},0)),ISNUMBER(SEARCH("0000",BN362)))))),1,0),0)</f>
        <v>0</v>
      </c>
    </row>
    <row r="363" customFormat="false" ht="39.75" hidden="false" customHeight="true" outlineLevel="0" collapsed="false">
      <c r="A363" s="57" t="s">
        <v>964</v>
      </c>
      <c r="B363" s="57" t="s">
        <v>258</v>
      </c>
      <c r="C363" s="57" t="str">
        <f aca="false">Flights!$F$15</f>
        <v>MH1149</v>
      </c>
      <c r="D363" s="58" t="n">
        <f aca="false">Flights!$D$15</f>
        <v>46307</v>
      </c>
      <c r="E363" s="57" t="str">
        <f aca="false">Flights!$G$15&amp;"-"&amp;Flights!$H$15</f>
        <v>PEN-KUL</v>
      </c>
      <c r="F363" s="57" t="str">
        <f aca="false">Flights!$K$15</f>
        <v>EY</v>
      </c>
      <c r="G363" s="57" t="s">
        <v>81</v>
      </c>
      <c r="H363" s="57" t="s">
        <v>378</v>
      </c>
      <c r="I363" s="57" t="s">
        <v>405</v>
      </c>
      <c r="J363" s="57" t="s">
        <v>406</v>
      </c>
      <c r="K363" s="67" t="s">
        <v>407</v>
      </c>
      <c r="L363" s="67" t="s">
        <v>382</v>
      </c>
      <c r="M363" s="67"/>
      <c r="N363" s="67" t="s">
        <v>383</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60"/>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file",IF(TRIM(S363)="","INVALID – choose the evidence type (column S)",IF(BL363=0,"INVALID – evidence ID does not match its type (e.g. SF-2210, IMG_2231, seal 88213, link)",IF(OR(LEN(AX363)&lt;2,ISNUMBER(MATCH(AX363,L_Placeholder,0))),"INVALID – verifier missing",IF(AX363=AU363,"INVALID – verifier must be someone other than the PIC",IF(BH363=1,"INVALID – result not yet available (awaiting / TBC)",IF(BV363=1,"INVALID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future",IF(AND(ISNUMBER(BY363),AG363&lt;BY363),IF(H363="Physical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IF(TRIM(S363)="",0,BZ363)</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TRIM(LOWER(W363))&lt;&gt;LOWER(Flights!$F$15),ISNA(MATCH(TRIM(BP363),{"00aaa00","00aaa0000","aaa00","aaa0000","00-aaa-00","00-aaa-0000","00/aaa/00"},0)),OR(SUMPRODUCT(--ISNUMBER(SEARCH({"a0","a-0","a_0","a/0","a.0","a#0"},BP363)))&gt;0,ISNUMBER(SEARCH("000000",BP363)))),1,0),0)</f>
        <v>0</v>
      </c>
      <c r="BR363" s="61"/>
      <c r="BS363" s="61"/>
      <c r="BT363" s="61"/>
      <c r="BU363" s="61"/>
      <c r="BV363" s="61" t="n">
        <f aca="false">0</f>
        <v>0</v>
      </c>
      <c r="BW363" s="61"/>
      <c r="BX363" s="61"/>
      <c r="BY363" s="62" t="n">
        <f aca="false">Q363-T7EarlyD*24/24</f>
        <v>46286.3263888889</v>
      </c>
      <c r="BZ363" s="61" t="n">
        <f aca="false">IFERROR(IF(AND(TRIM(LOWER(Z363))&lt;&gt;LOWER(Flights!$F$15),ISNA(MATCH(TRIM(BN363),{"00aaa00","00aaa0000","aaa00","aaa0000","00-aaa-00","00-aaa-0000","00/aaa/00"},0)),IF(S363="Link / file path",SUMPRODUCT(--ISNUMBER(SEARCH({"http","www.","\","/",".pdf",".jpg",".jpeg",".png",".heic",".xls",".doc",".msg",".eml"},Z363)))&gt;0,OR(SUMPRODUCT(--ISNUMBER(SEARCH({"a0","a-0","a_0","a/0","a.0","a#0"},BN363)))&gt;0,SUMPRODUCT(--ISNUMBER(SEARCH({"http","www.","\","/",".pdf",".jpg",".jpeg",".png",".heic",".xls",".doc",".msg",".eml"},Z363)))&gt;0,AND(ISNUMBER(MATCH(S363,{"Seal no.","Delivery note / receipt","Email","Photo"},0)),ISNUMBER(SEARCH("0000",BN363)))))),1,0),0)</f>
        <v>0</v>
      </c>
    </row>
    <row r="364" customFormat="false" ht="39.75" hidden="false" customHeight="true" outlineLevel="0" collapsed="false">
      <c r="A364" s="57" t="s">
        <v>965</v>
      </c>
      <c r="B364" s="57" t="s">
        <v>258</v>
      </c>
      <c r="C364" s="57" t="str">
        <f aca="false">Flights!$F$15</f>
        <v>MH1149</v>
      </c>
      <c r="D364" s="58" t="n">
        <f aca="false">Flights!$D$15</f>
        <v>46307</v>
      </c>
      <c r="E364" s="57" t="str">
        <f aca="false">Flights!$G$15&amp;"-"&amp;Flights!$H$15</f>
        <v>PEN-KUL</v>
      </c>
      <c r="F364" s="57" t="str">
        <f aca="false">Flights!$K$15</f>
        <v>EY</v>
      </c>
      <c r="G364" s="57" t="s">
        <v>81</v>
      </c>
      <c r="H364" s="57" t="s">
        <v>378</v>
      </c>
      <c r="I364" s="57" t="s">
        <v>405</v>
      </c>
      <c r="J364" s="57" t="s">
        <v>409</v>
      </c>
      <c r="K364" s="67" t="s">
        <v>407</v>
      </c>
      <c r="L364" s="67" t="s">
        <v>382</v>
      </c>
      <c r="M364" s="67"/>
      <c r="N364" s="67" t="s">
        <v>383</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60"/>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file",IF(TRIM(S364)="","INVALID – choose the evidence type (column S)",IF(BL364=0,"INVALID – evidence ID does not match its type (e.g. SF-2210, IMG_2231, seal 88213, link)",IF(OR(LEN(AX364)&lt;2,ISNUMBER(MATCH(AX364,L_Placeholder,0))),"INVALID – verifier missing",IF(AX364=AU364,"INVALID – verifier must be someone other than the PIC",IF(BH364=1,"INVALID – result not yet available (awaiting / TBC)",IF(BV364=1,"INVALID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future",IF(AND(ISNUMBER(BY364),AG364&lt;BY364),IF(H364="Physical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IF(TRIM(S364)="",0,BZ364)</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TRIM(LOWER(W364))&lt;&gt;LOWER(Flights!$F$15),ISNA(MATCH(TRIM(BP364),{"00aaa00","00aaa0000","aaa00","aaa0000","00-aaa-00","00-aaa-0000","00/aaa/00"},0)),OR(SUMPRODUCT(--ISNUMBER(SEARCH({"a0","a-0","a_0","a/0","a.0","a#0"},BP364)))&gt;0,ISNUMBER(SEARCH("000000",BP364)))),1,0),0)</f>
        <v>0</v>
      </c>
      <c r="BR364" s="61"/>
      <c r="BS364" s="61"/>
      <c r="BT364" s="61"/>
      <c r="BU364" s="61"/>
      <c r="BV364" s="61" t="n">
        <f aca="false">0</f>
        <v>0</v>
      </c>
      <c r="BW364" s="61"/>
      <c r="BX364" s="61"/>
      <c r="BY364" s="62" t="n">
        <f aca="false">Q364-T7EarlyD*24/24</f>
        <v>46286.3263888889</v>
      </c>
      <c r="BZ364" s="61" t="n">
        <f aca="false">IFERROR(IF(AND(TRIM(LOWER(Z364))&lt;&gt;LOWER(Flights!$F$15),ISNA(MATCH(TRIM(BN364),{"00aaa00","00aaa0000","aaa00","aaa0000","00-aaa-00","00-aaa-0000","00/aaa/00"},0)),IF(S364="Link / file path",SUMPRODUCT(--ISNUMBER(SEARCH({"http","www.","\","/",".pdf",".jpg",".jpeg",".png",".heic",".xls",".doc",".msg",".eml"},Z364)))&gt;0,OR(SUMPRODUCT(--ISNUMBER(SEARCH({"a0","a-0","a_0","a/0","a.0","a#0"},BN364)))&gt;0,SUMPRODUCT(--ISNUMBER(SEARCH({"http","www.","\","/",".pdf",".jpg",".jpeg",".png",".heic",".xls",".doc",".msg",".eml"},Z364)))&gt;0,AND(ISNUMBER(MATCH(S364,{"Seal no.","Delivery note / receipt","Email","Photo"},0)),ISNUMBER(SEARCH("0000",BN364)))))),1,0),0)</f>
        <v>0</v>
      </c>
    </row>
    <row r="365" customFormat="false" ht="41.25" hidden="false" customHeight="true" outlineLevel="0" collapsed="false">
      <c r="A365" s="57" t="s">
        <v>966</v>
      </c>
      <c r="B365" s="57" t="s">
        <v>258</v>
      </c>
      <c r="C365" s="57" t="str">
        <f aca="false">Flights!$F$15</f>
        <v>MH1149</v>
      </c>
      <c r="D365" s="58" t="n">
        <f aca="false">Flights!$D$15</f>
        <v>46307</v>
      </c>
      <c r="E365" s="57" t="str">
        <f aca="false">Flights!$G$15&amp;"-"&amp;Flights!$H$15</f>
        <v>PEN-KUL</v>
      </c>
      <c r="F365" s="57" t="str">
        <f aca="false">Flights!$K$15</f>
        <v>EY</v>
      </c>
      <c r="G365" s="57" t="s">
        <v>81</v>
      </c>
      <c r="H365" s="57" t="s">
        <v>378</v>
      </c>
      <c r="I365" s="57" t="s">
        <v>411</v>
      </c>
      <c r="J365" s="57" t="s">
        <v>412</v>
      </c>
      <c r="K365" s="67" t="s">
        <v>922</v>
      </c>
      <c r="L365" s="67" t="s">
        <v>923</v>
      </c>
      <c r="M365" s="67"/>
      <c r="N365" s="67" t="s">
        <v>383</v>
      </c>
      <c r="O365" s="67" t="s">
        <v>967</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60"/>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file",IF(TRIM(S365)="","INVALID – choose the evidence type (column S)",IF(BL365=0,"INVALID – evidence ID does not match its type (e.g. SF-2210, IMG_2231, seal 88213, link)",IF(OR(LEN(AX365)&lt;2,ISNUMBER(MATCH(AX365,L_Placeholder,0))),"INVALID – verifier missing",IF(AX365=AU365,"INVALID – verifier must be someone other than the PIC",IF(BH365=1,"INVALID – result not yet available (awaiting / TBC)",IF(BV365=1,"INVALID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future",IF(AND(ISNUMBER(BY365),AG365&lt;BY365),IF(H365="Physical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IF(TRIM(S365)="",0,BZ365)</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TRIM(LOWER(W365))&lt;&gt;LOWER(Flights!$F$15),ISNA(MATCH(TRIM(BP365),{"00aaa00","00aaa0000","aaa00","aaa0000","00-aaa-00","00-aaa-0000","00/aaa/00"},0)),OR(SUMPRODUCT(--ISNUMBER(SEARCH({"a0","a-0","a_0","a/0","a.0","a#0"},BP365)))&gt;0,ISNUMBER(SEARCH("000000",BP365)))),1,0),0)</f>
        <v>0</v>
      </c>
      <c r="BR365" s="61"/>
      <c r="BS365" s="61"/>
      <c r="BT365" s="61"/>
      <c r="BU365" s="61"/>
      <c r="BV365" s="61" t="n">
        <f aca="false">0</f>
        <v>0</v>
      </c>
      <c r="BW365" s="61"/>
      <c r="BX365" s="61"/>
      <c r="BY365" s="62" t="n">
        <f aca="false">Q365-T7EarlyD*24/24</f>
        <v>46286.3263888889</v>
      </c>
      <c r="BZ365" s="61" t="n">
        <f aca="false">IFERROR(IF(AND(TRIM(LOWER(Z365))&lt;&gt;LOWER(Flights!$F$15),ISNA(MATCH(TRIM(BN365),{"00aaa00","00aaa0000","aaa00","aaa0000","00-aaa-00","00-aaa-0000","00/aaa/00"},0)),IF(S365="Link / file path",SUMPRODUCT(--ISNUMBER(SEARCH({"http","www.","\","/",".pdf",".jpg",".jpeg",".png",".heic",".xls",".doc",".msg",".eml"},Z365)))&gt;0,OR(SUMPRODUCT(--ISNUMBER(SEARCH({"a0","a-0","a_0","a/0","a.0","a#0"},BN365)))&gt;0,SUMPRODUCT(--ISNUMBER(SEARCH({"http","www.","\","/",".pdf",".jpg",".jpeg",".png",".heic",".xls",".doc",".msg",".eml"},Z365)))&gt;0,AND(ISNUMBER(MATCH(S365,{"Seal no.","Delivery note / receipt","Email","Photo"},0)),ISNUMBER(SEARCH("0000",BN365)))))),1,0),0)</f>
        <v>0</v>
      </c>
    </row>
    <row r="366" customFormat="false" ht="78.75" hidden="false" customHeight="true" outlineLevel="0" collapsed="false">
      <c r="A366" s="57" t="s">
        <v>968</v>
      </c>
      <c r="B366" s="57" t="s">
        <v>258</v>
      </c>
      <c r="C366" s="57" t="str">
        <f aca="false">Flights!$F$15</f>
        <v>MH1149</v>
      </c>
      <c r="D366" s="58" t="n">
        <f aca="false">Flights!$D$15</f>
        <v>46307</v>
      </c>
      <c r="E366" s="57" t="str">
        <f aca="false">Flights!$G$15&amp;"-"&amp;Flights!$H$15</f>
        <v>PEN-KUL</v>
      </c>
      <c r="F366" s="57" t="str">
        <f aca="false">Flights!$K$15</f>
        <v>EY</v>
      </c>
      <c r="G366" s="57" t="s">
        <v>81</v>
      </c>
      <c r="H366" s="57" t="s">
        <v>378</v>
      </c>
      <c r="I366" s="57" t="s">
        <v>411</v>
      </c>
      <c r="J366" s="57" t="s">
        <v>969</v>
      </c>
      <c r="K366" s="67" t="s">
        <v>970</v>
      </c>
      <c r="L366" s="67" t="s">
        <v>923</v>
      </c>
      <c r="M366" s="67"/>
      <c r="N366" s="67" t="s">
        <v>444</v>
      </c>
      <c r="O366" s="67" t="s">
        <v>971</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60"/>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file",IF(TRIM(S366)="","INVALID – choose the evidence type (column S)",IF(BL366=0,"INVALID – evidence ID does not match its type (e.g. SF-2210, IMG_2231, seal 88213, link)",IF(OR(LEN(AX366)&lt;2,ISNUMBER(MATCH(AX366,L_Placeholder,0))),"INVALID – verifier missing",IF(AX366=AU366,"INVALID – verifier must be someone other than the PIC",IF(BH366=1,"INVALID – result not yet available (awaiting / TBC)",IF(BV366=1,"INVALID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future",IF(AND(ISNUMBER(BY366),AG366&lt;BY366),IF(H366="Physical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IF(TRIM(S366)="",0,BZ366)</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TRIM(LOWER(W366))&lt;&gt;LOWER(Flights!$F$15),ISNA(MATCH(TRIM(BP366),{"00aaa00","00aaa0000","aaa00","aaa0000","00-aaa-00","00-aaa-0000","00/aaa/00"},0)),OR(SUMPRODUCT(--ISNUMBER(SEARCH({"a0","a-0","a_0","a/0","a.0","a#0"},BP366)))&gt;0,ISNUMBER(SEARCH("000000",BP366)))),1,0),0)</f>
        <v>0</v>
      </c>
      <c r="BR366" s="61"/>
      <c r="BS366" s="61"/>
      <c r="BT366" s="61"/>
      <c r="BU366" s="61"/>
      <c r="BV366" s="61" t="n">
        <f aca="false">0</f>
        <v>0</v>
      </c>
      <c r="BW366" s="61"/>
      <c r="BX366" s="61"/>
      <c r="BY366" s="62" t="n">
        <f aca="false">Q366-T7EarlyD*24/24</f>
        <v>46286.3263888889</v>
      </c>
      <c r="BZ366" s="61" t="n">
        <f aca="false">IFERROR(IF(AND(TRIM(LOWER(Z366))&lt;&gt;LOWER(Flights!$F$15),ISNA(MATCH(TRIM(BN366),{"00aaa00","00aaa0000","aaa00","aaa0000","00-aaa-00","00-aaa-0000","00/aaa/00"},0)),IF(S366="Link / file path",SUMPRODUCT(--ISNUMBER(SEARCH({"http","www.","\","/",".pdf",".jpg",".jpeg",".png",".heic",".xls",".doc",".msg",".eml"},Z366)))&gt;0,OR(SUMPRODUCT(--ISNUMBER(SEARCH({"a0","a-0","a_0","a/0","a.0","a#0"},BN366)))&gt;0,SUMPRODUCT(--ISNUMBER(SEARCH({"http","www.","\","/",".pdf",".jpg",".jpeg",".png",".heic",".xls",".doc",".msg",".eml"},Z366)))&gt;0,AND(ISNUMBER(MATCH(S366,{"Seal no.","Delivery note / receipt","Email","Photo"},0)),ISNUMBER(SEARCH("0000",BN366)))))),1,0),0)</f>
        <v>0</v>
      </c>
    </row>
    <row r="367" customFormat="false" ht="39.75" hidden="false" customHeight="true" outlineLevel="0" collapsed="false">
      <c r="A367" s="57" t="s">
        <v>972</v>
      </c>
      <c r="B367" s="57" t="s">
        <v>258</v>
      </c>
      <c r="C367" s="57" t="str">
        <f aca="false">Flights!$F$15</f>
        <v>MH1149</v>
      </c>
      <c r="D367" s="58" t="n">
        <f aca="false">Flights!$D$15</f>
        <v>46307</v>
      </c>
      <c r="E367" s="57" t="str">
        <f aca="false">Flights!$G$15&amp;"-"&amp;Flights!$H$15</f>
        <v>PEN-KUL</v>
      </c>
      <c r="F367" s="57" t="str">
        <f aca="false">Flights!$K$15</f>
        <v>EY</v>
      </c>
      <c r="G367" s="57" t="s">
        <v>83</v>
      </c>
      <c r="H367" s="57" t="s">
        <v>378</v>
      </c>
      <c r="I367" s="57" t="s">
        <v>379</v>
      </c>
      <c r="J367" s="57" t="s">
        <v>416</v>
      </c>
      <c r="K367" s="67" t="s">
        <v>417</v>
      </c>
      <c r="L367" s="67" t="s">
        <v>418</v>
      </c>
      <c r="M367" s="67"/>
      <c r="N367" s="67" t="s">
        <v>383</v>
      </c>
      <c r="O367" s="67" t="s">
        <v>973</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60"/>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file",IF(TRIM(S367)="","INVALID – choose the evidence type (column S)",IF(BL367=0,"INVALID – evidence ID does not match its type (e.g. SF-2210, IMG_2231, seal 88213, link)",IF(OR(LEN(AX367)&lt;2,ISNUMBER(MATCH(AX367,L_Placeholder,0))),"INVALID – verifier missing",IF(AX367=AU367,"INVALID – verifier must be someone other than the PIC",IF(BH367=1,"INVALID – result not yet available (awaiting / TBC)",IF(BV367=1,"INVALID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future",IF(AND(ISNUMBER(BY367),AG367&lt;BY367),IF(H367="Physical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IF(TRIM(S367)="",0,BZ367)</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TRIM(LOWER(W367))&lt;&gt;LOWER(Flights!$F$15),ISNA(MATCH(TRIM(BP367),{"00aaa00","00aaa0000","aaa00","aaa0000","00-aaa-00","00-aaa-0000","00/aaa/00"},0)),OR(SUMPRODUCT(--ISNUMBER(SEARCH({"a0","a-0","a_0","a/0","a.0","a#0"},BP367)))&gt;0,ISNUMBER(SEARCH("000000",BP367)))),1,0),0)</f>
        <v>0</v>
      </c>
      <c r="BR367" s="61"/>
      <c r="BS367" s="61"/>
      <c r="BT367" s="61"/>
      <c r="BU367" s="61"/>
      <c r="BV367" s="61" t="n">
        <f aca="false">0</f>
        <v>0</v>
      </c>
      <c r="BW367" s="61"/>
      <c r="BX367" s="61"/>
      <c r="BY367" s="62" t="n">
        <f aca="false">Q367-T24EarlyH/24</f>
        <v>46305.3263888889</v>
      </c>
      <c r="BZ367" s="61" t="n">
        <f aca="false">IFERROR(IF(AND(TRIM(LOWER(Z367))&lt;&gt;LOWER(Flights!$F$15),ISNA(MATCH(TRIM(BN367),{"00aaa00","00aaa0000","aaa00","aaa0000","00-aaa-00","00-aaa-0000","00/aaa/00"},0)),IF(S367="Link / file path",SUMPRODUCT(--ISNUMBER(SEARCH({"http","www.","\","/",".pdf",".jpg",".jpeg",".png",".heic",".xls",".doc",".msg",".eml"},Z367)))&gt;0,OR(SUMPRODUCT(--ISNUMBER(SEARCH({"a0","a-0","a_0","a/0","a.0","a#0"},BN367)))&gt;0,SUMPRODUCT(--ISNUMBER(SEARCH({"http","www.","\","/",".pdf",".jpg",".jpeg",".png",".heic",".xls",".doc",".msg",".eml"},Z367)))&gt;0,AND(ISNUMBER(MATCH(S367,{"Seal no.","Delivery note / receipt","Email","Photo"},0)),ISNUMBER(SEARCH("0000",BN367)))))),1,0),0)</f>
        <v>0</v>
      </c>
    </row>
    <row r="368" customFormat="false" ht="41.25" hidden="false" customHeight="true" outlineLevel="0" collapsed="false">
      <c r="A368" s="57" t="s">
        <v>974</v>
      </c>
      <c r="B368" s="57" t="s">
        <v>258</v>
      </c>
      <c r="C368" s="57" t="str">
        <f aca="false">Flights!$F$15</f>
        <v>MH1149</v>
      </c>
      <c r="D368" s="58" t="n">
        <f aca="false">Flights!$D$15</f>
        <v>46307</v>
      </c>
      <c r="E368" s="57" t="str">
        <f aca="false">Flights!$G$15&amp;"-"&amp;Flights!$H$15</f>
        <v>PEN-KUL</v>
      </c>
      <c r="F368" s="57" t="str">
        <f aca="false">Flights!$K$15</f>
        <v>EY</v>
      </c>
      <c r="G368" s="57" t="s">
        <v>420</v>
      </c>
      <c r="H368" s="57" t="s">
        <v>378</v>
      </c>
      <c r="I368" s="57" t="s">
        <v>379</v>
      </c>
      <c r="J368" s="57" t="s">
        <v>421</v>
      </c>
      <c r="K368" s="67"/>
      <c r="L368" s="67" t="s">
        <v>422</v>
      </c>
      <c r="M368" s="67"/>
      <c r="N368" s="67" t="s">
        <v>383</v>
      </c>
      <c r="O368" s="67" t="s">
        <v>975</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60"/>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file",IF(TRIM(S368)="","INVALID – choose the evidence type (column S)",IF(BL368=0,"INVALID – evidence ID does not match its type (e.g. SF-2210, IMG_2231, seal 88213, link)",IF(OR(LEN(AX368)&lt;2,ISNUMBER(MATCH(AX368,L_Placeholder,0))),"INVALID – verifier missing",IF(AX368=AU368,"INVALID – verifier must be someone other than the PIC",IF(BH368=1,"INVALID – result not yet available (awaiting / TBC)",IF(BV368=1,"INVALID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future",IF(AND(ISNUMBER(BY368),AG368&lt;BY368),IF(H368="Physical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IF(TRIM(S368)="",0,BZ368)</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TRIM(LOWER(W368))&lt;&gt;LOWER(Flights!$F$15),ISNA(MATCH(TRIM(BP368),{"00aaa00","00aaa0000","aaa00","aaa0000","00-aaa-00","00-aaa-0000","00/aaa/00"},0)),OR(SUMPRODUCT(--ISNUMBER(SEARCH({"a0","a-0","a_0","a/0","a.0","a#0"},BP368)))&gt;0,ISNUMBER(SEARCH("000000",BP368)))),1,0),0)</f>
        <v>0</v>
      </c>
      <c r="BR368" s="61"/>
      <c r="BS368" s="61"/>
      <c r="BT368" s="61"/>
      <c r="BU368" s="61"/>
      <c r="BV368" s="61" t="n">
        <f aca="false">0</f>
        <v>0</v>
      </c>
      <c r="BW368" s="61"/>
      <c r="BX368" s="61"/>
      <c r="BY368" s="62" t="n">
        <f aca="false">Q368-T12EarlyH/24</f>
        <v>46306.3263888889</v>
      </c>
      <c r="BZ368" s="61" t="n">
        <f aca="false">IFERROR(IF(AND(TRIM(LOWER(Z368))&lt;&gt;LOWER(Flights!$F$15),ISNA(MATCH(TRIM(BN368),{"00aaa00","00aaa0000","aaa00","aaa0000","00-aaa-00","00-aaa-0000","00/aaa/00"},0)),IF(S368="Link / file path",SUMPRODUCT(--ISNUMBER(SEARCH({"http","www.","\","/",".pdf",".jpg",".jpeg",".png",".heic",".xls",".doc",".msg",".eml"},Z368)))&gt;0,OR(SUMPRODUCT(--ISNUMBER(SEARCH({"a0","a-0","a_0","a/0","a.0","a#0"},BN368)))&gt;0,SUMPRODUCT(--ISNUMBER(SEARCH({"http","www.","\","/",".pdf",".jpg",".jpeg",".png",".heic",".xls",".doc",".msg",".eml"},Z368)))&gt;0,AND(ISNUMBER(MATCH(S368,{"Seal no.","Delivery note / receipt","Email","Photo"},0)),ISNUMBER(SEARCH("0000",BN368)))))),1,0),0)</f>
        <v>0</v>
      </c>
    </row>
    <row r="369" customFormat="false" ht="41.25" hidden="false" customHeight="true" outlineLevel="0" collapsed="false">
      <c r="A369" s="57" t="s">
        <v>976</v>
      </c>
      <c r="B369" s="57" t="s">
        <v>258</v>
      </c>
      <c r="C369" s="57" t="str">
        <f aca="false">Flights!$F$15</f>
        <v>MH1149</v>
      </c>
      <c r="D369" s="58" t="n">
        <f aca="false">Flights!$D$15</f>
        <v>46307</v>
      </c>
      <c r="E369" s="57" t="str">
        <f aca="false">Flights!$G$15&amp;"-"&amp;Flights!$H$15</f>
        <v>PEN-KUL</v>
      </c>
      <c r="F369" s="57" t="str">
        <f aca="false">Flights!$K$15</f>
        <v>EY</v>
      </c>
      <c r="G369" s="57" t="s">
        <v>420</v>
      </c>
      <c r="H369" s="57" t="s">
        <v>378</v>
      </c>
      <c r="I369" s="57" t="s">
        <v>379</v>
      </c>
      <c r="J369" s="57" t="s">
        <v>425</v>
      </c>
      <c r="K369" s="67" t="s">
        <v>426</v>
      </c>
      <c r="L369" s="67" t="s">
        <v>422</v>
      </c>
      <c r="M369" s="67"/>
      <c r="N369" s="67" t="s">
        <v>383</v>
      </c>
      <c r="O369" s="67" t="s">
        <v>975</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60"/>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file",IF(TRIM(S369)="","INVALID – choose the evidence type (column S)",IF(BL369=0,"INVALID – evidence ID does not match its type (e.g. SF-2210, IMG_2231, seal 88213, link)",IF(OR(LEN(AX369)&lt;2,ISNUMBER(MATCH(AX369,L_Placeholder,0))),"INVALID – verifier missing",IF(AX369=AU369,"INVALID – verifier must be someone other than the PIC",IF(BH369=1,"INVALID – result not yet available (awaiting / TBC)",IF(BV369=1,"INVALID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future",IF(AND(ISNUMBER(BY369),AG369&lt;BY369),IF(H369="Physical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IF(TRIM(S369)="",0,BZ369)</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TRIM(LOWER(W369))&lt;&gt;LOWER(Flights!$F$15),ISNA(MATCH(TRIM(BP369),{"00aaa00","00aaa0000","aaa00","aaa0000","00-aaa-00","00-aaa-0000","00/aaa/00"},0)),OR(SUMPRODUCT(--ISNUMBER(SEARCH({"a0","a-0","a_0","a/0","a.0","a#0"},BP369)))&gt;0,ISNUMBER(SEARCH("000000",BP369)))),1,0),0)</f>
        <v>0</v>
      </c>
      <c r="BR369" s="61"/>
      <c r="BS369" s="61"/>
      <c r="BT369" s="61"/>
      <c r="BU369" s="61"/>
      <c r="BV369" s="61" t="n">
        <f aca="false">0</f>
        <v>0</v>
      </c>
      <c r="BW369" s="61"/>
      <c r="BX369" s="61"/>
      <c r="BY369" s="62" t="n">
        <f aca="false">Q369-T12EarlyH/24</f>
        <v>46306.3263888889</v>
      </c>
      <c r="BZ369" s="61" t="n">
        <f aca="false">IFERROR(IF(AND(TRIM(LOWER(Z369))&lt;&gt;LOWER(Flights!$F$15),ISNA(MATCH(TRIM(BN369),{"00aaa00","00aaa0000","aaa00","aaa0000","00-aaa-00","00-aaa-0000","00/aaa/00"},0)),IF(S369="Link / file path",SUMPRODUCT(--ISNUMBER(SEARCH({"http","www.","\","/",".pdf",".jpg",".jpeg",".png",".heic",".xls",".doc",".msg",".eml"},Z369)))&gt;0,OR(SUMPRODUCT(--ISNUMBER(SEARCH({"a0","a-0","a_0","a/0","a.0","a#0"},BN369)))&gt;0,SUMPRODUCT(--ISNUMBER(SEARCH({"http","www.","\","/",".pdf",".jpg",".jpeg",".png",".heic",".xls",".doc",".msg",".eml"},Z369)))&gt;0,AND(ISNUMBER(MATCH(S369,{"Seal no.","Delivery note / receipt","Email","Photo"},0)),ISNUMBER(SEARCH("0000",BN369)))))),1,0),0)</f>
        <v>0</v>
      </c>
    </row>
    <row r="370" customFormat="false" ht="41.25" hidden="false" customHeight="true" outlineLevel="0" collapsed="false">
      <c r="A370" s="57" t="s">
        <v>977</v>
      </c>
      <c r="B370" s="57" t="s">
        <v>258</v>
      </c>
      <c r="C370" s="57" t="str">
        <f aca="false">Flights!$F$15</f>
        <v>MH1149</v>
      </c>
      <c r="D370" s="58" t="n">
        <f aca="false">Flights!$D$15</f>
        <v>46307</v>
      </c>
      <c r="E370" s="57" t="str">
        <f aca="false">Flights!$G$15&amp;"-"&amp;Flights!$H$15</f>
        <v>PEN-KUL</v>
      </c>
      <c r="F370" s="57" t="str">
        <f aca="false">Flights!$K$15</f>
        <v>EY</v>
      </c>
      <c r="G370" s="57" t="s">
        <v>420</v>
      </c>
      <c r="H370" s="57" t="s">
        <v>378</v>
      </c>
      <c r="I370" s="57" t="s">
        <v>428</v>
      </c>
      <c r="J370" s="57" t="s">
        <v>429</v>
      </c>
      <c r="K370" s="67"/>
      <c r="L370" s="67" t="s">
        <v>422</v>
      </c>
      <c r="M370" s="67"/>
      <c r="N370" s="67" t="s">
        <v>383</v>
      </c>
      <c r="O370" s="67" t="s">
        <v>975</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60"/>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file",IF(TRIM(S370)="","INVALID – choose the evidence type (column S)",IF(BL370=0,"INVALID – evidence ID does not match its type (e.g. SF-2210, IMG_2231, seal 88213, link)",IF(OR(LEN(AX370)&lt;2,ISNUMBER(MATCH(AX370,L_Placeholder,0))),"INVALID – verifier missing",IF(AX370=AU370,"INVALID – verifier must be someone other than the PIC",IF(BH370=1,"INVALID – result not yet available (awaiting / TBC)",IF(BV370=1,"INVALID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future",IF(AND(ISNUMBER(BY370),AG370&lt;BY370),IF(H370="Physical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IF(TRIM(S370)="",0,BZ370)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TRIM(LOWER(W370))&lt;&gt;LOWER(Flights!$F$15),ISNA(MATCH(TRIM(BP370),{"00aaa00","00aaa0000","aaa00","aaa0000","00-aaa-00","00-aaa-0000","00/aaa/00"},0)),OR(SUMPRODUCT(--ISNUMBER(SEARCH({"a0","a-0","a_0","a/0","a.0","a#0"},BP370)))&gt;0,ISNUMBER(SEARCH("000000",BP370)))),1,0),0)</f>
        <v>0</v>
      </c>
      <c r="BR370" s="61"/>
      <c r="BS370" s="61"/>
      <c r="BT370" s="61"/>
      <c r="BU370" s="61"/>
      <c r="BV370" s="61" t="n">
        <f aca="false">0</f>
        <v>0</v>
      </c>
      <c r="BW370" s="61"/>
      <c r="BX370" s="61"/>
      <c r="BY370" s="62" t="n">
        <f aca="false">Q370-T12EarlyH/24</f>
        <v>46306.3263888889</v>
      </c>
      <c r="BZ370" s="61" t="n">
        <f aca="false">IFERROR(IF(AND(TRIM(LOWER(Z370))&lt;&gt;LOWER(Flights!$F$15),ISNA(MATCH(TRIM(BN370),{"00aaa00","00aaa0000","aaa00","aaa0000","00-aaa-00","00-aaa-0000","00/aaa/00"},0)),IF(S370="Link / file path",SUMPRODUCT(--ISNUMBER(SEARCH({"http","www.","\","/",".pdf",".jpg",".jpeg",".png",".heic",".xls",".doc",".msg",".eml"},Z370)))&gt;0,OR(SUMPRODUCT(--ISNUMBER(SEARCH({"a0","a-0","a_0","a/0","a.0","a#0"},BN370)))&gt;0,SUMPRODUCT(--ISNUMBER(SEARCH({"http","www.","\","/",".pdf",".jpg",".jpeg",".png",".heic",".xls",".doc",".msg",".eml"},Z370)))&gt;0,AND(ISNUMBER(MATCH(S370,{"Seal no.","Delivery note / receipt","Email","Photo"},0)),ISNUMBER(SEARCH("0000",BN370)))))),1,0),0)</f>
        <v>0</v>
      </c>
    </row>
    <row r="371" customFormat="false" ht="41.25" hidden="false" customHeight="true" outlineLevel="0" collapsed="false">
      <c r="A371" s="57" t="s">
        <v>978</v>
      </c>
      <c r="B371" s="57" t="s">
        <v>258</v>
      </c>
      <c r="C371" s="57" t="str">
        <f aca="false">Flights!$F$15</f>
        <v>MH1149</v>
      </c>
      <c r="D371" s="58" t="n">
        <f aca="false">Flights!$D$15</f>
        <v>46307</v>
      </c>
      <c r="E371" s="57" t="str">
        <f aca="false">Flights!$G$15&amp;"-"&amp;Flights!$H$15</f>
        <v>PEN-KUL</v>
      </c>
      <c r="F371" s="57" t="str">
        <f aca="false">Flights!$K$15</f>
        <v>EY</v>
      </c>
      <c r="G371" s="57" t="s">
        <v>420</v>
      </c>
      <c r="H371" s="57" t="s">
        <v>378</v>
      </c>
      <c r="I371" s="57" t="s">
        <v>428</v>
      </c>
      <c r="J371" s="57" t="s">
        <v>431</v>
      </c>
      <c r="K371" s="67"/>
      <c r="L371" s="67" t="s">
        <v>422</v>
      </c>
      <c r="M371" s="67"/>
      <c r="N371" s="67" t="s">
        <v>383</v>
      </c>
      <c r="O371" s="67" t="s">
        <v>975</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60"/>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file",IF(TRIM(S371)="","INVALID – choose the evidence type (column S)",IF(BL371=0,"INVALID – evidence ID does not match its type (e.g. SF-2210, IMG_2231, seal 88213, link)",IF(OR(LEN(AX371)&lt;2,ISNUMBER(MATCH(AX371,L_Placeholder,0))),"INVALID – verifier missing",IF(AX371=AU371,"INVALID – verifier must be someone other than the PIC",IF(BH371=1,"INVALID – result not yet available (awaiting / TBC)",IF(BV371=1,"INVALID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future",IF(AND(ISNUMBER(BY371),AG371&lt;BY371),IF(H371="Physical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IF(TRIM(S371)="",0,BZ371)</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TRIM(LOWER(W371))&lt;&gt;LOWER(Flights!$F$15),ISNA(MATCH(TRIM(BP371),{"00aaa00","00aaa0000","aaa00","aaa0000","00-aaa-00","00-aaa-0000","00/aaa/00"},0)),OR(SUMPRODUCT(--ISNUMBER(SEARCH({"a0","a-0","a_0","a/0","a.0","a#0"},BP371)))&gt;0,ISNUMBER(SEARCH("000000",BP371)))),1,0),0)</f>
        <v>0</v>
      </c>
      <c r="BR371" s="61"/>
      <c r="BS371" s="61"/>
      <c r="BT371" s="61"/>
      <c r="BU371" s="61"/>
      <c r="BV371" s="61" t="n">
        <f aca="false">0</f>
        <v>0</v>
      </c>
      <c r="BW371" s="61"/>
      <c r="BX371" s="61"/>
      <c r="BY371" s="62" t="n">
        <f aca="false">Q371-T12EarlyH/24</f>
        <v>46306.3263888889</v>
      </c>
      <c r="BZ371" s="61" t="n">
        <f aca="false">IFERROR(IF(AND(TRIM(LOWER(Z371))&lt;&gt;LOWER(Flights!$F$15),ISNA(MATCH(TRIM(BN371),{"00aaa00","00aaa0000","aaa00","aaa0000","00-aaa-00","00-aaa-0000","00/aaa/00"},0)),IF(S371="Link / file path",SUMPRODUCT(--ISNUMBER(SEARCH({"http","www.","\","/",".pdf",".jpg",".jpeg",".png",".heic",".xls",".doc",".msg",".eml"},Z371)))&gt;0,OR(SUMPRODUCT(--ISNUMBER(SEARCH({"a0","a-0","a_0","a/0","a.0","a#0"},BN371)))&gt;0,SUMPRODUCT(--ISNUMBER(SEARCH({"http","www.","\","/",".pdf",".jpg",".jpeg",".png",".heic",".xls",".doc",".msg",".eml"},Z371)))&gt;0,AND(ISNUMBER(MATCH(S371,{"Seal no.","Delivery note / receipt","Email","Photo"},0)),ISNUMBER(SEARCH("0000",BN371)))))),1,0),0)</f>
        <v>0</v>
      </c>
    </row>
    <row r="372" customFormat="false" ht="41.25" hidden="false" customHeight="true" outlineLevel="0" collapsed="false">
      <c r="A372" s="57" t="s">
        <v>979</v>
      </c>
      <c r="B372" s="57" t="s">
        <v>258</v>
      </c>
      <c r="C372" s="57" t="str">
        <f aca="false">Flights!$F$15</f>
        <v>MH1149</v>
      </c>
      <c r="D372" s="58" t="n">
        <f aca="false">Flights!$D$15</f>
        <v>46307</v>
      </c>
      <c r="E372" s="57" t="str">
        <f aca="false">Flights!$G$15&amp;"-"&amp;Flights!$H$15</f>
        <v>PEN-KUL</v>
      </c>
      <c r="F372" s="57" t="str">
        <f aca="false">Flights!$K$15</f>
        <v>EY</v>
      </c>
      <c r="G372" s="57" t="s">
        <v>420</v>
      </c>
      <c r="H372" s="57" t="s">
        <v>378</v>
      </c>
      <c r="I372" s="57" t="s">
        <v>428</v>
      </c>
      <c r="J372" s="57" t="s">
        <v>433</v>
      </c>
      <c r="K372" s="67"/>
      <c r="L372" s="67" t="s">
        <v>422</v>
      </c>
      <c r="M372" s="67"/>
      <c r="N372" s="67" t="s">
        <v>383</v>
      </c>
      <c r="O372" s="67" t="s">
        <v>975</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60"/>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file",IF(TRIM(S372)="","INVALID – choose the evidence type (column S)",IF(BL372=0,"INVALID – evidence ID does not match its type (e.g. SF-2210, IMG_2231, seal 88213, link)",IF(OR(LEN(AX372)&lt;2,ISNUMBER(MATCH(AX372,L_Placeholder,0))),"INVALID – verifier missing",IF(AX372=AU372,"INVALID – verifier must be someone other than the PIC",IF(BH372=1,"INVALID – result not yet available (awaiting / TBC)",IF(BV372=1,"INVALID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future",IF(AND(ISNUMBER(BY372),AG372&lt;BY372),IF(H372="Physical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IF(TRIM(S372)="",0,BZ372)</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TRIM(LOWER(W372))&lt;&gt;LOWER(Flights!$F$15),ISNA(MATCH(TRIM(BP372),{"00aaa00","00aaa0000","aaa00","aaa0000","00-aaa-00","00-aaa-0000","00/aaa/00"},0)),OR(SUMPRODUCT(--ISNUMBER(SEARCH({"a0","a-0","a_0","a/0","a.0","a#0"},BP372)))&gt;0,ISNUMBER(SEARCH("000000",BP372)))),1,0),0)</f>
        <v>0</v>
      </c>
      <c r="BR372" s="61"/>
      <c r="BS372" s="61"/>
      <c r="BT372" s="61"/>
      <c r="BU372" s="61"/>
      <c r="BV372" s="61" t="n">
        <f aca="false">0</f>
        <v>0</v>
      </c>
      <c r="BW372" s="61"/>
      <c r="BX372" s="61"/>
      <c r="BY372" s="62" t="n">
        <f aca="false">Q372-T12EarlyH/24</f>
        <v>46306.3263888889</v>
      </c>
      <c r="BZ372" s="61" t="n">
        <f aca="false">IFERROR(IF(AND(TRIM(LOWER(Z372))&lt;&gt;LOWER(Flights!$F$15),ISNA(MATCH(TRIM(BN372),{"00aaa00","00aaa0000","aaa00","aaa0000","00-aaa-00","00-aaa-0000","00/aaa/00"},0)),IF(S372="Link / file path",SUMPRODUCT(--ISNUMBER(SEARCH({"http","www.","\","/",".pdf",".jpg",".jpeg",".png",".heic",".xls",".doc",".msg",".eml"},Z372)))&gt;0,OR(SUMPRODUCT(--ISNUMBER(SEARCH({"a0","a-0","a_0","a/0","a.0","a#0"},BN372)))&gt;0,SUMPRODUCT(--ISNUMBER(SEARCH({"http","www.","\","/",".pdf",".jpg",".jpeg",".png",".heic",".xls",".doc",".msg",".eml"},Z372)))&gt;0,AND(ISNUMBER(MATCH(S372,{"Seal no.","Delivery note / receipt","Email","Photo"},0)),ISNUMBER(SEARCH("0000",BN372)))))),1,0),0)</f>
        <v>0</v>
      </c>
    </row>
    <row r="373" customFormat="false" ht="78.75" hidden="false" customHeight="true" outlineLevel="0" collapsed="false">
      <c r="A373" s="57" t="s">
        <v>980</v>
      </c>
      <c r="B373" s="57" t="s">
        <v>258</v>
      </c>
      <c r="C373" s="57" t="str">
        <f aca="false">Flights!$F$15</f>
        <v>MH1149</v>
      </c>
      <c r="D373" s="58" t="n">
        <f aca="false">Flights!$D$15</f>
        <v>46307</v>
      </c>
      <c r="E373" s="57" t="str">
        <f aca="false">Flights!$G$15&amp;"-"&amp;Flights!$H$15</f>
        <v>PEN-KUL</v>
      </c>
      <c r="F373" s="57" t="str">
        <f aca="false">Flights!$K$15</f>
        <v>EY</v>
      </c>
      <c r="G373" s="57" t="s">
        <v>420</v>
      </c>
      <c r="H373" s="57" t="s">
        <v>378</v>
      </c>
      <c r="I373" s="57" t="s">
        <v>428</v>
      </c>
      <c r="J373" s="57" t="s">
        <v>435</v>
      </c>
      <c r="K373" s="67" t="s">
        <v>491</v>
      </c>
      <c r="L373" s="67" t="s">
        <v>422</v>
      </c>
      <c r="M373" s="67"/>
      <c r="N373" s="67" t="s">
        <v>383</v>
      </c>
      <c r="O373" s="67" t="s">
        <v>975</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60"/>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file",IF(TRIM(S373)="","INVALID – choose the evidence type (column S)",IF(BL373=0,"INVALID – evidence ID does not match its type (e.g. SF-2210, IMG_2231, seal 88213, link)",IF(OR(LEN(AX373)&lt;2,ISNUMBER(MATCH(AX373,L_Placeholder,0))),"INVALID – verifier missing",IF(AX373=AU373,"INVALID – verifier must be someone other than the PIC",IF(BH373=1,"INVALID – result not yet available (awaiting / TBC)",IF(BV373=1,"INVALID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future",IF(AND(ISNUMBER(BY373),AG373&lt;BY373),IF(H373="Physical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IF(TRIM(S373)="",0,BZ373)</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TRIM(LOWER(W373))&lt;&gt;LOWER(Flights!$F$15),ISNA(MATCH(TRIM(BP373),{"00aaa00","00aaa0000","aaa00","aaa0000","00-aaa-00","00-aaa-0000","00/aaa/00"},0)),OR(SUMPRODUCT(--ISNUMBER(SEARCH({"a0","a-0","a_0","a/0","a.0","a#0"},BP373)))&gt;0,ISNUMBER(SEARCH("000000",BP373)))),1,0),0)</f>
        <v>0</v>
      </c>
      <c r="BR373" s="61"/>
      <c r="BS373" s="61"/>
      <c r="BT373" s="61"/>
      <c r="BU373" s="61"/>
      <c r="BV373" s="61" t="n">
        <f aca="false">0</f>
        <v>0</v>
      </c>
      <c r="BW373" s="61"/>
      <c r="BX373" s="61"/>
      <c r="BY373" s="62" t="n">
        <f aca="false">Q373-T12EarlyH/24</f>
        <v>46306.3263888889</v>
      </c>
      <c r="BZ373" s="61" t="n">
        <f aca="false">IFERROR(IF(AND(TRIM(LOWER(Z373))&lt;&gt;LOWER(Flights!$F$15),ISNA(MATCH(TRIM(BN373),{"00aaa00","00aaa0000","aaa00","aaa0000","00-aaa-00","00-aaa-0000","00/aaa/00"},0)),IF(S373="Link / file path",SUMPRODUCT(--ISNUMBER(SEARCH({"http","www.","\","/",".pdf",".jpg",".jpeg",".png",".heic",".xls",".doc",".msg",".eml"},Z373)))&gt;0,OR(SUMPRODUCT(--ISNUMBER(SEARCH({"a0","a-0","a_0","a/0","a.0","a#0"},BN373)))&gt;0,SUMPRODUCT(--ISNUMBER(SEARCH({"http","www.","\","/",".pdf",".jpg",".jpeg",".png",".heic",".xls",".doc",".msg",".eml"},Z373)))&gt;0,AND(ISNUMBER(MATCH(S373,{"Seal no.","Delivery note / receipt","Email","Photo"},0)),ISNUMBER(SEARCH("0000",BN373)))))),1,0),0)</f>
        <v>0</v>
      </c>
    </row>
    <row r="374" customFormat="false" ht="41.25" hidden="false" customHeight="true" outlineLevel="0" collapsed="false">
      <c r="A374" s="57" t="s">
        <v>981</v>
      </c>
      <c r="B374" s="57" t="s">
        <v>258</v>
      </c>
      <c r="C374" s="57" t="str">
        <f aca="false">Flights!$F$15</f>
        <v>MH1149</v>
      </c>
      <c r="D374" s="58" t="n">
        <f aca="false">Flights!$D$15</f>
        <v>46307</v>
      </c>
      <c r="E374" s="57" t="str">
        <f aca="false">Flights!$G$15&amp;"-"&amp;Flights!$H$15</f>
        <v>PEN-KUL</v>
      </c>
      <c r="F374" s="57" t="str">
        <f aca="false">Flights!$K$15</f>
        <v>EY</v>
      </c>
      <c r="G374" s="57" t="s">
        <v>420</v>
      </c>
      <c r="H374" s="57" t="s">
        <v>378</v>
      </c>
      <c r="I374" s="57" t="s">
        <v>428</v>
      </c>
      <c r="J374" s="57" t="s">
        <v>438</v>
      </c>
      <c r="K374" s="67"/>
      <c r="L374" s="67" t="s">
        <v>422</v>
      </c>
      <c r="M374" s="67"/>
      <c r="N374" s="67" t="s">
        <v>383</v>
      </c>
      <c r="O374" s="67" t="s">
        <v>975</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60"/>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file",IF(TRIM(S374)="","INVALID – choose the evidence type (column S)",IF(BL374=0,"INVALID – evidence ID does not match its type (e.g. SF-2210, IMG_2231, seal 88213, link)",IF(OR(LEN(AX374)&lt;2,ISNUMBER(MATCH(AX374,L_Placeholder,0))),"INVALID – verifier missing",IF(AX374=AU374,"INVALID – verifier must be someone other than the PIC",IF(BH374=1,"INVALID – result not yet available (awaiting / TBC)",IF(BV374=1,"INVALID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future",IF(AND(ISNUMBER(BY374),AG374&lt;BY374),IF(H374="Physical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IF(TRIM(S374)="",0,BZ374)</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TRIM(LOWER(W374))&lt;&gt;LOWER(Flights!$F$15),ISNA(MATCH(TRIM(BP374),{"00aaa00","00aaa0000","aaa00","aaa0000","00-aaa-00","00-aaa-0000","00/aaa/00"},0)),OR(SUMPRODUCT(--ISNUMBER(SEARCH({"a0","a-0","a_0","a/0","a.0","a#0"},BP374)))&gt;0,ISNUMBER(SEARCH("000000",BP374)))),1,0),0)</f>
        <v>0</v>
      </c>
      <c r="BR374" s="61"/>
      <c r="BS374" s="61"/>
      <c r="BT374" s="61"/>
      <c r="BU374" s="61"/>
      <c r="BV374" s="61" t="n">
        <f aca="false">0</f>
        <v>0</v>
      </c>
      <c r="BW374" s="61"/>
      <c r="BX374" s="61"/>
      <c r="BY374" s="62" t="n">
        <f aca="false">Q374-T12EarlyH/24</f>
        <v>46306.3263888889</v>
      </c>
      <c r="BZ374" s="61" t="n">
        <f aca="false">IFERROR(IF(AND(TRIM(LOWER(Z374))&lt;&gt;LOWER(Flights!$F$15),ISNA(MATCH(TRIM(BN374),{"00aaa00","00aaa0000","aaa00","aaa0000","00-aaa-00","00-aaa-0000","00/aaa/00"},0)),IF(S374="Link / file path",SUMPRODUCT(--ISNUMBER(SEARCH({"http","www.","\","/",".pdf",".jpg",".jpeg",".png",".heic",".xls",".doc",".msg",".eml"},Z374)))&gt;0,OR(SUMPRODUCT(--ISNUMBER(SEARCH({"a0","a-0","a_0","a/0","a.0","a#0"},BN374)))&gt;0,SUMPRODUCT(--ISNUMBER(SEARCH({"http","www.","\","/",".pdf",".jpg",".jpeg",".png",".heic",".xls",".doc",".msg",".eml"},Z374)))&gt;0,AND(ISNUMBER(MATCH(S374,{"Seal no.","Delivery note / receipt","Email","Photo"},0)),ISNUMBER(SEARCH("0000",BN374)))))),1,0),0)</f>
        <v>0</v>
      </c>
    </row>
    <row r="375" customFormat="false" ht="66" hidden="false" customHeight="true" outlineLevel="0" collapsed="false">
      <c r="A375" s="57" t="s">
        <v>982</v>
      </c>
      <c r="B375" s="57" t="s">
        <v>258</v>
      </c>
      <c r="C375" s="57" t="str">
        <f aca="false">Flights!$F$15</f>
        <v>MH1149</v>
      </c>
      <c r="D375" s="58" t="n">
        <f aca="false">Flights!$D$15</f>
        <v>46307</v>
      </c>
      <c r="E375" s="57" t="str">
        <f aca="false">Flights!$G$15&amp;"-"&amp;Flights!$H$15</f>
        <v>PEN-KUL</v>
      </c>
      <c r="F375" s="57" t="str">
        <f aca="false">Flights!$K$15</f>
        <v>EY</v>
      </c>
      <c r="G375" s="57" t="s">
        <v>420</v>
      </c>
      <c r="H375" s="57" t="s">
        <v>378</v>
      </c>
      <c r="I375" s="57" t="s">
        <v>447</v>
      </c>
      <c r="J375" s="57" t="s">
        <v>448</v>
      </c>
      <c r="K375" s="67" t="s">
        <v>449</v>
      </c>
      <c r="L375" s="67" t="s">
        <v>983</v>
      </c>
      <c r="M375" s="67" t="s">
        <v>451</v>
      </c>
      <c r="N375" s="67" t="s">
        <v>383</v>
      </c>
      <c r="O375" s="67" t="s">
        <v>984</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60"/>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file",IF(TRIM(S375)="","INVALID – choose the evidence type (column S)",IF(BL375=0,"INVALID – evidence ID does not match its type (e.g. SF-2210, IMG_2231, seal 88213, link)",IF(OR(LEN(AX375)&lt;2,ISNUMBER(MATCH(AX375,L_Placeholder,0))),"INVALID – verifier missing",IF(AX375=AU375,"INVALID – verifier must be someone other than the PIC",IF(BH375=1,"INVALID – result not yet available (awaiting / TBC)",IF(BV375=1,"INVALID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future",IF(AND(ISNUMBER(BY375),AG375&lt;BY375),IF(H375="Physical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IF(TRIM(S375)="",0,BZ375)</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TRIM(LOWER(W375))&lt;&gt;LOWER(Flights!$F$15),ISNA(MATCH(TRIM(BP375),{"00aaa00","00aaa0000","aaa00","aaa0000","00-aaa-00","00-aaa-0000","00/aaa/00"},0)),OR(SUMPRODUCT(--ISNUMBER(SEARCH({"a0","a-0","a_0","a/0","a.0","a#0"},BP375)))&gt;0,ISNUMBER(SEARCH("000000",BP375)))),1,0),0)</f>
        <v>0</v>
      </c>
      <c r="BR375" s="61"/>
      <c r="BS375" s="61"/>
      <c r="BT375" s="61"/>
      <c r="BU375" s="61"/>
      <c r="BV375" s="61" t="n">
        <f aca="false">0</f>
        <v>0</v>
      </c>
      <c r="BW375" s="61"/>
      <c r="BX375" s="61"/>
      <c r="BY375" s="62" t="n">
        <f aca="false">Q375-T12EarlyH/24</f>
        <v>46306.3263888889</v>
      </c>
      <c r="BZ375" s="61" t="n">
        <f aca="false">IFERROR(IF(AND(TRIM(LOWER(Z375))&lt;&gt;LOWER(Flights!$F$15),ISNA(MATCH(TRIM(BN375),{"00aaa00","00aaa0000","aaa00","aaa0000","00-aaa-00","00-aaa-0000","00/aaa/00"},0)),IF(S375="Link / file path",SUMPRODUCT(--ISNUMBER(SEARCH({"http","www.","\","/",".pdf",".jpg",".jpeg",".png",".heic",".xls",".doc",".msg",".eml"},Z375)))&gt;0,OR(SUMPRODUCT(--ISNUMBER(SEARCH({"a0","a-0","a_0","a/0","a.0","a#0"},BN375)))&gt;0,SUMPRODUCT(--ISNUMBER(SEARCH({"http","www.","\","/",".pdf",".jpg",".jpeg",".png",".heic",".xls",".doc",".msg",".eml"},Z375)))&gt;0,AND(ISNUMBER(MATCH(S375,{"Seal no.","Delivery note / receipt","Email","Photo"},0)),ISNUMBER(SEARCH("0000",BN375)))))),1,0),0)</f>
        <v>0</v>
      </c>
    </row>
    <row r="376" customFormat="false" ht="39.75" hidden="false" customHeight="true" outlineLevel="0" collapsed="false">
      <c r="A376" s="57" t="s">
        <v>985</v>
      </c>
      <c r="B376" s="57" t="s">
        <v>258</v>
      </c>
      <c r="C376" s="57" t="str">
        <f aca="false">Flights!$F$15</f>
        <v>MH1149</v>
      </c>
      <c r="D376" s="58" t="n">
        <f aca="false">Flights!$D$15</f>
        <v>46307</v>
      </c>
      <c r="E376" s="57" t="str">
        <f aca="false">Flights!$G$15&amp;"-"&amp;Flights!$H$15</f>
        <v>PEN-KUL</v>
      </c>
      <c r="F376" s="57" t="str">
        <f aca="false">Flights!$K$15</f>
        <v>EY</v>
      </c>
      <c r="G376" s="57" t="s">
        <v>459</v>
      </c>
      <c r="H376" s="57" t="s">
        <v>460</v>
      </c>
      <c r="I376" s="57" t="s">
        <v>379</v>
      </c>
      <c r="J376" s="57" t="s">
        <v>461</v>
      </c>
      <c r="K376" s="67" t="s">
        <v>426</v>
      </c>
      <c r="L376" s="67" t="s">
        <v>462</v>
      </c>
      <c r="M376" s="67"/>
      <c r="N376" s="67" t="s">
        <v>383</v>
      </c>
      <c r="O376" s="67" t="s">
        <v>463</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60"/>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file",IF(TRIM(S376)="","INVALID – choose the evidence type (column S)",IF(BL376=0,"INVALID – evidence ID does not match its type (e.g. SF-2210, IMG_2231, seal 88213, link)",IF(OR(LEN(AX376)&lt;2,ISNUMBER(MATCH(AX376,L_Placeholder,0))),"INVALID – verifier missing",IF(AX376=AU376,"INVALID – verifier must be someone other than the PIC",IF(BH376=1,"INVALID – result not yet available (awaiting / TBC)",IF(BV376=1,"INVALID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future",IF(AND(ISNUMBER(BY376),AG376&lt;BY376),IF(H376="Physical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IF(TRIM(S376)="",0,BZ376)</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TRIM(LOWER(W376))&lt;&gt;LOWER(Flights!$F$15),ISNA(MATCH(TRIM(BP376),{"00aaa00","00aaa0000","aaa00","aaa0000","00-aaa-00","00-aaa-0000","00/aaa/00"},0)),OR(SUMPRODUCT(--ISNUMBER(SEARCH({"a0","a-0","a_0","a/0","a.0","a#0"},BP376)))&gt;0,ISNUMBER(SEARCH("000000",BP376)))),1,0),0)</f>
        <v>0</v>
      </c>
      <c r="BR376" s="61"/>
      <c r="BS376" s="61"/>
      <c r="BT376" s="61"/>
      <c r="BU376" s="61"/>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c r="BX376" s="61"/>
      <c r="BY376" s="62" t="n">
        <f aca="false">IF(ISNUMBER(Flights!$AZ$15),MAX(Q376-UpliftWindowH/24,Flights!$AZ$15),Q376-UpliftWindowH/24)</f>
        <v>46307.1979166667</v>
      </c>
      <c r="BZ376" s="61" t="n">
        <f aca="false">IFERROR(IF(AND(TRIM(LOWER(Z376))&lt;&gt;LOWER(Flights!$F$15),ISNA(MATCH(TRIM(BN376),{"00aaa00","00aaa0000","aaa00","aaa0000","00-aaa-00","00-aaa-0000","00/aaa/00"},0)),IF(S376="Link / file path",SUMPRODUCT(--ISNUMBER(SEARCH({"http","www.","\","/",".pdf",".jpg",".jpeg",".png",".heic",".xls",".doc",".msg",".eml"},Z376)))&gt;0,OR(SUMPRODUCT(--ISNUMBER(SEARCH({"a0","a-0","a_0","a/0","a.0","a#0"},BN376)))&gt;0,SUMPRODUCT(--ISNUMBER(SEARCH({"http","www.","\","/",".pdf",".jpg",".jpeg",".png",".heic",".xls",".doc",".msg",".eml"},Z376)))&gt;0,AND(ISNUMBER(MATCH(S376,{"Seal no.","Delivery note / receipt","Email","Photo"},0)),ISNUMBER(SEARCH("0000",BN376)))))),1,0),0)</f>
        <v>0</v>
      </c>
    </row>
    <row r="377" customFormat="false" ht="39.75" hidden="false" customHeight="true" outlineLevel="0" collapsed="false">
      <c r="A377" s="57" t="s">
        <v>986</v>
      </c>
      <c r="B377" s="57" t="s">
        <v>258</v>
      </c>
      <c r="C377" s="57" t="str">
        <f aca="false">Flights!$F$15</f>
        <v>MH1149</v>
      </c>
      <c r="D377" s="58" t="n">
        <f aca="false">Flights!$D$15</f>
        <v>46307</v>
      </c>
      <c r="E377" s="57" t="str">
        <f aca="false">Flights!$G$15&amp;"-"&amp;Flights!$H$15</f>
        <v>PEN-KUL</v>
      </c>
      <c r="F377" s="57" t="str">
        <f aca="false">Flights!$K$15</f>
        <v>EY</v>
      </c>
      <c r="G377" s="57" t="s">
        <v>459</v>
      </c>
      <c r="H377" s="57" t="s">
        <v>460</v>
      </c>
      <c r="I377" s="57" t="s">
        <v>428</v>
      </c>
      <c r="J377" s="57" t="s">
        <v>465</v>
      </c>
      <c r="K377" s="67" t="s">
        <v>426</v>
      </c>
      <c r="L377" s="67" t="s">
        <v>462</v>
      </c>
      <c r="M377" s="67"/>
      <c r="N377" s="67" t="s">
        <v>383</v>
      </c>
      <c r="O377" s="67" t="s">
        <v>463</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60"/>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file",IF(TRIM(S377)="","INVALID – choose the evidence type (column S)",IF(BL377=0,"INVALID – evidence ID does not match its type (e.g. SF-2210, IMG_2231, seal 88213, link)",IF(OR(LEN(AX377)&lt;2,ISNUMBER(MATCH(AX377,L_Placeholder,0))),"INVALID – verifier missing",IF(AX377=AU377,"INVALID – verifier must be someone other than the PIC",IF(BH377=1,"INVALID – result not yet available (awaiting / TBC)",IF(BV377=1,"INVALID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future",IF(AND(ISNUMBER(BY377),AG377&lt;BY377),IF(H377="Physical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IF(TRIM(S377)="",0,BZ377)</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TRIM(LOWER(W377))&lt;&gt;LOWER(Flights!$F$15),ISNA(MATCH(TRIM(BP377),{"00aaa00","00aaa0000","aaa00","aaa0000","00-aaa-00","00-aaa-0000","00/aaa/00"},0)),OR(SUMPRODUCT(--ISNUMBER(SEARCH({"a0","a-0","a_0","a/0","a.0","a#0"},BP377)))&gt;0,ISNUMBER(SEARCH("000000",BP377)))),1,0),0)</f>
        <v>0</v>
      </c>
      <c r="BR377" s="61"/>
      <c r="BS377" s="61"/>
      <c r="BT377" s="61"/>
      <c r="BU377" s="61"/>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c r="BX377" s="61"/>
      <c r="BY377" s="62" t="n">
        <f aca="false">IF(ISNUMBER(Flights!$AZ$15),MAX(Q377-UpliftWindowH/24,Flights!$AZ$15),Q377-UpliftWindowH/24)</f>
        <v>46307.1979166667</v>
      </c>
      <c r="BZ377" s="61" t="n">
        <f aca="false">IFERROR(IF(AND(TRIM(LOWER(Z377))&lt;&gt;LOWER(Flights!$F$15),ISNA(MATCH(TRIM(BN377),{"00aaa00","00aaa0000","aaa00","aaa0000","00-aaa-00","00-aaa-0000","00/aaa/00"},0)),IF(S377="Link / file path",SUMPRODUCT(--ISNUMBER(SEARCH({"http","www.","\","/",".pdf",".jpg",".jpeg",".png",".heic",".xls",".doc",".msg",".eml"},Z377)))&gt;0,OR(SUMPRODUCT(--ISNUMBER(SEARCH({"a0","a-0","a_0","a/0","a.0","a#0"},BN377)))&gt;0,SUMPRODUCT(--ISNUMBER(SEARCH({"http","www.","\","/",".pdf",".jpg",".jpeg",".png",".heic",".xls",".doc",".msg",".eml"},Z377)))&gt;0,AND(ISNUMBER(MATCH(S377,{"Seal no.","Delivery note / receipt","Email","Photo"},0)),ISNUMBER(SEARCH("0000",BN377)))))),1,0),0)</f>
        <v>0</v>
      </c>
    </row>
    <row r="378" customFormat="false" ht="66" hidden="false" customHeight="true" outlineLevel="0" collapsed="false">
      <c r="A378" s="57" t="s">
        <v>987</v>
      </c>
      <c r="B378" s="57" t="s">
        <v>258</v>
      </c>
      <c r="C378" s="57" t="str">
        <f aca="false">Flights!$F$15</f>
        <v>MH1149</v>
      </c>
      <c r="D378" s="58" t="n">
        <f aca="false">Flights!$D$15</f>
        <v>46307</v>
      </c>
      <c r="E378" s="57" t="str">
        <f aca="false">Flights!$G$15&amp;"-"&amp;Flights!$H$15</f>
        <v>PEN-KUL</v>
      </c>
      <c r="F378" s="57" t="str">
        <f aca="false">Flights!$K$15</f>
        <v>EY</v>
      </c>
      <c r="G378" s="57" t="s">
        <v>459</v>
      </c>
      <c r="H378" s="57" t="s">
        <v>460</v>
      </c>
      <c r="I378" s="57" t="s">
        <v>411</v>
      </c>
      <c r="J378" s="57" t="s">
        <v>988</v>
      </c>
      <c r="K378" s="67" t="s">
        <v>989</v>
      </c>
      <c r="L378" s="67" t="s">
        <v>990</v>
      </c>
      <c r="M378" s="67"/>
      <c r="N378" s="67" t="s">
        <v>383</v>
      </c>
      <c r="O378" s="67" t="s">
        <v>991</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60"/>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file",IF(TRIM(S378)="","INVALID – choose the evidence type (column S)",IF(BL378=0,"INVALID – evidence ID does not match its type (e.g. SF-2210, IMG_2231, seal 88213, link)",IF(OR(LEN(AX378)&lt;2,ISNUMBER(MATCH(AX378,L_Placeholder,0))),"INVALID – verifier missing",IF(AX378=AU378,"INVALID – verifier must be someone other than the PIC",IF(BH378=1,"INVALID – result not yet available (awaiting / TBC)",IF(BV378=1,"INVALID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future",IF(AND(ISNUMBER(BY378),AG378&lt;BY378),IF(H378="Physical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IF(TRIM(S378)="",0,BZ378)</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TRIM(LOWER(W378))&lt;&gt;LOWER(Flights!$F$15),ISNA(MATCH(TRIM(BP378),{"00aaa00","00aaa0000","aaa00","aaa0000","00-aaa-00","00-aaa-0000","00/aaa/00"},0)),OR(SUMPRODUCT(--ISNUMBER(SEARCH({"a0","a-0","a_0","a/0","a.0","a#0"},BP378)))&gt;0,ISNUMBER(SEARCH("000000",BP378)))),1,0),0)</f>
        <v>0</v>
      </c>
      <c r="BR378" s="61"/>
      <c r="BS378" s="61"/>
      <c r="BT378" s="61"/>
      <c r="BU378" s="61"/>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c r="BX378" s="61"/>
      <c r="BY378" s="62" t="n">
        <f aca="false">Q378-UpliftWindowH/24</f>
        <v>46306.90625</v>
      </c>
      <c r="BZ378" s="61" t="n">
        <f aca="false">IFERROR(IF(AND(TRIM(LOWER(Z378))&lt;&gt;LOWER(Flights!$F$15),ISNA(MATCH(TRIM(BN378),{"00aaa00","00aaa0000","aaa00","aaa0000","00-aaa-00","00-aaa-0000","00/aaa/00"},0)),IF(S378="Link / file path",SUMPRODUCT(--ISNUMBER(SEARCH({"http","www.","\","/",".pdf",".jpg",".jpeg",".png",".heic",".xls",".doc",".msg",".eml"},Z378)))&gt;0,OR(SUMPRODUCT(--ISNUMBER(SEARCH({"a0","a-0","a_0","a/0","a.0","a#0"},BN378)))&gt;0,SUMPRODUCT(--ISNUMBER(SEARCH({"http","www.","\","/",".pdf",".jpg",".jpeg",".png",".heic",".xls",".doc",".msg",".eml"},Z378)))&gt;0,AND(ISNUMBER(MATCH(S378,{"Seal no.","Delivery note / receipt","Email","Photo"},0)),ISNUMBER(SEARCH("0000",BN378)))))),1,0),0)</f>
        <v>0</v>
      </c>
    </row>
    <row r="379" customFormat="false" ht="39.75" hidden="false" customHeight="true" outlineLevel="0" collapsed="false">
      <c r="A379" s="57" t="s">
        <v>992</v>
      </c>
      <c r="B379" s="57" t="s">
        <v>258</v>
      </c>
      <c r="C379" s="57" t="str">
        <f aca="false">Flights!$F$15</f>
        <v>MH1149</v>
      </c>
      <c r="D379" s="58" t="n">
        <f aca="false">Flights!$D$15</f>
        <v>46307</v>
      </c>
      <c r="E379" s="57" t="str">
        <f aca="false">Flights!$G$15&amp;"-"&amp;Flights!$H$15</f>
        <v>PEN-KUL</v>
      </c>
      <c r="F379" s="57" t="str">
        <f aca="false">Flights!$K$15</f>
        <v>EY</v>
      </c>
      <c r="G379" s="57" t="s">
        <v>459</v>
      </c>
      <c r="H379" s="57" t="s">
        <v>460</v>
      </c>
      <c r="I379" s="57" t="s">
        <v>447</v>
      </c>
      <c r="J379" s="57" t="s">
        <v>469</v>
      </c>
      <c r="K379" s="67" t="s">
        <v>449</v>
      </c>
      <c r="L379" s="67" t="s">
        <v>983</v>
      </c>
      <c r="M379" s="67" t="s">
        <v>451</v>
      </c>
      <c r="N379" s="67" t="s">
        <v>383</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60"/>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file",IF(TRIM(S379)="","INVALID – choose the evidence type (column S)",IF(BL379=0,"INVALID – evidence ID does not match its type (e.g. SF-2210, IMG_2231, seal 88213, link)",IF(OR(LEN(AX379)&lt;2,ISNUMBER(MATCH(AX379,L_Placeholder,0))),"INVALID – verifier missing",IF(AX379=AU379,"INVALID – verifier must be someone other than the PIC",IF(BH379=1,"INVALID – result not yet available (awaiting / TBC)",IF(BV379=1,"INVALID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future",IF(AND(ISNUMBER(BY379),AG379&lt;BY379),IF(H379="Physical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IF(TRIM(S379)="",0,BZ379)</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TRIM(LOWER(W379))&lt;&gt;LOWER(Flights!$F$15),ISNA(MATCH(TRIM(BP379),{"00aaa00","00aaa0000","aaa00","aaa0000","00-aaa-00","00-aaa-0000","00/aaa/00"},0)),OR(SUMPRODUCT(--ISNUMBER(SEARCH({"a0","a-0","a_0","a/0","a.0","a#0"},BP379)))&gt;0,ISNUMBER(SEARCH("000000",BP379)))),1,0),0)</f>
        <v>0</v>
      </c>
      <c r="BR379" s="61"/>
      <c r="BS379" s="61"/>
      <c r="BT379" s="61"/>
      <c r="BU379" s="61"/>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c r="BX379" s="61"/>
      <c r="BY379" s="62" t="n">
        <f aca="false">IF(ISNUMBER(Flights!$AZ$15),MAX(Q379-UpliftWindowH/24,Flights!$AZ$15),Q379-UpliftWindowH/24)</f>
        <v>46307.1979166667</v>
      </c>
      <c r="BZ379" s="61" t="n">
        <f aca="false">IFERROR(IF(AND(TRIM(LOWER(Z379))&lt;&gt;LOWER(Flights!$F$15),ISNA(MATCH(TRIM(BN379),{"00aaa00","00aaa0000","aaa00","aaa0000","00-aaa-00","00-aaa-0000","00/aaa/00"},0)),IF(S379="Link / file path",SUMPRODUCT(--ISNUMBER(SEARCH({"http","www.","\","/",".pdf",".jpg",".jpeg",".png",".heic",".xls",".doc",".msg",".eml"},Z379)))&gt;0,OR(SUMPRODUCT(--ISNUMBER(SEARCH({"a0","a-0","a_0","a/0","a.0","a#0"},BN379)))&gt;0,SUMPRODUCT(--ISNUMBER(SEARCH({"http","www.","\","/",".pdf",".jpg",".jpeg",".png",".heic",".xls",".doc",".msg",".eml"},Z379)))&gt;0,AND(ISNUMBER(MATCH(S379,{"Seal no.","Delivery note / receipt","Email","Photo"},0)),ISNUMBER(SEARCH("0000",BN379)))))),1,0),0)</f>
        <v>0</v>
      </c>
    </row>
    <row r="380" customFormat="false" ht="39.75" hidden="false" customHeight="true" outlineLevel="0" collapsed="false">
      <c r="A380" s="57" t="s">
        <v>993</v>
      </c>
      <c r="B380" s="57" t="s">
        <v>261</v>
      </c>
      <c r="C380" s="57" t="str">
        <f aca="false">Flights!$F$16</f>
        <v>MH0139</v>
      </c>
      <c r="D380" s="58" t="n">
        <f aca="false">Flights!$D$16</f>
        <v>46307</v>
      </c>
      <c r="E380" s="57" t="str">
        <f aca="false">Flights!$G$16&amp;"-"&amp;Flights!$H$16</f>
        <v>KUL-ADL</v>
      </c>
      <c r="F380" s="57" t="str">
        <f aca="false">Flights!$K$16</f>
        <v>BC</v>
      </c>
      <c r="G380" s="57" t="s">
        <v>81</v>
      </c>
      <c r="H380" s="57" t="s">
        <v>378</v>
      </c>
      <c r="I380" s="57" t="s">
        <v>379</v>
      </c>
      <c r="J380" s="57" t="s">
        <v>380</v>
      </c>
      <c r="K380" s="67" t="s">
        <v>381</v>
      </c>
      <c r="L380" s="67" t="s">
        <v>382</v>
      </c>
      <c r="M380" s="67"/>
      <c r="N380" s="67" t="s">
        <v>383</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60"/>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file",IF(TRIM(S380)="","INVALID – choose the evidence type (column S)",IF(BL380=0,"INVALID – evidence ID does not match its type (e.g. SF-2210, IMG_2231, seal 88213, link)",IF(OR(LEN(AX380)&lt;2,ISNUMBER(MATCH(AX380,L_Placeholder,0))),"INVALID – verifier missing",IF(AX380=AU380,"INVALID – verifier must be someone other than the PIC",IF(BH380=1,"INVALID – result not yet available (awaiting / TBC)",IF(BV380=1,"INVALID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future",IF(AND(ISNUMBER(BY380),AG380&lt;BY380),IF(H380="Physical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IF(TRIM(S380)="",0,BZ380)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TRIM(LOWER(W380))&lt;&gt;LOWER(Flights!$F$16),ISNA(MATCH(TRIM(BP380),{"00aaa00","00aaa0000","aaa00","aaa0000","00-aaa-00","00-aaa-0000","00/aaa/00"},0)),OR(SUMPRODUCT(--ISNUMBER(SEARCH({"a0","a-0","a_0","a/0","a.0","a#0"},BP380)))&gt;0,ISNUMBER(SEARCH("000000",BP380)))),1,0),0)</f>
        <v>0</v>
      </c>
      <c r="BR380" s="61"/>
      <c r="BS380" s="61"/>
      <c r="BT380" s="61"/>
      <c r="BU380" s="61"/>
      <c r="BV380" s="61" t="n">
        <f aca="false">0</f>
        <v>0</v>
      </c>
      <c r="BW380" s="61"/>
      <c r="BX380" s="61"/>
      <c r="BY380" s="62" t="n">
        <f aca="false">Q380-T7EarlyD*24/24</f>
        <v>46286.6006944444</v>
      </c>
      <c r="BZ380" s="61" t="n">
        <f aca="false">IFERROR(IF(AND(TRIM(LOWER(Z380))&lt;&gt;LOWER(Flights!$F$16),ISNA(MATCH(TRIM(BN380),{"00aaa00","00aaa0000","aaa00","aaa0000","00-aaa-00","00-aaa-0000","00/aaa/00"},0)),IF(S380="Link / file path",SUMPRODUCT(--ISNUMBER(SEARCH({"http","www.","\","/",".pdf",".jpg",".jpeg",".png",".heic",".xls",".doc",".msg",".eml"},Z380)))&gt;0,OR(SUMPRODUCT(--ISNUMBER(SEARCH({"a0","a-0","a_0","a/0","a.0","a#0"},BN380)))&gt;0,SUMPRODUCT(--ISNUMBER(SEARCH({"http","www.","\","/",".pdf",".jpg",".jpeg",".png",".heic",".xls",".doc",".msg",".eml"},Z380)))&gt;0,AND(ISNUMBER(MATCH(S380,{"Seal no.","Delivery note / receipt","Email","Photo"},0)),ISNUMBER(SEARCH("0000",BN380)))))),1,0),0)</f>
        <v>0</v>
      </c>
    </row>
    <row r="381" customFormat="false" ht="39.75" hidden="false" customHeight="true" outlineLevel="0" collapsed="false">
      <c r="A381" s="57" t="s">
        <v>994</v>
      </c>
      <c r="B381" s="57" t="s">
        <v>261</v>
      </c>
      <c r="C381" s="57" t="str">
        <f aca="false">Flights!$F$16</f>
        <v>MH0139</v>
      </c>
      <c r="D381" s="58" t="n">
        <f aca="false">Flights!$D$16</f>
        <v>46307</v>
      </c>
      <c r="E381" s="57" t="str">
        <f aca="false">Flights!$G$16&amp;"-"&amp;Flights!$H$16</f>
        <v>KUL-ADL</v>
      </c>
      <c r="F381" s="57" t="str">
        <f aca="false">Flights!$K$16</f>
        <v>BC</v>
      </c>
      <c r="G381" s="57" t="s">
        <v>81</v>
      </c>
      <c r="H381" s="57" t="s">
        <v>378</v>
      </c>
      <c r="I381" s="57" t="s">
        <v>385</v>
      </c>
      <c r="J381" s="57" t="s">
        <v>386</v>
      </c>
      <c r="K381" s="67" t="s">
        <v>387</v>
      </c>
      <c r="L381" s="67" t="s">
        <v>382</v>
      </c>
      <c r="M381" s="67"/>
      <c r="N381" s="67" t="s">
        <v>383</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60"/>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file",IF(TRIM(S381)="","INVALID – choose the evidence type (column S)",IF(BL381=0,"INVALID – evidence ID does not match its type (e.g. SF-2210, IMG_2231, seal 88213, link)",IF(OR(LEN(AX381)&lt;2,ISNUMBER(MATCH(AX381,L_Placeholder,0))),"INVALID – verifier missing",IF(AX381=AU381,"INVALID – verifier must be someone other than the PIC",IF(BH381=1,"INVALID – result not yet available (awaiting / TBC)",IF(BV381=1,"INVALID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future",IF(AND(ISNUMBER(BY381),AG381&lt;BY381),IF(H381="Physical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IF(TRIM(S381)="",0,BZ381)</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TRIM(LOWER(W381))&lt;&gt;LOWER(Flights!$F$16),ISNA(MATCH(TRIM(BP381),{"00aaa00","00aaa0000","aaa00","aaa0000","00-aaa-00","00-aaa-0000","00/aaa/00"},0)),OR(SUMPRODUCT(--ISNUMBER(SEARCH({"a0","a-0","a_0","a/0","a.0","a#0"},BP381)))&gt;0,ISNUMBER(SEARCH("000000",BP381)))),1,0),0)</f>
        <v>0</v>
      </c>
      <c r="BR381" s="61"/>
      <c r="BS381" s="61"/>
      <c r="BT381" s="61"/>
      <c r="BU381" s="61"/>
      <c r="BV381" s="61" t="n">
        <f aca="false">0</f>
        <v>0</v>
      </c>
      <c r="BW381" s="61"/>
      <c r="BX381" s="61"/>
      <c r="BY381" s="62" t="n">
        <f aca="false">Q381-T7EarlyD*24/24</f>
        <v>46286.6006944444</v>
      </c>
      <c r="BZ381" s="61" t="n">
        <f aca="false">IFERROR(IF(AND(TRIM(LOWER(Z381))&lt;&gt;LOWER(Flights!$F$16),ISNA(MATCH(TRIM(BN381),{"00aaa00","00aaa0000","aaa00","aaa0000","00-aaa-00","00-aaa-0000","00/aaa/00"},0)),IF(S381="Link / file path",SUMPRODUCT(--ISNUMBER(SEARCH({"http","www.","\","/",".pdf",".jpg",".jpeg",".png",".heic",".xls",".doc",".msg",".eml"},Z381)))&gt;0,OR(SUMPRODUCT(--ISNUMBER(SEARCH({"a0","a-0","a_0","a/0","a.0","a#0"},BN381)))&gt;0,SUMPRODUCT(--ISNUMBER(SEARCH({"http","www.","\","/",".pdf",".jpg",".jpeg",".png",".heic",".xls",".doc",".msg",".eml"},Z381)))&gt;0,AND(ISNUMBER(MATCH(S381,{"Seal no.","Delivery note / receipt","Email","Photo"},0)),ISNUMBER(SEARCH("0000",BN381)))))),1,0),0)</f>
        <v>0</v>
      </c>
    </row>
    <row r="382" customFormat="false" ht="41.25" hidden="false" customHeight="true" outlineLevel="0" collapsed="false">
      <c r="A382" s="57" t="s">
        <v>995</v>
      </c>
      <c r="B382" s="57" t="s">
        <v>261</v>
      </c>
      <c r="C382" s="57" t="str">
        <f aca="false">Flights!$F$16</f>
        <v>MH0139</v>
      </c>
      <c r="D382" s="58" t="n">
        <f aca="false">Flights!$D$16</f>
        <v>46307</v>
      </c>
      <c r="E382" s="57" t="str">
        <f aca="false">Flights!$G$16&amp;"-"&amp;Flights!$H$16</f>
        <v>KUL-ADL</v>
      </c>
      <c r="F382" s="57" t="str">
        <f aca="false">Flights!$K$16</f>
        <v>BC</v>
      </c>
      <c r="G382" s="57" t="s">
        <v>81</v>
      </c>
      <c r="H382" s="57" t="s">
        <v>378</v>
      </c>
      <c r="I382" s="57" t="s">
        <v>389</v>
      </c>
      <c r="J382" s="57" t="s">
        <v>390</v>
      </c>
      <c r="K382" s="67" t="s">
        <v>391</v>
      </c>
      <c r="L382" s="67" t="s">
        <v>382</v>
      </c>
      <c r="M382" s="67"/>
      <c r="N382" s="67" t="str">
        <f aca="false">IF(TRIM(Flights!$L$16)="A339","Required","N/A – rule")</f>
        <v>Required</v>
      </c>
      <c r="O382" s="67" t="s">
        <v>392</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60"/>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file",IF(TRIM(S382)="","INVALID – choose the evidence type (column S)",IF(BL382=0,"INVALID – evidence ID does not match its type (e.g. SF-2210, IMG_2231, seal 88213, link)",IF(OR(LEN(AX382)&lt;2,ISNUMBER(MATCH(AX382,L_Placeholder,0))),"INVALID – verifier missing",IF(AX382=AU382,"INVALID – verifier must be someone other than the PIC",IF(BH382=1,"INVALID – result not yet available (awaiting / TBC)",IF(BV382=1,"INVALID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future",IF(AND(ISNUMBER(BY382),AG382&lt;BY382),IF(H382="Physical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IF(TRIM(S382)="",0,BZ382)</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TRIM(LOWER(W382))&lt;&gt;LOWER(Flights!$F$16),ISNA(MATCH(TRIM(BP382),{"00aaa00","00aaa0000","aaa00","aaa0000","00-aaa-00","00-aaa-0000","00/aaa/00"},0)),OR(SUMPRODUCT(--ISNUMBER(SEARCH({"a0","a-0","a_0","a/0","a.0","a#0"},BP382)))&gt;0,ISNUMBER(SEARCH("000000",BP382)))),1,0),0)</f>
        <v>0</v>
      </c>
      <c r="BR382" s="61"/>
      <c r="BS382" s="61"/>
      <c r="BT382" s="61"/>
      <c r="BU382" s="61"/>
      <c r="BV382" s="61" t="n">
        <f aca="false">0</f>
        <v>0</v>
      </c>
      <c r="BW382" s="61"/>
      <c r="BX382" s="61"/>
      <c r="BY382" s="62" t="n">
        <f aca="false">Q382-T7EarlyD*24/24</f>
        <v>46286.6006944444</v>
      </c>
      <c r="BZ382" s="61" t="n">
        <f aca="false">IFERROR(IF(AND(TRIM(LOWER(Z382))&lt;&gt;LOWER(Flights!$F$16),ISNA(MATCH(TRIM(BN382),{"00aaa00","00aaa0000","aaa00","aaa0000","00-aaa-00","00-aaa-0000","00/aaa/00"},0)),IF(S382="Link / file path",SUMPRODUCT(--ISNUMBER(SEARCH({"http","www.","\","/",".pdf",".jpg",".jpeg",".png",".heic",".xls",".doc",".msg",".eml"},Z382)))&gt;0,OR(SUMPRODUCT(--ISNUMBER(SEARCH({"a0","a-0","a_0","a/0","a.0","a#0"},BN382)))&gt;0,SUMPRODUCT(--ISNUMBER(SEARCH({"http","www.","\","/",".pdf",".jpg",".jpeg",".png",".heic",".xls",".doc",".msg",".eml"},Z382)))&gt;0,AND(ISNUMBER(MATCH(S382,{"Seal no.","Delivery note / receipt","Email","Photo"},0)),ISNUMBER(SEARCH("0000",BN382)))))),1,0),0)</f>
        <v>0</v>
      </c>
    </row>
    <row r="383" customFormat="false" ht="39.75" hidden="false" customHeight="true" outlineLevel="0" collapsed="false">
      <c r="A383" s="57" t="s">
        <v>996</v>
      </c>
      <c r="B383" s="57" t="s">
        <v>261</v>
      </c>
      <c r="C383" s="57" t="str">
        <f aca="false">Flights!$F$16</f>
        <v>MH0139</v>
      </c>
      <c r="D383" s="58" t="n">
        <f aca="false">Flights!$D$16</f>
        <v>46307</v>
      </c>
      <c r="E383" s="57" t="str">
        <f aca="false">Flights!$G$16&amp;"-"&amp;Flights!$H$16</f>
        <v>KUL-ADL</v>
      </c>
      <c r="F383" s="57" t="str">
        <f aca="false">Flights!$K$16</f>
        <v>BC</v>
      </c>
      <c r="G383" s="57" t="s">
        <v>81</v>
      </c>
      <c r="H383" s="57" t="s">
        <v>378</v>
      </c>
      <c r="I383" s="57" t="s">
        <v>394</v>
      </c>
      <c r="J383" s="57" t="s">
        <v>395</v>
      </c>
      <c r="K383" s="67" t="s">
        <v>396</v>
      </c>
      <c r="L383" s="67" t="s">
        <v>382</v>
      </c>
      <c r="M383" s="67"/>
      <c r="N383" s="67" t="s">
        <v>383</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60"/>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file",IF(TRIM(S383)="","INVALID – choose the evidence type (column S)",IF(BL383=0,"INVALID – evidence ID does not match its type (e.g. SF-2210, IMG_2231, seal 88213, link)",IF(OR(LEN(AX383)&lt;2,ISNUMBER(MATCH(AX383,L_Placeholder,0))),"INVALID – verifier missing",IF(AX383=AU383,"INVALID – verifier must be someone other than the PIC",IF(BH383=1,"INVALID – result not yet available (awaiting / TBC)",IF(BV383=1,"INVALID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future",IF(AND(ISNUMBER(BY383),AG383&lt;BY383),IF(H383="Physical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IF(TRIM(S383)="",0,BZ383)</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TRIM(LOWER(W383))&lt;&gt;LOWER(Flights!$F$16),ISNA(MATCH(TRIM(BP383),{"00aaa00","00aaa0000","aaa00","aaa0000","00-aaa-00","00-aaa-0000","00/aaa/00"},0)),OR(SUMPRODUCT(--ISNUMBER(SEARCH({"a0","a-0","a_0","a/0","a.0","a#0"},BP383)))&gt;0,ISNUMBER(SEARCH("000000",BP383)))),1,0),0)</f>
        <v>0</v>
      </c>
      <c r="BR383" s="61"/>
      <c r="BS383" s="61"/>
      <c r="BT383" s="61"/>
      <c r="BU383" s="61"/>
      <c r="BV383" s="61" t="n">
        <f aca="false">0</f>
        <v>0</v>
      </c>
      <c r="BW383" s="61"/>
      <c r="BX383" s="61"/>
      <c r="BY383" s="62" t="n">
        <f aca="false">Q383-T7EarlyD*24/24</f>
        <v>46286.6006944444</v>
      </c>
      <c r="BZ383" s="61" t="n">
        <f aca="false">IFERROR(IF(AND(TRIM(LOWER(Z383))&lt;&gt;LOWER(Flights!$F$16),ISNA(MATCH(TRIM(BN383),{"00aaa00","00aaa0000","aaa00","aaa0000","00-aaa-00","00-aaa-0000","00/aaa/00"},0)),IF(S383="Link / file path",SUMPRODUCT(--ISNUMBER(SEARCH({"http","www.","\","/",".pdf",".jpg",".jpeg",".png",".heic",".xls",".doc",".msg",".eml"},Z383)))&gt;0,OR(SUMPRODUCT(--ISNUMBER(SEARCH({"a0","a-0","a_0","a/0","a.0","a#0"},BN383)))&gt;0,SUMPRODUCT(--ISNUMBER(SEARCH({"http","www.","\","/",".pdf",".jpg",".jpeg",".png",".heic",".xls",".doc",".msg",".eml"},Z383)))&gt;0,AND(ISNUMBER(MATCH(S383,{"Seal no.","Delivery note / receipt","Email","Photo"},0)),ISNUMBER(SEARCH("0000",BN383)))))),1,0),0)</f>
        <v>0</v>
      </c>
    </row>
    <row r="384" customFormat="false" ht="39.75" hidden="false" customHeight="true" outlineLevel="0" collapsed="false">
      <c r="A384" s="57" t="s">
        <v>997</v>
      </c>
      <c r="B384" s="57" t="s">
        <v>261</v>
      </c>
      <c r="C384" s="57" t="str">
        <f aca="false">Flights!$F$16</f>
        <v>MH0139</v>
      </c>
      <c r="D384" s="58" t="n">
        <f aca="false">Flights!$D$16</f>
        <v>46307</v>
      </c>
      <c r="E384" s="57" t="str">
        <f aca="false">Flights!$G$16&amp;"-"&amp;Flights!$H$16</f>
        <v>KUL-ADL</v>
      </c>
      <c r="F384" s="57" t="str">
        <f aca="false">Flights!$K$16</f>
        <v>BC</v>
      </c>
      <c r="G384" s="57" t="s">
        <v>81</v>
      </c>
      <c r="H384" s="57" t="s">
        <v>378</v>
      </c>
      <c r="I384" s="57" t="s">
        <v>398</v>
      </c>
      <c r="J384" s="57" t="s">
        <v>399</v>
      </c>
      <c r="K384" s="67" t="s">
        <v>400</v>
      </c>
      <c r="L384" s="67" t="s">
        <v>382</v>
      </c>
      <c r="M384" s="67"/>
      <c r="N384" s="67" t="s">
        <v>383</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60"/>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file",IF(TRIM(S384)="","INVALID – choose the evidence type (column S)",IF(BL384=0,"INVALID – evidence ID does not match its type (e.g. SF-2210, IMG_2231, seal 88213, link)",IF(OR(LEN(AX384)&lt;2,ISNUMBER(MATCH(AX384,L_Placeholder,0))),"INVALID – verifier missing",IF(AX384=AU384,"INVALID – verifier must be someone other than the PIC",IF(BH384=1,"INVALID – result not yet available (awaiting / TBC)",IF(BV384=1,"INVALID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future",IF(AND(ISNUMBER(BY384),AG384&lt;BY384),IF(H384="Physical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IF(TRIM(S384)="",0,BZ384)</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TRIM(LOWER(W384))&lt;&gt;LOWER(Flights!$F$16),ISNA(MATCH(TRIM(BP384),{"00aaa00","00aaa0000","aaa00","aaa0000","00-aaa-00","00-aaa-0000","00/aaa/00"},0)),OR(SUMPRODUCT(--ISNUMBER(SEARCH({"a0","a-0","a_0","a/0","a.0","a#0"},BP384)))&gt;0,ISNUMBER(SEARCH("000000",BP384)))),1,0),0)</f>
        <v>0</v>
      </c>
      <c r="BR384" s="61"/>
      <c r="BS384" s="61"/>
      <c r="BT384" s="61"/>
      <c r="BU384" s="61"/>
      <c r="BV384" s="61" t="n">
        <f aca="false">0</f>
        <v>0</v>
      </c>
      <c r="BW384" s="61"/>
      <c r="BX384" s="61"/>
      <c r="BY384" s="62" t="n">
        <f aca="false">Q384-T7EarlyD*24/24</f>
        <v>46286.6006944444</v>
      </c>
      <c r="BZ384" s="61" t="n">
        <f aca="false">IFERROR(IF(AND(TRIM(LOWER(Z384))&lt;&gt;LOWER(Flights!$F$16),ISNA(MATCH(TRIM(BN384),{"00aaa00","00aaa0000","aaa00","aaa0000","00-aaa-00","00-aaa-0000","00/aaa/00"},0)),IF(S384="Link / file path",SUMPRODUCT(--ISNUMBER(SEARCH({"http","www.","\","/",".pdf",".jpg",".jpeg",".png",".heic",".xls",".doc",".msg",".eml"},Z384)))&gt;0,OR(SUMPRODUCT(--ISNUMBER(SEARCH({"a0","a-0","a_0","a/0","a.0","a#0"},BN384)))&gt;0,SUMPRODUCT(--ISNUMBER(SEARCH({"http","www.","\","/",".pdf",".jpg",".jpeg",".png",".heic",".xls",".doc",".msg",".eml"},Z384)))&gt;0,AND(ISNUMBER(MATCH(S384,{"Seal no.","Delivery note / receipt","Email","Photo"},0)),ISNUMBER(SEARCH("0000",BN384)))))),1,0),0)</f>
        <v>0</v>
      </c>
    </row>
    <row r="385" customFormat="false" ht="39.75" hidden="false" customHeight="true" outlineLevel="0" collapsed="false">
      <c r="A385" s="57" t="s">
        <v>998</v>
      </c>
      <c r="B385" s="57" t="s">
        <v>261</v>
      </c>
      <c r="C385" s="57" t="str">
        <f aca="false">Flights!$F$16</f>
        <v>MH0139</v>
      </c>
      <c r="D385" s="58" t="n">
        <f aca="false">Flights!$D$16</f>
        <v>46307</v>
      </c>
      <c r="E385" s="57" t="str">
        <f aca="false">Flights!$G$16&amp;"-"&amp;Flights!$H$16</f>
        <v>KUL-ADL</v>
      </c>
      <c r="F385" s="57" t="str">
        <f aca="false">Flights!$K$16</f>
        <v>BC</v>
      </c>
      <c r="G385" s="57" t="s">
        <v>81</v>
      </c>
      <c r="H385" s="57" t="s">
        <v>378</v>
      </c>
      <c r="I385" s="57" t="s">
        <v>398</v>
      </c>
      <c r="J385" s="57" t="s">
        <v>402</v>
      </c>
      <c r="K385" s="67" t="s">
        <v>403</v>
      </c>
      <c r="L385" s="67" t="s">
        <v>382</v>
      </c>
      <c r="M385" s="67"/>
      <c r="N385" s="67" t="s">
        <v>383</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60"/>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file",IF(TRIM(S385)="","INVALID – choose the evidence type (column S)",IF(BL385=0,"INVALID – evidence ID does not match its type (e.g. SF-2210, IMG_2231, seal 88213, link)",IF(OR(LEN(AX385)&lt;2,ISNUMBER(MATCH(AX385,L_Placeholder,0))),"INVALID – verifier missing",IF(AX385=AU385,"INVALID – verifier must be someone other than the PIC",IF(BH385=1,"INVALID – result not yet available (awaiting / TBC)",IF(BV385=1,"INVALID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future",IF(AND(ISNUMBER(BY385),AG385&lt;BY385),IF(H385="Physical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IF(TRIM(S385)="",0,BZ385)</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TRIM(LOWER(W385))&lt;&gt;LOWER(Flights!$F$16),ISNA(MATCH(TRIM(BP385),{"00aaa00","00aaa0000","aaa00","aaa0000","00-aaa-00","00-aaa-0000","00/aaa/00"},0)),OR(SUMPRODUCT(--ISNUMBER(SEARCH({"a0","a-0","a_0","a/0","a.0","a#0"},BP385)))&gt;0,ISNUMBER(SEARCH("000000",BP385)))),1,0),0)</f>
        <v>0</v>
      </c>
      <c r="BR385" s="61"/>
      <c r="BS385" s="61"/>
      <c r="BT385" s="61"/>
      <c r="BU385" s="61"/>
      <c r="BV385" s="61" t="n">
        <f aca="false">0</f>
        <v>0</v>
      </c>
      <c r="BW385" s="61"/>
      <c r="BX385" s="61"/>
      <c r="BY385" s="62" t="n">
        <f aca="false">Q385-T7EarlyD*24/24</f>
        <v>46286.6006944444</v>
      </c>
      <c r="BZ385" s="61" t="n">
        <f aca="false">IFERROR(IF(AND(TRIM(LOWER(Z385))&lt;&gt;LOWER(Flights!$F$16),ISNA(MATCH(TRIM(BN385),{"00aaa00","00aaa0000","aaa00","aaa0000","00-aaa-00","00-aaa-0000","00/aaa/00"},0)),IF(S385="Link / file path",SUMPRODUCT(--ISNUMBER(SEARCH({"http","www.","\","/",".pdf",".jpg",".jpeg",".png",".heic",".xls",".doc",".msg",".eml"},Z385)))&gt;0,OR(SUMPRODUCT(--ISNUMBER(SEARCH({"a0","a-0","a_0","a/0","a.0","a#0"},BN385)))&gt;0,SUMPRODUCT(--ISNUMBER(SEARCH({"http","www.","\","/",".pdf",".jpg",".jpeg",".png",".heic",".xls",".doc",".msg",".eml"},Z385)))&gt;0,AND(ISNUMBER(MATCH(S385,{"Seal no.","Delivery note / receipt","Email","Photo"},0)),ISNUMBER(SEARCH("0000",BN385)))))),1,0),0)</f>
        <v>0</v>
      </c>
    </row>
    <row r="386" customFormat="false" ht="39.75" hidden="false" customHeight="true" outlineLevel="0" collapsed="false">
      <c r="A386" s="57" t="s">
        <v>999</v>
      </c>
      <c r="B386" s="57" t="s">
        <v>261</v>
      </c>
      <c r="C386" s="57" t="str">
        <f aca="false">Flights!$F$16</f>
        <v>MH0139</v>
      </c>
      <c r="D386" s="58" t="n">
        <f aca="false">Flights!$D$16</f>
        <v>46307</v>
      </c>
      <c r="E386" s="57" t="str">
        <f aca="false">Flights!$G$16&amp;"-"&amp;Flights!$H$16</f>
        <v>KUL-ADL</v>
      </c>
      <c r="F386" s="57" t="str">
        <f aca="false">Flights!$K$16</f>
        <v>BC</v>
      </c>
      <c r="G386" s="57" t="s">
        <v>81</v>
      </c>
      <c r="H386" s="57" t="s">
        <v>378</v>
      </c>
      <c r="I386" s="57" t="s">
        <v>405</v>
      </c>
      <c r="J386" s="57" t="s">
        <v>406</v>
      </c>
      <c r="K386" s="67" t="s">
        <v>407</v>
      </c>
      <c r="L386" s="67" t="s">
        <v>382</v>
      </c>
      <c r="M386" s="67"/>
      <c r="N386" s="67" t="s">
        <v>383</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60"/>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file",IF(TRIM(S386)="","INVALID – choose the evidence type (column S)",IF(BL386=0,"INVALID – evidence ID does not match its type (e.g. SF-2210, IMG_2231, seal 88213, link)",IF(OR(LEN(AX386)&lt;2,ISNUMBER(MATCH(AX386,L_Placeholder,0))),"INVALID – verifier missing",IF(AX386=AU386,"INVALID – verifier must be someone other than the PIC",IF(BH386=1,"INVALID – result not yet available (awaiting / TBC)",IF(BV386=1,"INVALID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future",IF(AND(ISNUMBER(BY386),AG386&lt;BY386),IF(H386="Physical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IF(TRIM(S386)="",0,BZ386)</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TRIM(LOWER(W386))&lt;&gt;LOWER(Flights!$F$16),ISNA(MATCH(TRIM(BP386),{"00aaa00","00aaa0000","aaa00","aaa0000","00-aaa-00","00-aaa-0000","00/aaa/00"},0)),OR(SUMPRODUCT(--ISNUMBER(SEARCH({"a0","a-0","a_0","a/0","a.0","a#0"},BP386)))&gt;0,ISNUMBER(SEARCH("000000",BP386)))),1,0),0)</f>
        <v>0</v>
      </c>
      <c r="BR386" s="61"/>
      <c r="BS386" s="61"/>
      <c r="BT386" s="61"/>
      <c r="BU386" s="61"/>
      <c r="BV386" s="61" t="n">
        <f aca="false">0</f>
        <v>0</v>
      </c>
      <c r="BW386" s="61"/>
      <c r="BX386" s="61"/>
      <c r="BY386" s="62" t="n">
        <f aca="false">Q386-T7EarlyD*24/24</f>
        <v>46286.6006944444</v>
      </c>
      <c r="BZ386" s="61" t="n">
        <f aca="false">IFERROR(IF(AND(TRIM(LOWER(Z386))&lt;&gt;LOWER(Flights!$F$16),ISNA(MATCH(TRIM(BN386),{"00aaa00","00aaa0000","aaa00","aaa0000","00-aaa-00","00-aaa-0000","00/aaa/00"},0)),IF(S386="Link / file path",SUMPRODUCT(--ISNUMBER(SEARCH({"http","www.","\","/",".pdf",".jpg",".jpeg",".png",".heic",".xls",".doc",".msg",".eml"},Z386)))&gt;0,OR(SUMPRODUCT(--ISNUMBER(SEARCH({"a0","a-0","a_0","a/0","a.0","a#0"},BN386)))&gt;0,SUMPRODUCT(--ISNUMBER(SEARCH({"http","www.","\","/",".pdf",".jpg",".jpeg",".png",".heic",".xls",".doc",".msg",".eml"},Z386)))&gt;0,AND(ISNUMBER(MATCH(S386,{"Seal no.","Delivery note / receipt","Email","Photo"},0)),ISNUMBER(SEARCH("0000",BN386)))))),1,0),0)</f>
        <v>0</v>
      </c>
    </row>
    <row r="387" customFormat="false" ht="39.75" hidden="false" customHeight="true" outlineLevel="0" collapsed="false">
      <c r="A387" s="57" t="s">
        <v>1000</v>
      </c>
      <c r="B387" s="57" t="s">
        <v>261</v>
      </c>
      <c r="C387" s="57" t="str">
        <f aca="false">Flights!$F$16</f>
        <v>MH0139</v>
      </c>
      <c r="D387" s="58" t="n">
        <f aca="false">Flights!$D$16</f>
        <v>46307</v>
      </c>
      <c r="E387" s="57" t="str">
        <f aca="false">Flights!$G$16&amp;"-"&amp;Flights!$H$16</f>
        <v>KUL-ADL</v>
      </c>
      <c r="F387" s="57" t="str">
        <f aca="false">Flights!$K$16</f>
        <v>BC</v>
      </c>
      <c r="G387" s="57" t="s">
        <v>81</v>
      </c>
      <c r="H387" s="57" t="s">
        <v>378</v>
      </c>
      <c r="I387" s="57" t="s">
        <v>405</v>
      </c>
      <c r="J387" s="57" t="s">
        <v>409</v>
      </c>
      <c r="K387" s="67" t="s">
        <v>407</v>
      </c>
      <c r="L387" s="67" t="s">
        <v>382</v>
      </c>
      <c r="M387" s="67"/>
      <c r="N387" s="67" t="s">
        <v>383</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60"/>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file",IF(TRIM(S387)="","INVALID – choose the evidence type (column S)",IF(BL387=0,"INVALID – evidence ID does not match its type (e.g. SF-2210, IMG_2231, seal 88213, link)",IF(OR(LEN(AX387)&lt;2,ISNUMBER(MATCH(AX387,L_Placeholder,0))),"INVALID – verifier missing",IF(AX387=AU387,"INVALID – verifier must be someone other than the PIC",IF(BH387=1,"INVALID – result not yet available (awaiting / TBC)",IF(BV387=1,"INVALID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future",IF(AND(ISNUMBER(BY387),AG387&lt;BY387),IF(H387="Physical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IF(TRIM(S387)="",0,BZ387)</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TRIM(LOWER(W387))&lt;&gt;LOWER(Flights!$F$16),ISNA(MATCH(TRIM(BP387),{"00aaa00","00aaa0000","aaa00","aaa0000","00-aaa-00","00-aaa-0000","00/aaa/00"},0)),OR(SUMPRODUCT(--ISNUMBER(SEARCH({"a0","a-0","a_0","a/0","a.0","a#0"},BP387)))&gt;0,ISNUMBER(SEARCH("000000",BP387)))),1,0),0)</f>
        <v>0</v>
      </c>
      <c r="BR387" s="61"/>
      <c r="BS387" s="61"/>
      <c r="BT387" s="61"/>
      <c r="BU387" s="61"/>
      <c r="BV387" s="61" t="n">
        <f aca="false">0</f>
        <v>0</v>
      </c>
      <c r="BW387" s="61"/>
      <c r="BX387" s="61"/>
      <c r="BY387" s="62" t="n">
        <f aca="false">Q387-T7EarlyD*24/24</f>
        <v>46286.6006944444</v>
      </c>
      <c r="BZ387" s="61" t="n">
        <f aca="false">IFERROR(IF(AND(TRIM(LOWER(Z387))&lt;&gt;LOWER(Flights!$F$16),ISNA(MATCH(TRIM(BN387),{"00aaa00","00aaa0000","aaa00","aaa0000","00-aaa-00","00-aaa-0000","00/aaa/00"},0)),IF(S387="Link / file path",SUMPRODUCT(--ISNUMBER(SEARCH({"http","www.","\","/",".pdf",".jpg",".jpeg",".png",".heic",".xls",".doc",".msg",".eml"},Z387)))&gt;0,OR(SUMPRODUCT(--ISNUMBER(SEARCH({"a0","a-0","a_0","a/0","a.0","a#0"},BN387)))&gt;0,SUMPRODUCT(--ISNUMBER(SEARCH({"http","www.","\","/",".pdf",".jpg",".jpeg",".png",".heic",".xls",".doc",".msg",".eml"},Z387)))&gt;0,AND(ISNUMBER(MATCH(S387,{"Seal no.","Delivery note / receipt","Email","Photo"},0)),ISNUMBER(SEARCH("0000",BN387)))))),1,0),0)</f>
        <v>0</v>
      </c>
    </row>
    <row r="388" customFormat="false" ht="39.75" hidden="false" customHeight="true" outlineLevel="0" collapsed="false">
      <c r="A388" s="57" t="s">
        <v>1001</v>
      </c>
      <c r="B388" s="57" t="s">
        <v>261</v>
      </c>
      <c r="C388" s="57" t="str">
        <f aca="false">Flights!$F$16</f>
        <v>MH0139</v>
      </c>
      <c r="D388" s="58" t="n">
        <f aca="false">Flights!$D$16</f>
        <v>46307</v>
      </c>
      <c r="E388" s="57" t="str">
        <f aca="false">Flights!$G$16&amp;"-"&amp;Flights!$H$16</f>
        <v>KUL-ADL</v>
      </c>
      <c r="F388" s="57" t="str">
        <f aca="false">Flights!$K$16</f>
        <v>BC</v>
      </c>
      <c r="G388" s="57" t="s">
        <v>81</v>
      </c>
      <c r="H388" s="57" t="s">
        <v>378</v>
      </c>
      <c r="I388" s="57" t="s">
        <v>411</v>
      </c>
      <c r="J388" s="57" t="s">
        <v>412</v>
      </c>
      <c r="K388" s="67" t="s">
        <v>1002</v>
      </c>
      <c r="L388" s="67" t="s">
        <v>1003</v>
      </c>
      <c r="M388" s="67"/>
      <c r="N388" s="67" t="s">
        <v>383</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60"/>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file",IF(TRIM(S388)="","INVALID – choose the evidence type (column S)",IF(BL388=0,"INVALID – evidence ID does not match its type (e.g. SF-2210, IMG_2231, seal 88213, link)",IF(OR(LEN(AX388)&lt;2,ISNUMBER(MATCH(AX388,L_Placeholder,0))),"INVALID – verifier missing",IF(AX388=AU388,"INVALID – verifier must be someone other than the PIC",IF(BH388=1,"INVALID – result not yet available (awaiting / TBC)",IF(BV388=1,"INVALID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future",IF(AND(ISNUMBER(BY388),AG388&lt;BY388),IF(H388="Physical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IF(TRIM(S388)="",0,BZ388)</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TRIM(LOWER(W388))&lt;&gt;LOWER(Flights!$F$16),ISNA(MATCH(TRIM(BP388),{"00aaa00","00aaa0000","aaa00","aaa0000","00-aaa-00","00-aaa-0000","00/aaa/00"},0)),OR(SUMPRODUCT(--ISNUMBER(SEARCH({"a0","a-0","a_0","a/0","a.0","a#0"},BP388)))&gt;0,ISNUMBER(SEARCH("000000",BP388)))),1,0),0)</f>
        <v>0</v>
      </c>
      <c r="BR388" s="61"/>
      <c r="BS388" s="61"/>
      <c r="BT388" s="61"/>
      <c r="BU388" s="61"/>
      <c r="BV388" s="61" t="n">
        <f aca="false">0</f>
        <v>0</v>
      </c>
      <c r="BW388" s="61"/>
      <c r="BX388" s="61"/>
      <c r="BY388" s="62" t="n">
        <f aca="false">Q388-T7EarlyD*24/24</f>
        <v>46286.6006944444</v>
      </c>
      <c r="BZ388" s="61" t="n">
        <f aca="false">IFERROR(IF(AND(TRIM(LOWER(Z388))&lt;&gt;LOWER(Flights!$F$16),ISNA(MATCH(TRIM(BN388),{"00aaa00","00aaa0000","aaa00","aaa0000","00-aaa-00","00-aaa-0000","00/aaa/00"},0)),IF(S388="Link / file path",SUMPRODUCT(--ISNUMBER(SEARCH({"http","www.","\","/",".pdf",".jpg",".jpeg",".png",".heic",".xls",".doc",".msg",".eml"},Z388)))&gt;0,OR(SUMPRODUCT(--ISNUMBER(SEARCH({"a0","a-0","a_0","a/0","a.0","a#0"},BN388)))&gt;0,SUMPRODUCT(--ISNUMBER(SEARCH({"http","www.","\","/",".pdf",".jpg",".jpeg",".png",".heic",".xls",".doc",".msg",".eml"},Z388)))&gt;0,AND(ISNUMBER(MATCH(S388,{"Seal no.","Delivery note / receipt","Email","Photo"},0)),ISNUMBER(SEARCH("0000",BN388)))))),1,0),0)</f>
        <v>0</v>
      </c>
    </row>
    <row r="389" customFormat="false" ht="39.75" hidden="false" customHeight="true" outlineLevel="0" collapsed="false">
      <c r="A389" s="57" t="s">
        <v>1004</v>
      </c>
      <c r="B389" s="57" t="s">
        <v>261</v>
      </c>
      <c r="C389" s="57" t="str">
        <f aca="false">Flights!$F$16</f>
        <v>MH0139</v>
      </c>
      <c r="D389" s="58" t="n">
        <f aca="false">Flights!$D$16</f>
        <v>46307</v>
      </c>
      <c r="E389" s="57" t="str">
        <f aca="false">Flights!$G$16&amp;"-"&amp;Flights!$H$16</f>
        <v>KUL-ADL</v>
      </c>
      <c r="F389" s="57" t="str">
        <f aca="false">Flights!$K$16</f>
        <v>BC</v>
      </c>
      <c r="G389" s="57" t="s">
        <v>83</v>
      </c>
      <c r="H389" s="57" t="s">
        <v>378</v>
      </c>
      <c r="I389" s="57" t="s">
        <v>379</v>
      </c>
      <c r="J389" s="57" t="s">
        <v>416</v>
      </c>
      <c r="K389" s="67" t="s">
        <v>417</v>
      </c>
      <c r="L389" s="67" t="s">
        <v>418</v>
      </c>
      <c r="M389" s="67"/>
      <c r="N389" s="67" t="s">
        <v>383</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60"/>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file",IF(TRIM(S389)="","INVALID – choose the evidence type (column S)",IF(BL389=0,"INVALID – evidence ID does not match its type (e.g. SF-2210, IMG_2231, seal 88213, link)",IF(OR(LEN(AX389)&lt;2,ISNUMBER(MATCH(AX389,L_Placeholder,0))),"INVALID – verifier missing",IF(AX389=AU389,"INVALID – verifier must be someone other than the PIC",IF(BH389=1,"INVALID – result not yet available (awaiting / TBC)",IF(BV389=1,"INVALID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future",IF(AND(ISNUMBER(BY389),AG389&lt;BY389),IF(H389="Physical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IF(TRIM(S389)="",0,BZ389)</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TRIM(LOWER(W389))&lt;&gt;LOWER(Flights!$F$16),ISNA(MATCH(TRIM(BP389),{"00aaa00","00aaa0000","aaa00","aaa0000","00-aaa-00","00-aaa-0000","00/aaa/00"},0)),OR(SUMPRODUCT(--ISNUMBER(SEARCH({"a0","a-0","a_0","a/0","a.0","a#0"},BP389)))&gt;0,ISNUMBER(SEARCH("000000",BP389)))),1,0),0)</f>
        <v>0</v>
      </c>
      <c r="BR389" s="61"/>
      <c r="BS389" s="61"/>
      <c r="BT389" s="61"/>
      <c r="BU389" s="61"/>
      <c r="BV389" s="61" t="n">
        <f aca="false">0</f>
        <v>0</v>
      </c>
      <c r="BW389" s="61"/>
      <c r="BX389" s="61"/>
      <c r="BY389" s="62" t="n">
        <f aca="false">Q389-T24EarlyH/24</f>
        <v>46305.6006944444</v>
      </c>
      <c r="BZ389" s="61" t="n">
        <f aca="false">IFERROR(IF(AND(TRIM(LOWER(Z389))&lt;&gt;LOWER(Flights!$F$16),ISNA(MATCH(TRIM(BN389),{"00aaa00","00aaa0000","aaa00","aaa0000","00-aaa-00","00-aaa-0000","00/aaa/00"},0)),IF(S389="Link / file path",SUMPRODUCT(--ISNUMBER(SEARCH({"http","www.","\","/",".pdf",".jpg",".jpeg",".png",".heic",".xls",".doc",".msg",".eml"},Z389)))&gt;0,OR(SUMPRODUCT(--ISNUMBER(SEARCH({"a0","a-0","a_0","a/0","a.0","a#0"},BN389)))&gt;0,SUMPRODUCT(--ISNUMBER(SEARCH({"http","www.","\","/",".pdf",".jpg",".jpeg",".png",".heic",".xls",".doc",".msg",".eml"},Z389)))&gt;0,AND(ISNUMBER(MATCH(S389,{"Seal no.","Delivery note / receipt","Email","Photo"},0)),ISNUMBER(SEARCH("0000",BN389)))))),1,0),0)</f>
        <v>0</v>
      </c>
    </row>
    <row r="390" customFormat="false" ht="39.75" hidden="false" customHeight="true" outlineLevel="0" collapsed="false">
      <c r="A390" s="57" t="s">
        <v>1005</v>
      </c>
      <c r="B390" s="57" t="s">
        <v>261</v>
      </c>
      <c r="C390" s="57" t="str">
        <f aca="false">Flights!$F$16</f>
        <v>MH0139</v>
      </c>
      <c r="D390" s="58" t="n">
        <f aca="false">Flights!$D$16</f>
        <v>46307</v>
      </c>
      <c r="E390" s="57" t="str">
        <f aca="false">Flights!$G$16&amp;"-"&amp;Flights!$H$16</f>
        <v>KUL-ADL</v>
      </c>
      <c r="F390" s="57" t="str">
        <f aca="false">Flights!$K$16</f>
        <v>BC</v>
      </c>
      <c r="G390" s="57" t="s">
        <v>420</v>
      </c>
      <c r="H390" s="57" t="s">
        <v>378</v>
      </c>
      <c r="I390" s="57" t="s">
        <v>379</v>
      </c>
      <c r="J390" s="57" t="s">
        <v>421</v>
      </c>
      <c r="K390" s="67"/>
      <c r="L390" s="67" t="s">
        <v>422</v>
      </c>
      <c r="M390" s="67"/>
      <c r="N390" s="67" t="s">
        <v>383</v>
      </c>
      <c r="O390" s="67" t="s">
        <v>423</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60"/>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file",IF(TRIM(S390)="","INVALID – choose the evidence type (column S)",IF(BL390=0,"INVALID – evidence ID does not match its type (e.g. SF-2210, IMG_2231, seal 88213, link)",IF(OR(LEN(AX390)&lt;2,ISNUMBER(MATCH(AX390,L_Placeholder,0))),"INVALID – verifier missing",IF(AX390=AU390,"INVALID – verifier must be someone other than the PIC",IF(BH390=1,"INVALID – result not yet available (awaiting / TBC)",IF(BV390=1,"INVALID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future",IF(AND(ISNUMBER(BY390),AG390&lt;BY390),IF(H390="Physical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IF(TRIM(S390)="",0,BZ390)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TRIM(LOWER(W390))&lt;&gt;LOWER(Flights!$F$16),ISNA(MATCH(TRIM(BP390),{"00aaa00","00aaa0000","aaa00","aaa0000","00-aaa-00","00-aaa-0000","00/aaa/00"},0)),OR(SUMPRODUCT(--ISNUMBER(SEARCH({"a0","a-0","a_0","a/0","a.0","a#0"},BP390)))&gt;0,ISNUMBER(SEARCH("000000",BP390)))),1,0),0)</f>
        <v>0</v>
      </c>
      <c r="BR390" s="61"/>
      <c r="BS390" s="61"/>
      <c r="BT390" s="61"/>
      <c r="BU390" s="61"/>
      <c r="BV390" s="61" t="n">
        <f aca="false">0</f>
        <v>0</v>
      </c>
      <c r="BW390" s="61"/>
      <c r="BX390" s="61"/>
      <c r="BY390" s="62" t="n">
        <f aca="false">Q390-T12EarlyH/24</f>
        <v>46306.6006944444</v>
      </c>
      <c r="BZ390" s="61" t="n">
        <f aca="false">IFERROR(IF(AND(TRIM(LOWER(Z390))&lt;&gt;LOWER(Flights!$F$16),ISNA(MATCH(TRIM(BN390),{"00aaa00","00aaa0000","aaa00","aaa0000","00-aaa-00","00-aaa-0000","00/aaa/00"},0)),IF(S390="Link / file path",SUMPRODUCT(--ISNUMBER(SEARCH({"http","www.","\","/",".pdf",".jpg",".jpeg",".png",".heic",".xls",".doc",".msg",".eml"},Z390)))&gt;0,OR(SUMPRODUCT(--ISNUMBER(SEARCH({"a0","a-0","a_0","a/0","a.0","a#0"},BN390)))&gt;0,SUMPRODUCT(--ISNUMBER(SEARCH({"http","www.","\","/",".pdf",".jpg",".jpeg",".png",".heic",".xls",".doc",".msg",".eml"},Z390)))&gt;0,AND(ISNUMBER(MATCH(S390,{"Seal no.","Delivery note / receipt","Email","Photo"},0)),ISNUMBER(SEARCH("0000",BN390)))))),1,0),0)</f>
        <v>0</v>
      </c>
    </row>
    <row r="391" customFormat="false" ht="39.75" hidden="false" customHeight="true" outlineLevel="0" collapsed="false">
      <c r="A391" s="57" t="s">
        <v>1006</v>
      </c>
      <c r="B391" s="57" t="s">
        <v>261</v>
      </c>
      <c r="C391" s="57" t="str">
        <f aca="false">Flights!$F$16</f>
        <v>MH0139</v>
      </c>
      <c r="D391" s="58" t="n">
        <f aca="false">Flights!$D$16</f>
        <v>46307</v>
      </c>
      <c r="E391" s="57" t="str">
        <f aca="false">Flights!$G$16&amp;"-"&amp;Flights!$H$16</f>
        <v>KUL-ADL</v>
      </c>
      <c r="F391" s="57" t="str">
        <f aca="false">Flights!$K$16</f>
        <v>BC</v>
      </c>
      <c r="G391" s="57" t="s">
        <v>420</v>
      </c>
      <c r="H391" s="57" t="s">
        <v>378</v>
      </c>
      <c r="I391" s="57" t="s">
        <v>379</v>
      </c>
      <c r="J391" s="57" t="s">
        <v>425</v>
      </c>
      <c r="K391" s="67" t="s">
        <v>426</v>
      </c>
      <c r="L391" s="67" t="s">
        <v>422</v>
      </c>
      <c r="M391" s="67"/>
      <c r="N391" s="67" t="s">
        <v>383</v>
      </c>
      <c r="O391" s="67" t="s">
        <v>423</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60"/>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file",IF(TRIM(S391)="","INVALID – choose the evidence type (column S)",IF(BL391=0,"INVALID – evidence ID does not match its type (e.g. SF-2210, IMG_2231, seal 88213, link)",IF(OR(LEN(AX391)&lt;2,ISNUMBER(MATCH(AX391,L_Placeholder,0))),"INVALID – verifier missing",IF(AX391=AU391,"INVALID – verifier must be someone other than the PIC",IF(BH391=1,"INVALID – result not yet available (awaiting / TBC)",IF(BV391=1,"INVALID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future",IF(AND(ISNUMBER(BY391),AG391&lt;BY391),IF(H391="Physical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IF(TRIM(S391)="",0,BZ391)</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TRIM(LOWER(W391))&lt;&gt;LOWER(Flights!$F$16),ISNA(MATCH(TRIM(BP391),{"00aaa00","00aaa0000","aaa00","aaa0000","00-aaa-00","00-aaa-0000","00/aaa/00"},0)),OR(SUMPRODUCT(--ISNUMBER(SEARCH({"a0","a-0","a_0","a/0","a.0","a#0"},BP391)))&gt;0,ISNUMBER(SEARCH("000000",BP391)))),1,0),0)</f>
        <v>0</v>
      </c>
      <c r="BR391" s="61"/>
      <c r="BS391" s="61"/>
      <c r="BT391" s="61"/>
      <c r="BU391" s="61"/>
      <c r="BV391" s="61" t="n">
        <f aca="false">0</f>
        <v>0</v>
      </c>
      <c r="BW391" s="61"/>
      <c r="BX391" s="61"/>
      <c r="BY391" s="62" t="n">
        <f aca="false">Q391-T12EarlyH/24</f>
        <v>46306.6006944444</v>
      </c>
      <c r="BZ391" s="61" t="n">
        <f aca="false">IFERROR(IF(AND(TRIM(LOWER(Z391))&lt;&gt;LOWER(Flights!$F$16),ISNA(MATCH(TRIM(BN391),{"00aaa00","00aaa0000","aaa00","aaa0000","00-aaa-00","00-aaa-0000","00/aaa/00"},0)),IF(S391="Link / file path",SUMPRODUCT(--ISNUMBER(SEARCH({"http","www.","\","/",".pdf",".jpg",".jpeg",".png",".heic",".xls",".doc",".msg",".eml"},Z391)))&gt;0,OR(SUMPRODUCT(--ISNUMBER(SEARCH({"a0","a-0","a_0","a/0","a.0","a#0"},BN391)))&gt;0,SUMPRODUCT(--ISNUMBER(SEARCH({"http","www.","\","/",".pdf",".jpg",".jpeg",".png",".heic",".xls",".doc",".msg",".eml"},Z391)))&gt;0,AND(ISNUMBER(MATCH(S391,{"Seal no.","Delivery note / receipt","Email","Photo"},0)),ISNUMBER(SEARCH("0000",BN391)))))),1,0),0)</f>
        <v>0</v>
      </c>
    </row>
    <row r="392" customFormat="false" ht="39.75" hidden="false" customHeight="true" outlineLevel="0" collapsed="false">
      <c r="A392" s="57" t="s">
        <v>1007</v>
      </c>
      <c r="B392" s="57" t="s">
        <v>261</v>
      </c>
      <c r="C392" s="57" t="str">
        <f aca="false">Flights!$F$16</f>
        <v>MH0139</v>
      </c>
      <c r="D392" s="58" t="n">
        <f aca="false">Flights!$D$16</f>
        <v>46307</v>
      </c>
      <c r="E392" s="57" t="str">
        <f aca="false">Flights!$G$16&amp;"-"&amp;Flights!$H$16</f>
        <v>KUL-ADL</v>
      </c>
      <c r="F392" s="57" t="str">
        <f aca="false">Flights!$K$16</f>
        <v>BC</v>
      </c>
      <c r="G392" s="57" t="s">
        <v>420</v>
      </c>
      <c r="H392" s="57" t="s">
        <v>378</v>
      </c>
      <c r="I392" s="57" t="s">
        <v>428</v>
      </c>
      <c r="J392" s="57" t="s">
        <v>429</v>
      </c>
      <c r="K392" s="67"/>
      <c r="L392" s="67" t="s">
        <v>422</v>
      </c>
      <c r="M392" s="67"/>
      <c r="N392" s="67" t="s">
        <v>383</v>
      </c>
      <c r="O392" s="67" t="s">
        <v>423</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60"/>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file",IF(TRIM(S392)="","INVALID – choose the evidence type (column S)",IF(BL392=0,"INVALID – evidence ID does not match its type (e.g. SF-2210, IMG_2231, seal 88213, link)",IF(OR(LEN(AX392)&lt;2,ISNUMBER(MATCH(AX392,L_Placeholder,0))),"INVALID – verifier missing",IF(AX392=AU392,"INVALID – verifier must be someone other than the PIC",IF(BH392=1,"INVALID – result not yet available (awaiting / TBC)",IF(BV392=1,"INVALID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future",IF(AND(ISNUMBER(BY392),AG392&lt;BY392),IF(H392="Physical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IF(TRIM(S392)="",0,BZ392)</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TRIM(LOWER(W392))&lt;&gt;LOWER(Flights!$F$16),ISNA(MATCH(TRIM(BP392),{"00aaa00","00aaa0000","aaa00","aaa0000","00-aaa-00","00-aaa-0000","00/aaa/00"},0)),OR(SUMPRODUCT(--ISNUMBER(SEARCH({"a0","a-0","a_0","a/0","a.0","a#0"},BP392)))&gt;0,ISNUMBER(SEARCH("000000",BP392)))),1,0),0)</f>
        <v>0</v>
      </c>
      <c r="BR392" s="61"/>
      <c r="BS392" s="61"/>
      <c r="BT392" s="61"/>
      <c r="BU392" s="61"/>
      <c r="BV392" s="61" t="n">
        <f aca="false">0</f>
        <v>0</v>
      </c>
      <c r="BW392" s="61"/>
      <c r="BX392" s="61"/>
      <c r="BY392" s="62" t="n">
        <f aca="false">Q392-T12EarlyH/24</f>
        <v>46306.6006944444</v>
      </c>
      <c r="BZ392" s="61" t="n">
        <f aca="false">IFERROR(IF(AND(TRIM(LOWER(Z392))&lt;&gt;LOWER(Flights!$F$16),ISNA(MATCH(TRIM(BN392),{"00aaa00","00aaa0000","aaa00","aaa0000","00-aaa-00","00-aaa-0000","00/aaa/00"},0)),IF(S392="Link / file path",SUMPRODUCT(--ISNUMBER(SEARCH({"http","www.","\","/",".pdf",".jpg",".jpeg",".png",".heic",".xls",".doc",".msg",".eml"},Z392)))&gt;0,OR(SUMPRODUCT(--ISNUMBER(SEARCH({"a0","a-0","a_0","a/0","a.0","a#0"},BN392)))&gt;0,SUMPRODUCT(--ISNUMBER(SEARCH({"http","www.","\","/",".pdf",".jpg",".jpeg",".png",".heic",".xls",".doc",".msg",".eml"},Z392)))&gt;0,AND(ISNUMBER(MATCH(S392,{"Seal no.","Delivery note / receipt","Email","Photo"},0)),ISNUMBER(SEARCH("0000",BN392)))))),1,0),0)</f>
        <v>0</v>
      </c>
    </row>
    <row r="393" customFormat="false" ht="39.75" hidden="false" customHeight="true" outlineLevel="0" collapsed="false">
      <c r="A393" s="57" t="s">
        <v>1008</v>
      </c>
      <c r="B393" s="57" t="s">
        <v>261</v>
      </c>
      <c r="C393" s="57" t="str">
        <f aca="false">Flights!$F$16</f>
        <v>MH0139</v>
      </c>
      <c r="D393" s="58" t="n">
        <f aca="false">Flights!$D$16</f>
        <v>46307</v>
      </c>
      <c r="E393" s="57" t="str">
        <f aca="false">Flights!$G$16&amp;"-"&amp;Flights!$H$16</f>
        <v>KUL-ADL</v>
      </c>
      <c r="F393" s="57" t="str">
        <f aca="false">Flights!$K$16</f>
        <v>BC</v>
      </c>
      <c r="G393" s="57" t="s">
        <v>420</v>
      </c>
      <c r="H393" s="57" t="s">
        <v>378</v>
      </c>
      <c r="I393" s="57" t="s">
        <v>428</v>
      </c>
      <c r="J393" s="57" t="s">
        <v>431</v>
      </c>
      <c r="K393" s="67"/>
      <c r="L393" s="67" t="s">
        <v>422</v>
      </c>
      <c r="M393" s="67"/>
      <c r="N393" s="67" t="s">
        <v>383</v>
      </c>
      <c r="O393" s="67" t="s">
        <v>423</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60"/>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file",IF(TRIM(S393)="","INVALID – choose the evidence type (column S)",IF(BL393=0,"INVALID – evidence ID does not match its type (e.g. SF-2210, IMG_2231, seal 88213, link)",IF(OR(LEN(AX393)&lt;2,ISNUMBER(MATCH(AX393,L_Placeholder,0))),"INVALID – verifier missing",IF(AX393=AU393,"INVALID – verifier must be someone other than the PIC",IF(BH393=1,"INVALID – result not yet available (awaiting / TBC)",IF(BV393=1,"INVALID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future",IF(AND(ISNUMBER(BY393),AG393&lt;BY393),IF(H393="Physical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IF(TRIM(S393)="",0,BZ393)</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TRIM(LOWER(W393))&lt;&gt;LOWER(Flights!$F$16),ISNA(MATCH(TRIM(BP393),{"00aaa00","00aaa0000","aaa00","aaa0000","00-aaa-00","00-aaa-0000","00/aaa/00"},0)),OR(SUMPRODUCT(--ISNUMBER(SEARCH({"a0","a-0","a_0","a/0","a.0","a#0"},BP393)))&gt;0,ISNUMBER(SEARCH("000000",BP393)))),1,0),0)</f>
        <v>0</v>
      </c>
      <c r="BR393" s="61"/>
      <c r="BS393" s="61"/>
      <c r="BT393" s="61"/>
      <c r="BU393" s="61"/>
      <c r="BV393" s="61" t="n">
        <f aca="false">0</f>
        <v>0</v>
      </c>
      <c r="BW393" s="61"/>
      <c r="BX393" s="61"/>
      <c r="BY393" s="62" t="n">
        <f aca="false">Q393-T12EarlyH/24</f>
        <v>46306.6006944444</v>
      </c>
      <c r="BZ393" s="61" t="n">
        <f aca="false">IFERROR(IF(AND(TRIM(LOWER(Z393))&lt;&gt;LOWER(Flights!$F$16),ISNA(MATCH(TRIM(BN393),{"00aaa00","00aaa0000","aaa00","aaa0000","00-aaa-00","00-aaa-0000","00/aaa/00"},0)),IF(S393="Link / file path",SUMPRODUCT(--ISNUMBER(SEARCH({"http","www.","\","/",".pdf",".jpg",".jpeg",".png",".heic",".xls",".doc",".msg",".eml"},Z393)))&gt;0,OR(SUMPRODUCT(--ISNUMBER(SEARCH({"a0","a-0","a_0","a/0","a.0","a#0"},BN393)))&gt;0,SUMPRODUCT(--ISNUMBER(SEARCH({"http","www.","\","/",".pdf",".jpg",".jpeg",".png",".heic",".xls",".doc",".msg",".eml"},Z393)))&gt;0,AND(ISNUMBER(MATCH(S393,{"Seal no.","Delivery note / receipt","Email","Photo"},0)),ISNUMBER(SEARCH("0000",BN393)))))),1,0),0)</f>
        <v>0</v>
      </c>
    </row>
    <row r="394" customFormat="false" ht="39.75" hidden="false" customHeight="true" outlineLevel="0" collapsed="false">
      <c r="A394" s="57" t="s">
        <v>1009</v>
      </c>
      <c r="B394" s="57" t="s">
        <v>261</v>
      </c>
      <c r="C394" s="57" t="str">
        <f aca="false">Flights!$F$16</f>
        <v>MH0139</v>
      </c>
      <c r="D394" s="58" t="n">
        <f aca="false">Flights!$D$16</f>
        <v>46307</v>
      </c>
      <c r="E394" s="57" t="str">
        <f aca="false">Flights!$G$16&amp;"-"&amp;Flights!$H$16</f>
        <v>KUL-ADL</v>
      </c>
      <c r="F394" s="57" t="str">
        <f aca="false">Flights!$K$16</f>
        <v>BC</v>
      </c>
      <c r="G394" s="57" t="s">
        <v>420</v>
      </c>
      <c r="H394" s="57" t="s">
        <v>378</v>
      </c>
      <c r="I394" s="57" t="s">
        <v>428</v>
      </c>
      <c r="J394" s="57" t="s">
        <v>433</v>
      </c>
      <c r="K394" s="67"/>
      <c r="L394" s="67" t="s">
        <v>422</v>
      </c>
      <c r="M394" s="67"/>
      <c r="N394" s="67" t="s">
        <v>383</v>
      </c>
      <c r="O394" s="67" t="s">
        <v>423</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60"/>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file",IF(TRIM(S394)="","INVALID – choose the evidence type (column S)",IF(BL394=0,"INVALID – evidence ID does not match its type (e.g. SF-2210, IMG_2231, seal 88213, link)",IF(OR(LEN(AX394)&lt;2,ISNUMBER(MATCH(AX394,L_Placeholder,0))),"INVALID – verifier missing",IF(AX394=AU394,"INVALID – verifier must be someone other than the PIC",IF(BH394=1,"INVALID – result not yet available (awaiting / TBC)",IF(BV394=1,"INVALID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future",IF(AND(ISNUMBER(BY394),AG394&lt;BY394),IF(H394="Physical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IF(TRIM(S394)="",0,BZ394)</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TRIM(LOWER(W394))&lt;&gt;LOWER(Flights!$F$16),ISNA(MATCH(TRIM(BP394),{"00aaa00","00aaa0000","aaa00","aaa0000","00-aaa-00","00-aaa-0000","00/aaa/00"},0)),OR(SUMPRODUCT(--ISNUMBER(SEARCH({"a0","a-0","a_0","a/0","a.0","a#0"},BP394)))&gt;0,ISNUMBER(SEARCH("000000",BP394)))),1,0),0)</f>
        <v>0</v>
      </c>
      <c r="BR394" s="61"/>
      <c r="BS394" s="61"/>
      <c r="BT394" s="61"/>
      <c r="BU394" s="61"/>
      <c r="BV394" s="61" t="n">
        <f aca="false">0</f>
        <v>0</v>
      </c>
      <c r="BW394" s="61"/>
      <c r="BX394" s="61"/>
      <c r="BY394" s="62" t="n">
        <f aca="false">Q394-T12EarlyH/24</f>
        <v>46306.6006944444</v>
      </c>
      <c r="BZ394" s="61" t="n">
        <f aca="false">IFERROR(IF(AND(TRIM(LOWER(Z394))&lt;&gt;LOWER(Flights!$F$16),ISNA(MATCH(TRIM(BN394),{"00aaa00","00aaa0000","aaa00","aaa0000","00-aaa-00","00-aaa-0000","00/aaa/00"},0)),IF(S394="Link / file path",SUMPRODUCT(--ISNUMBER(SEARCH({"http","www.","\","/",".pdf",".jpg",".jpeg",".png",".heic",".xls",".doc",".msg",".eml"},Z394)))&gt;0,OR(SUMPRODUCT(--ISNUMBER(SEARCH({"a0","a-0","a_0","a/0","a.0","a#0"},BN394)))&gt;0,SUMPRODUCT(--ISNUMBER(SEARCH({"http","www.","\","/",".pdf",".jpg",".jpeg",".png",".heic",".xls",".doc",".msg",".eml"},Z394)))&gt;0,AND(ISNUMBER(MATCH(S394,{"Seal no.","Delivery note / receipt","Email","Photo"},0)),ISNUMBER(SEARCH("0000",BN394)))))),1,0),0)</f>
        <v>0</v>
      </c>
    </row>
    <row r="395" customFormat="false" ht="78.75" hidden="false" customHeight="true" outlineLevel="0" collapsed="false">
      <c r="A395" s="57" t="s">
        <v>1010</v>
      </c>
      <c r="B395" s="57" t="s">
        <v>261</v>
      </c>
      <c r="C395" s="57" t="str">
        <f aca="false">Flights!$F$16</f>
        <v>MH0139</v>
      </c>
      <c r="D395" s="58" t="n">
        <f aca="false">Flights!$D$16</f>
        <v>46307</v>
      </c>
      <c r="E395" s="57" t="str">
        <f aca="false">Flights!$G$16&amp;"-"&amp;Flights!$H$16</f>
        <v>KUL-ADL</v>
      </c>
      <c r="F395" s="57" t="str">
        <f aca="false">Flights!$K$16</f>
        <v>BC</v>
      </c>
      <c r="G395" s="57" t="s">
        <v>420</v>
      </c>
      <c r="H395" s="57" t="s">
        <v>378</v>
      </c>
      <c r="I395" s="57" t="s">
        <v>428</v>
      </c>
      <c r="J395" s="57" t="s">
        <v>435</v>
      </c>
      <c r="K395" s="67" t="s">
        <v>1011</v>
      </c>
      <c r="L395" s="67" t="s">
        <v>422</v>
      </c>
      <c r="M395" s="67"/>
      <c r="N395" s="67" t="s">
        <v>383</v>
      </c>
      <c r="O395" s="67" t="s">
        <v>423</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60"/>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file",IF(TRIM(S395)="","INVALID – choose the evidence type (column S)",IF(BL395=0,"INVALID – evidence ID does not match its type (e.g. SF-2210, IMG_2231, seal 88213, link)",IF(OR(LEN(AX395)&lt;2,ISNUMBER(MATCH(AX395,L_Placeholder,0))),"INVALID – verifier missing",IF(AX395=AU395,"INVALID – verifier must be someone other than the PIC",IF(BH395=1,"INVALID – result not yet available (awaiting / TBC)",IF(BV395=1,"INVALID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future",IF(AND(ISNUMBER(BY395),AG395&lt;BY395),IF(H395="Physical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IF(TRIM(S395)="",0,BZ395)</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TRIM(LOWER(W395))&lt;&gt;LOWER(Flights!$F$16),ISNA(MATCH(TRIM(BP395),{"00aaa00","00aaa0000","aaa00","aaa0000","00-aaa-00","00-aaa-0000","00/aaa/00"},0)),OR(SUMPRODUCT(--ISNUMBER(SEARCH({"a0","a-0","a_0","a/0","a.0","a#0"},BP395)))&gt;0,ISNUMBER(SEARCH("000000",BP395)))),1,0),0)</f>
        <v>0</v>
      </c>
      <c r="BR395" s="61"/>
      <c r="BS395" s="61"/>
      <c r="BT395" s="61"/>
      <c r="BU395" s="61"/>
      <c r="BV395" s="61" t="n">
        <f aca="false">0</f>
        <v>0</v>
      </c>
      <c r="BW395" s="61"/>
      <c r="BX395" s="61"/>
      <c r="BY395" s="62" t="n">
        <f aca="false">Q395-T12EarlyH/24</f>
        <v>46306.6006944444</v>
      </c>
      <c r="BZ395" s="61" t="n">
        <f aca="false">IFERROR(IF(AND(TRIM(LOWER(Z395))&lt;&gt;LOWER(Flights!$F$16),ISNA(MATCH(TRIM(BN395),{"00aaa00","00aaa0000","aaa00","aaa0000","00-aaa-00","00-aaa-0000","00/aaa/00"},0)),IF(S395="Link / file path",SUMPRODUCT(--ISNUMBER(SEARCH({"http","www.","\","/",".pdf",".jpg",".jpeg",".png",".heic",".xls",".doc",".msg",".eml"},Z395)))&gt;0,OR(SUMPRODUCT(--ISNUMBER(SEARCH({"a0","a-0","a_0","a/0","a.0","a#0"},BN395)))&gt;0,SUMPRODUCT(--ISNUMBER(SEARCH({"http","www.","\","/",".pdf",".jpg",".jpeg",".png",".heic",".xls",".doc",".msg",".eml"},Z395)))&gt;0,AND(ISNUMBER(MATCH(S395,{"Seal no.","Delivery note / receipt","Email","Photo"},0)),ISNUMBER(SEARCH("0000",BN395)))))),1,0),0)</f>
        <v>0</v>
      </c>
    </row>
    <row r="396" customFormat="false" ht="39.75" hidden="false" customHeight="true" outlineLevel="0" collapsed="false">
      <c r="A396" s="57" t="s">
        <v>1012</v>
      </c>
      <c r="B396" s="57" t="s">
        <v>261</v>
      </c>
      <c r="C396" s="57" t="str">
        <f aca="false">Flights!$F$16</f>
        <v>MH0139</v>
      </c>
      <c r="D396" s="58" t="n">
        <f aca="false">Flights!$D$16</f>
        <v>46307</v>
      </c>
      <c r="E396" s="57" t="str">
        <f aca="false">Flights!$G$16&amp;"-"&amp;Flights!$H$16</f>
        <v>KUL-ADL</v>
      </c>
      <c r="F396" s="57" t="str">
        <f aca="false">Flights!$K$16</f>
        <v>BC</v>
      </c>
      <c r="G396" s="57" t="s">
        <v>420</v>
      </c>
      <c r="H396" s="57" t="s">
        <v>378</v>
      </c>
      <c r="I396" s="57" t="s">
        <v>428</v>
      </c>
      <c r="J396" s="57" t="s">
        <v>438</v>
      </c>
      <c r="K396" s="67"/>
      <c r="L396" s="67" t="s">
        <v>422</v>
      </c>
      <c r="M396" s="67"/>
      <c r="N396" s="67" t="s">
        <v>383</v>
      </c>
      <c r="O396" s="67" t="s">
        <v>423</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60"/>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file",IF(TRIM(S396)="","INVALID – choose the evidence type (column S)",IF(BL396=0,"INVALID – evidence ID does not match its type (e.g. SF-2210, IMG_2231, seal 88213, link)",IF(OR(LEN(AX396)&lt;2,ISNUMBER(MATCH(AX396,L_Placeholder,0))),"INVALID – verifier missing",IF(AX396=AU396,"INVALID – verifier must be someone other than the PIC",IF(BH396=1,"INVALID – result not yet available (awaiting / TBC)",IF(BV396=1,"INVALID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future",IF(AND(ISNUMBER(BY396),AG396&lt;BY396),IF(H396="Physical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IF(TRIM(S396)="",0,BZ396)</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TRIM(LOWER(W396))&lt;&gt;LOWER(Flights!$F$16),ISNA(MATCH(TRIM(BP396),{"00aaa00","00aaa0000","aaa00","aaa0000","00-aaa-00","00-aaa-0000","00/aaa/00"},0)),OR(SUMPRODUCT(--ISNUMBER(SEARCH({"a0","a-0","a_0","a/0","a.0","a#0"},BP396)))&gt;0,ISNUMBER(SEARCH("000000",BP396)))),1,0),0)</f>
        <v>0</v>
      </c>
      <c r="BR396" s="61"/>
      <c r="BS396" s="61"/>
      <c r="BT396" s="61"/>
      <c r="BU396" s="61"/>
      <c r="BV396" s="61" t="n">
        <f aca="false">0</f>
        <v>0</v>
      </c>
      <c r="BW396" s="61"/>
      <c r="BX396" s="61"/>
      <c r="BY396" s="62" t="n">
        <f aca="false">Q396-T12EarlyH/24</f>
        <v>46306.6006944444</v>
      </c>
      <c r="BZ396" s="61" t="n">
        <f aca="false">IFERROR(IF(AND(TRIM(LOWER(Z396))&lt;&gt;LOWER(Flights!$F$16),ISNA(MATCH(TRIM(BN396),{"00aaa00","00aaa0000","aaa00","aaa0000","00-aaa-00","00-aaa-0000","00/aaa/00"},0)),IF(S396="Link / file path",SUMPRODUCT(--ISNUMBER(SEARCH({"http","www.","\","/",".pdf",".jpg",".jpeg",".png",".heic",".xls",".doc",".msg",".eml"},Z396)))&gt;0,OR(SUMPRODUCT(--ISNUMBER(SEARCH({"a0","a-0","a_0","a/0","a.0","a#0"},BN396)))&gt;0,SUMPRODUCT(--ISNUMBER(SEARCH({"http","www.","\","/",".pdf",".jpg",".jpeg",".png",".heic",".xls",".doc",".msg",".eml"},Z396)))&gt;0,AND(ISNUMBER(MATCH(S396,{"Seal no.","Delivery note / receipt","Email","Photo"},0)),ISNUMBER(SEARCH("0000",BN396)))))),1,0),0)</f>
        <v>0</v>
      </c>
    </row>
    <row r="397" customFormat="false" ht="39.75" hidden="false" customHeight="true" outlineLevel="0" collapsed="false">
      <c r="A397" s="57" t="s">
        <v>1013</v>
      </c>
      <c r="B397" s="57" t="s">
        <v>261</v>
      </c>
      <c r="C397" s="57" t="str">
        <f aca="false">Flights!$F$16</f>
        <v>MH0139</v>
      </c>
      <c r="D397" s="58" t="n">
        <f aca="false">Flights!$D$16</f>
        <v>46307</v>
      </c>
      <c r="E397" s="57" t="str">
        <f aca="false">Flights!$G$16&amp;"-"&amp;Flights!$H$16</f>
        <v>KUL-ADL</v>
      </c>
      <c r="F397" s="57" t="str">
        <f aca="false">Flights!$K$16</f>
        <v>BC</v>
      </c>
      <c r="G397" s="57" t="s">
        <v>420</v>
      </c>
      <c r="H397" s="57" t="s">
        <v>378</v>
      </c>
      <c r="I397" s="57" t="s">
        <v>440</v>
      </c>
      <c r="J397" s="57" t="s">
        <v>441</v>
      </c>
      <c r="K397" s="67" t="s">
        <v>501</v>
      </c>
      <c r="L397" s="67" t="s">
        <v>1014</v>
      </c>
      <c r="M397" s="67" t="s">
        <v>187</v>
      </c>
      <c r="N397" s="67" t="s">
        <v>383</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60"/>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file",IF(TRIM(S397)="","INVALID – choose the evidence type (column S)",IF(BL397=0,"INVALID – evidence ID does not match its type (e.g. SF-2210, IMG_2231, seal 88213, link)",IF(OR(LEN(AX397)&lt;2,ISNUMBER(MATCH(AX397,L_Placeholder,0))),"INVALID – verifier missing",IF(AX397=AU397,"INVALID – verifier must be someone other than the PIC",IF(BH397=1,"INVALID – result not yet available (awaiting / TBC)",IF(BV397=1,"INVALID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future",IF(AND(ISNUMBER(BY397),AG397&lt;BY397),IF(H397="Physical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IF(TRIM(S397)="",0,BZ397)</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TRIM(LOWER(W397))&lt;&gt;LOWER(Flights!$F$16),ISNA(MATCH(TRIM(BP397),{"00aaa00","00aaa0000","aaa00","aaa0000","00-aaa-00","00-aaa-0000","00/aaa/00"},0)),OR(SUMPRODUCT(--ISNUMBER(SEARCH({"a0","a-0","a_0","a/0","a.0","a#0"},BP397)))&gt;0,ISNUMBER(SEARCH("000000",BP397)))),1,0),0)</f>
        <v>0</v>
      </c>
      <c r="BR397" s="61"/>
      <c r="BS397" s="61"/>
      <c r="BT397" s="61"/>
      <c r="BU397" s="61"/>
      <c r="BV397" s="61" t="n">
        <f aca="false">0</f>
        <v>0</v>
      </c>
      <c r="BW397" s="61"/>
      <c r="BX397" s="61"/>
      <c r="BY397" s="62" t="n">
        <f aca="false">Q397-T12EarlyH/24</f>
        <v>46306.6006944444</v>
      </c>
      <c r="BZ397" s="61" t="n">
        <f aca="false">IFERROR(IF(AND(TRIM(LOWER(Z397))&lt;&gt;LOWER(Flights!$F$16),ISNA(MATCH(TRIM(BN397),{"00aaa00","00aaa0000","aaa00","aaa0000","00-aaa-00","00-aaa-0000","00/aaa/00"},0)),IF(S397="Link / file path",SUMPRODUCT(--ISNUMBER(SEARCH({"http","www.","\","/",".pdf",".jpg",".jpeg",".png",".heic",".xls",".doc",".msg",".eml"},Z397)))&gt;0,OR(SUMPRODUCT(--ISNUMBER(SEARCH({"a0","a-0","a_0","a/0","a.0","a#0"},BN397)))&gt;0,SUMPRODUCT(--ISNUMBER(SEARCH({"http","www.","\","/",".pdf",".jpg",".jpeg",".png",".heic",".xls",".doc",".msg",".eml"},Z397)))&gt;0,AND(ISNUMBER(MATCH(S397,{"Seal no.","Delivery note / receipt","Email","Photo"},0)),ISNUMBER(SEARCH("0000",BN397)))))),1,0),0)</f>
        <v>0</v>
      </c>
    </row>
    <row r="398" customFormat="false" ht="39.75" hidden="false" customHeight="true" outlineLevel="0" collapsed="false">
      <c r="A398" s="57" t="s">
        <v>1015</v>
      </c>
      <c r="B398" s="57" t="s">
        <v>261</v>
      </c>
      <c r="C398" s="57" t="str">
        <f aca="false">Flights!$F$16</f>
        <v>MH0139</v>
      </c>
      <c r="D398" s="58" t="n">
        <f aca="false">Flights!$D$16</f>
        <v>46307</v>
      </c>
      <c r="E398" s="57" t="str">
        <f aca="false">Flights!$G$16&amp;"-"&amp;Flights!$H$16</f>
        <v>KUL-ADL</v>
      </c>
      <c r="F398" s="57" t="str">
        <f aca="false">Flights!$K$16</f>
        <v>BC</v>
      </c>
      <c r="G398" s="57" t="s">
        <v>420</v>
      </c>
      <c r="H398" s="57" t="s">
        <v>378</v>
      </c>
      <c r="I398" s="57" t="s">
        <v>440</v>
      </c>
      <c r="J398" s="57" t="s">
        <v>603</v>
      </c>
      <c r="K398" s="67" t="s">
        <v>501</v>
      </c>
      <c r="L398" s="67" t="s">
        <v>1016</v>
      </c>
      <c r="M398" s="67" t="s">
        <v>187</v>
      </c>
      <c r="N398" s="67" t="s">
        <v>383</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60"/>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file",IF(TRIM(S398)="","INVALID – choose the evidence type (column S)",IF(BL398=0,"INVALID – evidence ID does not match its type (e.g. SF-2210, IMG_2231, seal 88213, link)",IF(OR(LEN(AX398)&lt;2,ISNUMBER(MATCH(AX398,L_Placeholder,0))),"INVALID – verifier missing",IF(AX398=AU398,"INVALID – verifier must be someone other than the PIC",IF(BH398=1,"INVALID – result not yet available (awaiting / TBC)",IF(BV398=1,"INVALID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future",IF(AND(ISNUMBER(BY398),AG398&lt;BY398),IF(H398="Physical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IF(TRIM(S398)="",0,BZ398)</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TRIM(LOWER(W398))&lt;&gt;LOWER(Flights!$F$16),ISNA(MATCH(TRIM(BP398),{"00aaa00","00aaa0000","aaa00","aaa0000","00-aaa-00","00-aaa-0000","00/aaa/00"},0)),OR(SUMPRODUCT(--ISNUMBER(SEARCH({"a0","a-0","a_0","a/0","a.0","a#0"},BP398)))&gt;0,ISNUMBER(SEARCH("000000",BP398)))),1,0),0)</f>
        <v>0</v>
      </c>
      <c r="BR398" s="61"/>
      <c r="BS398" s="61"/>
      <c r="BT398" s="61"/>
      <c r="BU398" s="61"/>
      <c r="BV398" s="61" t="n">
        <f aca="false">0</f>
        <v>0</v>
      </c>
      <c r="BW398" s="61"/>
      <c r="BX398" s="61"/>
      <c r="BY398" s="62" t="n">
        <f aca="false">Q398-T12EarlyH/24</f>
        <v>46306.6006944444</v>
      </c>
      <c r="BZ398" s="61" t="n">
        <f aca="false">IFERROR(IF(AND(TRIM(LOWER(Z398))&lt;&gt;LOWER(Flights!$F$16),ISNA(MATCH(TRIM(BN398),{"00aaa00","00aaa0000","aaa00","aaa0000","00-aaa-00","00-aaa-0000","00/aaa/00"},0)),IF(S398="Link / file path",SUMPRODUCT(--ISNUMBER(SEARCH({"http","www.","\","/",".pdf",".jpg",".jpeg",".png",".heic",".xls",".doc",".msg",".eml"},Z398)))&gt;0,OR(SUMPRODUCT(--ISNUMBER(SEARCH({"a0","a-0","a_0","a/0","a.0","a#0"},BN398)))&gt;0,SUMPRODUCT(--ISNUMBER(SEARCH({"http","www.","\","/",".pdf",".jpg",".jpeg",".png",".heic",".xls",".doc",".msg",".eml"},Z398)))&gt;0,AND(ISNUMBER(MATCH(S398,{"Seal no.","Delivery note / receipt","Email","Photo"},0)),ISNUMBER(SEARCH("0000",BN398)))))),1,0),0)</f>
        <v>0</v>
      </c>
    </row>
    <row r="399" customFormat="false" ht="41.25" hidden="false" customHeight="true" outlineLevel="0" collapsed="false">
      <c r="A399" s="57" t="s">
        <v>1017</v>
      </c>
      <c r="B399" s="57" t="s">
        <v>261</v>
      </c>
      <c r="C399" s="57" t="str">
        <f aca="false">Flights!$F$16</f>
        <v>MH0139</v>
      </c>
      <c r="D399" s="58" t="n">
        <f aca="false">Flights!$D$16</f>
        <v>46307</v>
      </c>
      <c r="E399" s="57" t="str">
        <f aca="false">Flights!$G$16&amp;"-"&amp;Flights!$H$16</f>
        <v>KUL-ADL</v>
      </c>
      <c r="F399" s="57" t="str">
        <f aca="false">Flights!$K$16</f>
        <v>BC</v>
      </c>
      <c r="G399" s="57" t="s">
        <v>420</v>
      </c>
      <c r="H399" s="57" t="s">
        <v>378</v>
      </c>
      <c r="I399" s="57" t="s">
        <v>499</v>
      </c>
      <c r="J399" s="57" t="s">
        <v>500</v>
      </c>
      <c r="K399" s="67" t="s">
        <v>501</v>
      </c>
      <c r="L399" s="67" t="s">
        <v>1018</v>
      </c>
      <c r="M399" s="67" t="s">
        <v>451</v>
      </c>
      <c r="N399" s="67" t="s">
        <v>383</v>
      </c>
      <c r="O399" s="67" t="s">
        <v>503</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60"/>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file",IF(TRIM(S399)="","INVALID – choose the evidence type (column S)",IF(BL399=0,"INVALID – evidence ID does not match its type (e.g. SF-2210, IMG_2231, seal 88213, link)",IF(OR(LEN(AX399)&lt;2,ISNUMBER(MATCH(AX399,L_Placeholder,0))),"INVALID – verifier missing",IF(AX399=AU399,"INVALID – verifier must be someone other than the PIC",IF(BH399=1,"INVALID – result not yet available (awaiting / TBC)",IF(BV399=1,"INVALID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future",IF(AND(ISNUMBER(BY399),AG399&lt;BY399),IF(H399="Physical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IF(TRIM(S399)="",0,BZ399)</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TRIM(LOWER(W399))&lt;&gt;LOWER(Flights!$F$16),ISNA(MATCH(TRIM(BP399),{"00aaa00","00aaa0000","aaa00","aaa0000","00-aaa-00","00-aaa-0000","00/aaa/00"},0)),OR(SUMPRODUCT(--ISNUMBER(SEARCH({"a0","a-0","a_0","a/0","a.0","a#0"},BP399)))&gt;0,ISNUMBER(SEARCH("000000",BP399)))),1,0),0)</f>
        <v>0</v>
      </c>
      <c r="BR399" s="61"/>
      <c r="BS399" s="61"/>
      <c r="BT399" s="61"/>
      <c r="BU399" s="61"/>
      <c r="BV399" s="61" t="n">
        <f aca="false">0</f>
        <v>0</v>
      </c>
      <c r="BW399" s="61"/>
      <c r="BX399" s="61"/>
      <c r="BY399" s="62" t="n">
        <f aca="false">Q399-T12EarlyH/24</f>
        <v>46306.6006944444</v>
      </c>
      <c r="BZ399" s="61" t="n">
        <f aca="false">IFERROR(IF(AND(TRIM(LOWER(Z399))&lt;&gt;LOWER(Flights!$F$16),ISNA(MATCH(TRIM(BN399),{"00aaa00","00aaa0000","aaa00","aaa0000","00-aaa-00","00-aaa-0000","00/aaa/00"},0)),IF(S399="Link / file path",SUMPRODUCT(--ISNUMBER(SEARCH({"http","www.","\","/",".pdf",".jpg",".jpeg",".png",".heic",".xls",".doc",".msg",".eml"},Z399)))&gt;0,OR(SUMPRODUCT(--ISNUMBER(SEARCH({"a0","a-0","a_0","a/0","a.0","a#0"},BN399)))&gt;0,SUMPRODUCT(--ISNUMBER(SEARCH({"http","www.","\","/",".pdf",".jpg",".jpeg",".png",".heic",".xls",".doc",".msg",".eml"},Z399)))&gt;0,AND(ISNUMBER(MATCH(S399,{"Seal no.","Delivery note / receipt","Email","Photo"},0)),ISNUMBER(SEARCH("0000",BN399)))))),1,0),0)</f>
        <v>0</v>
      </c>
    </row>
    <row r="400" customFormat="false" ht="41.25" hidden="false" customHeight="true" outlineLevel="0" collapsed="false">
      <c r="A400" s="57" t="s">
        <v>1019</v>
      </c>
      <c r="B400" s="57" t="s">
        <v>261</v>
      </c>
      <c r="C400" s="57" t="str">
        <f aca="false">Flights!$F$16</f>
        <v>MH0139</v>
      </c>
      <c r="D400" s="58" t="n">
        <f aca="false">Flights!$D$16</f>
        <v>46307</v>
      </c>
      <c r="E400" s="57" t="str">
        <f aca="false">Flights!$G$16&amp;"-"&amp;Flights!$H$16</f>
        <v>KUL-ADL</v>
      </c>
      <c r="F400" s="57" t="str">
        <f aca="false">Flights!$K$16</f>
        <v>BC</v>
      </c>
      <c r="G400" s="57" t="s">
        <v>420</v>
      </c>
      <c r="H400" s="57" t="s">
        <v>378</v>
      </c>
      <c r="I400" s="57" t="s">
        <v>499</v>
      </c>
      <c r="J400" s="57" t="s">
        <v>505</v>
      </c>
      <c r="K400" s="67" t="s">
        <v>501</v>
      </c>
      <c r="L400" s="67" t="s">
        <v>1020</v>
      </c>
      <c r="M400" s="67" t="s">
        <v>451</v>
      </c>
      <c r="N400" s="67" t="s">
        <v>383</v>
      </c>
      <c r="O400" s="67" t="s">
        <v>503</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60"/>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file",IF(TRIM(S400)="","INVALID – choose the evidence type (column S)",IF(BL400=0,"INVALID – evidence ID does not match its type (e.g. SF-2210, IMG_2231, seal 88213, link)",IF(OR(LEN(AX400)&lt;2,ISNUMBER(MATCH(AX400,L_Placeholder,0))),"INVALID – verifier missing",IF(AX400=AU400,"INVALID – verifier must be someone other than the PIC",IF(BH400=1,"INVALID – result not yet available (awaiting / TBC)",IF(BV400=1,"INVALID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future",IF(AND(ISNUMBER(BY400),AG400&lt;BY400),IF(H400="Physical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IF(TRIM(S400)="",0,BZ400)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TRIM(LOWER(W400))&lt;&gt;LOWER(Flights!$F$16),ISNA(MATCH(TRIM(BP400),{"00aaa00","00aaa0000","aaa00","aaa0000","00-aaa-00","00-aaa-0000","00/aaa/00"},0)),OR(SUMPRODUCT(--ISNUMBER(SEARCH({"a0","a-0","a_0","a/0","a.0","a#0"},BP400)))&gt;0,ISNUMBER(SEARCH("000000",BP400)))),1,0),0)</f>
        <v>0</v>
      </c>
      <c r="BR400" s="61"/>
      <c r="BS400" s="61"/>
      <c r="BT400" s="61"/>
      <c r="BU400" s="61"/>
      <c r="BV400" s="61" t="n">
        <f aca="false">0</f>
        <v>0</v>
      </c>
      <c r="BW400" s="61"/>
      <c r="BX400" s="61"/>
      <c r="BY400" s="62" t="n">
        <f aca="false">Q400-T12EarlyH/24</f>
        <v>46306.6006944444</v>
      </c>
      <c r="BZ400" s="61" t="n">
        <f aca="false">IFERROR(IF(AND(TRIM(LOWER(Z400))&lt;&gt;LOWER(Flights!$F$16),ISNA(MATCH(TRIM(BN400),{"00aaa00","00aaa0000","aaa00","aaa0000","00-aaa-00","00-aaa-0000","00/aaa/00"},0)),IF(S400="Link / file path",SUMPRODUCT(--ISNUMBER(SEARCH({"http","www.","\","/",".pdf",".jpg",".jpeg",".png",".heic",".xls",".doc",".msg",".eml"},Z400)))&gt;0,OR(SUMPRODUCT(--ISNUMBER(SEARCH({"a0","a-0","a_0","a/0","a.0","a#0"},BN400)))&gt;0,SUMPRODUCT(--ISNUMBER(SEARCH({"http","www.","\","/",".pdf",".jpg",".jpeg",".png",".heic",".xls",".doc",".msg",".eml"},Z400)))&gt;0,AND(ISNUMBER(MATCH(S400,{"Seal no.","Delivery note / receipt","Email","Photo"},0)),ISNUMBER(SEARCH("0000",BN400)))))),1,0),0)</f>
        <v>0</v>
      </c>
    </row>
    <row r="401" customFormat="false" ht="41.25" hidden="false" customHeight="true" outlineLevel="0" collapsed="false">
      <c r="A401" s="57" t="s">
        <v>1021</v>
      </c>
      <c r="B401" s="57" t="s">
        <v>261</v>
      </c>
      <c r="C401" s="57" t="str">
        <f aca="false">Flights!$F$16</f>
        <v>MH0139</v>
      </c>
      <c r="D401" s="58" t="n">
        <f aca="false">Flights!$D$16</f>
        <v>46307</v>
      </c>
      <c r="E401" s="57" t="str">
        <f aca="false">Flights!$G$16&amp;"-"&amp;Flights!$H$16</f>
        <v>KUL-ADL</v>
      </c>
      <c r="F401" s="57" t="str">
        <f aca="false">Flights!$K$16</f>
        <v>BC</v>
      </c>
      <c r="G401" s="57" t="s">
        <v>420</v>
      </c>
      <c r="H401" s="57" t="s">
        <v>378</v>
      </c>
      <c r="I401" s="57" t="s">
        <v>499</v>
      </c>
      <c r="J401" s="57" t="s">
        <v>508</v>
      </c>
      <c r="K401" s="67" t="s">
        <v>501</v>
      </c>
      <c r="L401" s="67" t="s">
        <v>1022</v>
      </c>
      <c r="M401" s="67" t="s">
        <v>451</v>
      </c>
      <c r="N401" s="67" t="s">
        <v>383</v>
      </c>
      <c r="O401" s="67" t="s">
        <v>503</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60"/>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file",IF(TRIM(S401)="","INVALID – choose the evidence type (column S)",IF(BL401=0,"INVALID – evidence ID does not match its type (e.g. SF-2210, IMG_2231, seal 88213, link)",IF(OR(LEN(AX401)&lt;2,ISNUMBER(MATCH(AX401,L_Placeholder,0))),"INVALID – verifier missing",IF(AX401=AU401,"INVALID – verifier must be someone other than the PIC",IF(BH401=1,"INVALID – result not yet available (awaiting / TBC)",IF(BV401=1,"INVALID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future",IF(AND(ISNUMBER(BY401),AG401&lt;BY401),IF(H401="Physical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IF(TRIM(S401)="",0,BZ401)</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TRIM(LOWER(W401))&lt;&gt;LOWER(Flights!$F$16),ISNA(MATCH(TRIM(BP401),{"00aaa00","00aaa0000","aaa00","aaa0000","00-aaa-00","00-aaa-0000","00/aaa/00"},0)),OR(SUMPRODUCT(--ISNUMBER(SEARCH({"a0","a-0","a_0","a/0","a.0","a#0"},BP401)))&gt;0,ISNUMBER(SEARCH("000000",BP401)))),1,0),0)</f>
        <v>0</v>
      </c>
      <c r="BR401" s="61"/>
      <c r="BS401" s="61"/>
      <c r="BT401" s="61"/>
      <c r="BU401" s="61"/>
      <c r="BV401" s="61" t="n">
        <f aca="false">0</f>
        <v>0</v>
      </c>
      <c r="BW401" s="61"/>
      <c r="BX401" s="61"/>
      <c r="BY401" s="62" t="n">
        <f aca="false">Q401-T12EarlyH/24</f>
        <v>46306.6006944444</v>
      </c>
      <c r="BZ401" s="61" t="n">
        <f aca="false">IFERROR(IF(AND(TRIM(LOWER(Z401))&lt;&gt;LOWER(Flights!$F$16),ISNA(MATCH(TRIM(BN401),{"00aaa00","00aaa0000","aaa00","aaa0000","00-aaa-00","00-aaa-0000","00/aaa/00"},0)),IF(S401="Link / file path",SUMPRODUCT(--ISNUMBER(SEARCH({"http","www.","\","/",".pdf",".jpg",".jpeg",".png",".heic",".xls",".doc",".msg",".eml"},Z401)))&gt;0,OR(SUMPRODUCT(--ISNUMBER(SEARCH({"a0","a-0","a_0","a/0","a.0","a#0"},BN401)))&gt;0,SUMPRODUCT(--ISNUMBER(SEARCH({"http","www.","\","/",".pdf",".jpg",".jpeg",".png",".heic",".xls",".doc",".msg",".eml"},Z401)))&gt;0,AND(ISNUMBER(MATCH(S401,{"Seal no.","Delivery note / receipt","Email","Photo"},0)),ISNUMBER(SEARCH("0000",BN401)))))),1,0),0)</f>
        <v>0</v>
      </c>
    </row>
    <row r="402" customFormat="false" ht="41.25" hidden="false" customHeight="true" outlineLevel="0" collapsed="false">
      <c r="A402" s="57" t="s">
        <v>1023</v>
      </c>
      <c r="B402" s="57" t="s">
        <v>261</v>
      </c>
      <c r="C402" s="57" t="str">
        <f aca="false">Flights!$F$16</f>
        <v>MH0139</v>
      </c>
      <c r="D402" s="58" t="n">
        <f aca="false">Flights!$D$16</f>
        <v>46307</v>
      </c>
      <c r="E402" s="57" t="str">
        <f aca="false">Flights!$G$16&amp;"-"&amp;Flights!$H$16</f>
        <v>KUL-ADL</v>
      </c>
      <c r="F402" s="57" t="str">
        <f aca="false">Flights!$K$16</f>
        <v>BC</v>
      </c>
      <c r="G402" s="57" t="s">
        <v>420</v>
      </c>
      <c r="H402" s="57" t="s">
        <v>378</v>
      </c>
      <c r="I402" s="57" t="s">
        <v>499</v>
      </c>
      <c r="J402" s="57" t="s">
        <v>511</v>
      </c>
      <c r="K402" s="67" t="s">
        <v>501</v>
      </c>
      <c r="L402" s="67" t="s">
        <v>1024</v>
      </c>
      <c r="M402" s="67" t="s">
        <v>451</v>
      </c>
      <c r="N402" s="67" t="s">
        <v>383</v>
      </c>
      <c r="O402" s="67" t="s">
        <v>503</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60"/>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file",IF(TRIM(S402)="","INVALID – choose the evidence type (column S)",IF(BL402=0,"INVALID – evidence ID does not match its type (e.g. SF-2210, IMG_2231, seal 88213, link)",IF(OR(LEN(AX402)&lt;2,ISNUMBER(MATCH(AX402,L_Placeholder,0))),"INVALID – verifier missing",IF(AX402=AU402,"INVALID – verifier must be someone other than the PIC",IF(BH402=1,"INVALID – result not yet available (awaiting / TBC)",IF(BV402=1,"INVALID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future",IF(AND(ISNUMBER(BY402),AG402&lt;BY402),IF(H402="Physical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IF(TRIM(S402)="",0,BZ402)</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TRIM(LOWER(W402))&lt;&gt;LOWER(Flights!$F$16),ISNA(MATCH(TRIM(BP402),{"00aaa00","00aaa0000","aaa00","aaa0000","00-aaa-00","00-aaa-0000","00/aaa/00"},0)),OR(SUMPRODUCT(--ISNUMBER(SEARCH({"a0","a-0","a_0","a/0","a.0","a#0"},BP402)))&gt;0,ISNUMBER(SEARCH("000000",BP402)))),1,0),0)</f>
        <v>0</v>
      </c>
      <c r="BR402" s="61"/>
      <c r="BS402" s="61"/>
      <c r="BT402" s="61"/>
      <c r="BU402" s="61"/>
      <c r="BV402" s="61" t="n">
        <f aca="false">0</f>
        <v>0</v>
      </c>
      <c r="BW402" s="61"/>
      <c r="BX402" s="61"/>
      <c r="BY402" s="62" t="n">
        <f aca="false">Q402-T12EarlyH/24</f>
        <v>46306.6006944444</v>
      </c>
      <c r="BZ402" s="61" t="n">
        <f aca="false">IFERROR(IF(AND(TRIM(LOWER(Z402))&lt;&gt;LOWER(Flights!$F$16),ISNA(MATCH(TRIM(BN402),{"00aaa00","00aaa0000","aaa00","aaa0000","00-aaa-00","00-aaa-0000","00/aaa/00"},0)),IF(S402="Link / file path",SUMPRODUCT(--ISNUMBER(SEARCH({"http","www.","\","/",".pdf",".jpg",".jpeg",".png",".heic",".xls",".doc",".msg",".eml"},Z402)))&gt;0,OR(SUMPRODUCT(--ISNUMBER(SEARCH({"a0","a-0","a_0","a/0","a.0","a#0"},BN402)))&gt;0,SUMPRODUCT(--ISNUMBER(SEARCH({"http","www.","\","/",".pdf",".jpg",".jpeg",".png",".heic",".xls",".doc",".msg",".eml"},Z402)))&gt;0,AND(ISNUMBER(MATCH(S402,{"Seal no.","Delivery note / receipt","Email","Photo"},0)),ISNUMBER(SEARCH("0000",BN402)))))),1,0),0)</f>
        <v>0</v>
      </c>
    </row>
    <row r="403" customFormat="false" ht="41.25" hidden="false" customHeight="true" outlineLevel="0" collapsed="false">
      <c r="A403" s="57" t="s">
        <v>1025</v>
      </c>
      <c r="B403" s="57" t="s">
        <v>261</v>
      </c>
      <c r="C403" s="57" t="str">
        <f aca="false">Flights!$F$16</f>
        <v>MH0139</v>
      </c>
      <c r="D403" s="58" t="n">
        <f aca="false">Flights!$D$16</f>
        <v>46307</v>
      </c>
      <c r="E403" s="57" t="str">
        <f aca="false">Flights!$G$16&amp;"-"&amp;Flights!$H$16</f>
        <v>KUL-ADL</v>
      </c>
      <c r="F403" s="57" t="str">
        <f aca="false">Flights!$K$16</f>
        <v>BC</v>
      </c>
      <c r="G403" s="57" t="s">
        <v>420</v>
      </c>
      <c r="H403" s="57" t="s">
        <v>378</v>
      </c>
      <c r="I403" s="57" t="s">
        <v>499</v>
      </c>
      <c r="J403" s="57" t="s">
        <v>515</v>
      </c>
      <c r="K403" s="67" t="s">
        <v>501</v>
      </c>
      <c r="L403" s="67" t="s">
        <v>1026</v>
      </c>
      <c r="M403" s="67" t="s">
        <v>451</v>
      </c>
      <c r="N403" s="67" t="s">
        <v>383</v>
      </c>
      <c r="O403" s="67" t="s">
        <v>503</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60"/>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file",IF(TRIM(S403)="","INVALID – choose the evidence type (column S)",IF(BL403=0,"INVALID – evidence ID does not match its type (e.g. SF-2210, IMG_2231, seal 88213, link)",IF(OR(LEN(AX403)&lt;2,ISNUMBER(MATCH(AX403,L_Placeholder,0))),"INVALID – verifier missing",IF(AX403=AU403,"INVALID – verifier must be someone other than the PIC",IF(BH403=1,"INVALID – result not yet available (awaiting / TBC)",IF(BV403=1,"INVALID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future",IF(AND(ISNUMBER(BY403),AG403&lt;BY403),IF(H403="Physical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IF(TRIM(S403)="",0,BZ403)</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TRIM(LOWER(W403))&lt;&gt;LOWER(Flights!$F$16),ISNA(MATCH(TRIM(BP403),{"00aaa00","00aaa0000","aaa00","aaa0000","00-aaa-00","00-aaa-0000","00/aaa/00"},0)),OR(SUMPRODUCT(--ISNUMBER(SEARCH({"a0","a-0","a_0","a/0","a.0","a#0"},BP403)))&gt;0,ISNUMBER(SEARCH("000000",BP403)))),1,0),0)</f>
        <v>0</v>
      </c>
      <c r="BR403" s="61"/>
      <c r="BS403" s="61"/>
      <c r="BT403" s="61"/>
      <c r="BU403" s="61"/>
      <c r="BV403" s="61" t="n">
        <f aca="false">0</f>
        <v>0</v>
      </c>
      <c r="BW403" s="61"/>
      <c r="BX403" s="61"/>
      <c r="BY403" s="62" t="n">
        <f aca="false">Q403-T12EarlyH/24</f>
        <v>46306.6006944444</v>
      </c>
      <c r="BZ403" s="61" t="n">
        <f aca="false">IFERROR(IF(AND(TRIM(LOWER(Z403))&lt;&gt;LOWER(Flights!$F$16),ISNA(MATCH(TRIM(BN403),{"00aaa00","00aaa0000","aaa00","aaa0000","00-aaa-00","00-aaa-0000","00/aaa/00"},0)),IF(S403="Link / file path",SUMPRODUCT(--ISNUMBER(SEARCH({"http","www.","\","/",".pdf",".jpg",".jpeg",".png",".heic",".xls",".doc",".msg",".eml"},Z403)))&gt;0,OR(SUMPRODUCT(--ISNUMBER(SEARCH({"a0","a-0","a_0","a/0","a.0","a#0"},BN403)))&gt;0,SUMPRODUCT(--ISNUMBER(SEARCH({"http","www.","\","/",".pdf",".jpg",".jpeg",".png",".heic",".xls",".doc",".msg",".eml"},Z403)))&gt;0,AND(ISNUMBER(MATCH(S403,{"Seal no.","Delivery note / receipt","Email","Photo"},0)),ISNUMBER(SEARCH("0000",BN403)))))),1,0),0)</f>
        <v>0</v>
      </c>
    </row>
    <row r="404" customFormat="false" ht="54" hidden="false" customHeight="true" outlineLevel="0" collapsed="false">
      <c r="A404" s="57" t="s">
        <v>1027</v>
      </c>
      <c r="B404" s="57" t="s">
        <v>261</v>
      </c>
      <c r="C404" s="57" t="str">
        <f aca="false">Flights!$F$16</f>
        <v>MH0139</v>
      </c>
      <c r="D404" s="58" t="n">
        <f aca="false">Flights!$D$16</f>
        <v>46307</v>
      </c>
      <c r="E404" s="57" t="str">
        <f aca="false">Flights!$G$16&amp;"-"&amp;Flights!$H$16</f>
        <v>KUL-ADL</v>
      </c>
      <c r="F404" s="57" t="str">
        <f aca="false">Flights!$K$16</f>
        <v>BC</v>
      </c>
      <c r="G404" s="57" t="s">
        <v>420</v>
      </c>
      <c r="H404" s="57" t="s">
        <v>378</v>
      </c>
      <c r="I404" s="57" t="s">
        <v>499</v>
      </c>
      <c r="J404" s="57" t="s">
        <v>518</v>
      </c>
      <c r="K404" s="67" t="s">
        <v>616</v>
      </c>
      <c r="L404" s="67" t="s">
        <v>1028</v>
      </c>
      <c r="M404" s="67" t="s">
        <v>451</v>
      </c>
      <c r="N404" s="67" t="s">
        <v>383</v>
      </c>
      <c r="O404" s="67" t="s">
        <v>521</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60"/>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file",IF(TRIM(S404)="","INVALID – choose the evidence type (column S)",IF(BL404=0,"INVALID – evidence ID does not match its type (e.g. SF-2210, IMG_2231, seal 88213, link)",IF(OR(LEN(AX404)&lt;2,ISNUMBER(MATCH(AX404,L_Placeholder,0))),"INVALID – verifier missing",IF(AX404=AU404,"INVALID – verifier must be someone other than the PIC",IF(BH404=1,"INVALID – result not yet available (awaiting / TBC)",IF(BV404=1,"INVALID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future",IF(AND(ISNUMBER(BY404),AG404&lt;BY404),IF(H404="Physical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IF(TRIM(S404)="",0,BZ404)</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TRIM(LOWER(W404))&lt;&gt;LOWER(Flights!$F$16),ISNA(MATCH(TRIM(BP404),{"00aaa00","00aaa0000","aaa00","aaa0000","00-aaa-00","00-aaa-0000","00/aaa/00"},0)),OR(SUMPRODUCT(--ISNUMBER(SEARCH({"a0","a-0","a_0","a/0","a.0","a#0"},BP404)))&gt;0,ISNUMBER(SEARCH("000000",BP404)))),1,0),0)</f>
        <v>0</v>
      </c>
      <c r="BR404" s="61"/>
      <c r="BS404" s="61"/>
      <c r="BT404" s="61"/>
      <c r="BU404" s="61"/>
      <c r="BV404" s="61" t="n">
        <f aca="false">0</f>
        <v>0</v>
      </c>
      <c r="BW404" s="61"/>
      <c r="BX404" s="61"/>
      <c r="BY404" s="62" t="n">
        <f aca="false">Q404-T12EarlyH/24</f>
        <v>46306.6006944444</v>
      </c>
      <c r="BZ404" s="61" t="n">
        <f aca="false">IFERROR(IF(AND(TRIM(LOWER(Z404))&lt;&gt;LOWER(Flights!$F$16),ISNA(MATCH(TRIM(BN404),{"00aaa00","00aaa0000","aaa00","aaa0000","00-aaa-00","00-aaa-0000","00/aaa/00"},0)),IF(S404="Link / file path",SUMPRODUCT(--ISNUMBER(SEARCH({"http","www.","\","/",".pdf",".jpg",".jpeg",".png",".heic",".xls",".doc",".msg",".eml"},Z404)))&gt;0,OR(SUMPRODUCT(--ISNUMBER(SEARCH({"a0","a-0","a_0","a/0","a.0","a#0"},BN404)))&gt;0,SUMPRODUCT(--ISNUMBER(SEARCH({"http","www.","\","/",".pdf",".jpg",".jpeg",".png",".heic",".xls",".doc",".msg",".eml"},Z404)))&gt;0,AND(ISNUMBER(MATCH(S404,{"Seal no.","Delivery note / receipt","Email","Photo"},0)),ISNUMBER(SEARCH("0000",BN404)))))),1,0),0)</f>
        <v>0</v>
      </c>
    </row>
    <row r="405" customFormat="false" ht="41.25" hidden="false" customHeight="true" outlineLevel="0" collapsed="false">
      <c r="A405" s="57" t="s">
        <v>1029</v>
      </c>
      <c r="B405" s="57" t="s">
        <v>261</v>
      </c>
      <c r="C405" s="57" t="str">
        <f aca="false">Flights!$F$16</f>
        <v>MH0139</v>
      </c>
      <c r="D405" s="58" t="n">
        <f aca="false">Flights!$D$16</f>
        <v>46307</v>
      </c>
      <c r="E405" s="57" t="str">
        <f aca="false">Flights!$G$16&amp;"-"&amp;Flights!$H$16</f>
        <v>KUL-ADL</v>
      </c>
      <c r="F405" s="57" t="str">
        <f aca="false">Flights!$K$16</f>
        <v>BC</v>
      </c>
      <c r="G405" s="57" t="s">
        <v>420</v>
      </c>
      <c r="H405" s="57" t="s">
        <v>378</v>
      </c>
      <c r="I405" s="57" t="s">
        <v>499</v>
      </c>
      <c r="J405" s="57" t="s">
        <v>523</v>
      </c>
      <c r="K405" s="67" t="s">
        <v>501</v>
      </c>
      <c r="L405" s="67" t="s">
        <v>1030</v>
      </c>
      <c r="M405" s="67" t="s">
        <v>451</v>
      </c>
      <c r="N405" s="67" t="s">
        <v>383</v>
      </c>
      <c r="O405" s="67" t="s">
        <v>503</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60"/>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file",IF(TRIM(S405)="","INVALID – choose the evidence type (column S)",IF(BL405=0,"INVALID – evidence ID does not match its type (e.g. SF-2210, IMG_2231, seal 88213, link)",IF(OR(LEN(AX405)&lt;2,ISNUMBER(MATCH(AX405,L_Placeholder,0))),"INVALID – verifier missing",IF(AX405=AU405,"INVALID – verifier must be someone other than the PIC",IF(BH405=1,"INVALID – result not yet available (awaiting / TBC)",IF(BV405=1,"INVALID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future",IF(AND(ISNUMBER(BY405),AG405&lt;BY405),IF(H405="Physical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IF(TRIM(S405)="",0,BZ405)</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TRIM(LOWER(W405))&lt;&gt;LOWER(Flights!$F$16),ISNA(MATCH(TRIM(BP405),{"00aaa00","00aaa0000","aaa00","aaa0000","00-aaa-00","00-aaa-0000","00/aaa/00"},0)),OR(SUMPRODUCT(--ISNUMBER(SEARCH({"a0","a-0","a_0","a/0","a.0","a#0"},BP405)))&gt;0,ISNUMBER(SEARCH("000000",BP405)))),1,0),0)</f>
        <v>0</v>
      </c>
      <c r="BR405" s="61"/>
      <c r="BS405" s="61"/>
      <c r="BT405" s="61"/>
      <c r="BU405" s="61"/>
      <c r="BV405" s="61" t="n">
        <f aca="false">0</f>
        <v>0</v>
      </c>
      <c r="BW405" s="61"/>
      <c r="BX405" s="61"/>
      <c r="BY405" s="62" t="n">
        <f aca="false">Q405-T12EarlyH/24</f>
        <v>46306.6006944444</v>
      </c>
      <c r="BZ405" s="61" t="n">
        <f aca="false">IFERROR(IF(AND(TRIM(LOWER(Z405))&lt;&gt;LOWER(Flights!$F$16),ISNA(MATCH(TRIM(BN405),{"00aaa00","00aaa0000","aaa00","aaa0000","00-aaa-00","00-aaa-0000","00/aaa/00"},0)),IF(S405="Link / file path",SUMPRODUCT(--ISNUMBER(SEARCH({"http","www.","\","/",".pdf",".jpg",".jpeg",".png",".heic",".xls",".doc",".msg",".eml"},Z405)))&gt;0,OR(SUMPRODUCT(--ISNUMBER(SEARCH({"a0","a-0","a_0","a/0","a.0","a#0"},BN405)))&gt;0,SUMPRODUCT(--ISNUMBER(SEARCH({"http","www.","\","/",".pdf",".jpg",".jpeg",".png",".heic",".xls",".doc",".msg",".eml"},Z405)))&gt;0,AND(ISNUMBER(MATCH(S405,{"Seal no.","Delivery note / receipt","Email","Photo"},0)),ISNUMBER(SEARCH("0000",BN405)))))),1,0),0)</f>
        <v>0</v>
      </c>
    </row>
    <row r="406" customFormat="false" ht="41.25" hidden="false" customHeight="true" outlineLevel="0" collapsed="false">
      <c r="A406" s="57" t="s">
        <v>1031</v>
      </c>
      <c r="B406" s="57" t="s">
        <v>261</v>
      </c>
      <c r="C406" s="57" t="str">
        <f aca="false">Flights!$F$16</f>
        <v>MH0139</v>
      </c>
      <c r="D406" s="58" t="n">
        <f aca="false">Flights!$D$16</f>
        <v>46307</v>
      </c>
      <c r="E406" s="57" t="str">
        <f aca="false">Flights!$G$16&amp;"-"&amp;Flights!$H$16</f>
        <v>KUL-ADL</v>
      </c>
      <c r="F406" s="57" t="str">
        <f aca="false">Flights!$K$16</f>
        <v>BC</v>
      </c>
      <c r="G406" s="57" t="s">
        <v>420</v>
      </c>
      <c r="H406" s="57" t="s">
        <v>378</v>
      </c>
      <c r="I406" s="57" t="s">
        <v>447</v>
      </c>
      <c r="J406" s="57" t="s">
        <v>526</v>
      </c>
      <c r="K406" s="67" t="s">
        <v>449</v>
      </c>
      <c r="L406" s="67" t="s">
        <v>1032</v>
      </c>
      <c r="M406" s="67" t="s">
        <v>451</v>
      </c>
      <c r="N406" s="67" t="s">
        <v>383</v>
      </c>
      <c r="O406" s="67" t="s">
        <v>503</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60"/>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file",IF(TRIM(S406)="","INVALID – choose the evidence type (column S)",IF(BL406=0,"INVALID – evidence ID does not match its type (e.g. SF-2210, IMG_2231, seal 88213, link)",IF(OR(LEN(AX406)&lt;2,ISNUMBER(MATCH(AX406,L_Placeholder,0))),"INVALID – verifier missing",IF(AX406=AU406,"INVALID – verifier must be someone other than the PIC",IF(BH406=1,"INVALID – result not yet available (awaiting / TBC)",IF(BV406=1,"INVALID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future",IF(AND(ISNUMBER(BY406),AG406&lt;BY406),IF(H406="Physical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IF(TRIM(S406)="",0,BZ406)</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TRIM(LOWER(W406))&lt;&gt;LOWER(Flights!$F$16),ISNA(MATCH(TRIM(BP406),{"00aaa00","00aaa0000","aaa00","aaa0000","00-aaa-00","00-aaa-0000","00/aaa/00"},0)),OR(SUMPRODUCT(--ISNUMBER(SEARCH({"a0","a-0","a_0","a/0","a.0","a#0"},BP406)))&gt;0,ISNUMBER(SEARCH("000000",BP406)))),1,0),0)</f>
        <v>0</v>
      </c>
      <c r="BR406" s="61"/>
      <c r="BS406" s="61"/>
      <c r="BT406" s="61"/>
      <c r="BU406" s="61"/>
      <c r="BV406" s="61" t="n">
        <f aca="false">0</f>
        <v>0</v>
      </c>
      <c r="BW406" s="61"/>
      <c r="BX406" s="61"/>
      <c r="BY406" s="62" t="n">
        <f aca="false">Q406-T12EarlyH/24</f>
        <v>46306.6006944444</v>
      </c>
      <c r="BZ406" s="61" t="n">
        <f aca="false">IFERROR(IF(AND(TRIM(LOWER(Z406))&lt;&gt;LOWER(Flights!$F$16),ISNA(MATCH(TRIM(BN406),{"00aaa00","00aaa0000","aaa00","aaa0000","00-aaa-00","00-aaa-0000","00/aaa/00"},0)),IF(S406="Link / file path",SUMPRODUCT(--ISNUMBER(SEARCH({"http","www.","\","/",".pdf",".jpg",".jpeg",".png",".heic",".xls",".doc",".msg",".eml"},Z406)))&gt;0,OR(SUMPRODUCT(--ISNUMBER(SEARCH({"a0","a-0","a_0","a/0","a.0","a#0"},BN406)))&gt;0,SUMPRODUCT(--ISNUMBER(SEARCH({"http","www.","\","/",".pdf",".jpg",".jpeg",".png",".heic",".xls",".doc",".msg",".eml"},Z406)))&gt;0,AND(ISNUMBER(MATCH(S406,{"Seal no.","Delivery note / receipt","Email","Photo"},0)),ISNUMBER(SEARCH("0000",BN406)))))),1,0),0)</f>
        <v>0</v>
      </c>
    </row>
    <row r="407" customFormat="false" ht="41.25" hidden="false" customHeight="true" outlineLevel="0" collapsed="false">
      <c r="A407" s="57" t="s">
        <v>1033</v>
      </c>
      <c r="B407" s="57" t="s">
        <v>261</v>
      </c>
      <c r="C407" s="57" t="str">
        <f aca="false">Flights!$F$16</f>
        <v>MH0139</v>
      </c>
      <c r="D407" s="58" t="n">
        <f aca="false">Flights!$D$16</f>
        <v>46307</v>
      </c>
      <c r="E407" s="57" t="str">
        <f aca="false">Flights!$G$16&amp;"-"&amp;Flights!$H$16</f>
        <v>KUL-ADL</v>
      </c>
      <c r="F407" s="57" t="str">
        <f aca="false">Flights!$K$16</f>
        <v>BC</v>
      </c>
      <c r="G407" s="57" t="s">
        <v>420</v>
      </c>
      <c r="H407" s="57" t="s">
        <v>378</v>
      </c>
      <c r="I407" s="57" t="s">
        <v>447</v>
      </c>
      <c r="J407" s="57" t="s">
        <v>623</v>
      </c>
      <c r="K407" s="67" t="s">
        <v>449</v>
      </c>
      <c r="L407" s="67" t="s">
        <v>1034</v>
      </c>
      <c r="M407" s="67" t="s">
        <v>451</v>
      </c>
      <c r="N407" s="67" t="s">
        <v>383</v>
      </c>
      <c r="O407" s="67" t="s">
        <v>503</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60"/>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file",IF(TRIM(S407)="","INVALID – choose the evidence type (column S)",IF(BL407=0,"INVALID – evidence ID does not match its type (e.g. SF-2210, IMG_2231, seal 88213, link)",IF(OR(LEN(AX407)&lt;2,ISNUMBER(MATCH(AX407,L_Placeholder,0))),"INVALID – verifier missing",IF(AX407=AU407,"INVALID – verifier must be someone other than the PIC",IF(BH407=1,"INVALID – result not yet available (awaiting / TBC)",IF(BV407=1,"INVALID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future",IF(AND(ISNUMBER(BY407),AG407&lt;BY407),IF(H407="Physical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IF(TRIM(S407)="",0,BZ407)</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TRIM(LOWER(W407))&lt;&gt;LOWER(Flights!$F$16),ISNA(MATCH(TRIM(BP407),{"00aaa00","00aaa0000","aaa00","aaa0000","00-aaa-00","00-aaa-0000","00/aaa/00"},0)),OR(SUMPRODUCT(--ISNUMBER(SEARCH({"a0","a-0","a_0","a/0","a.0","a#0"},BP407)))&gt;0,ISNUMBER(SEARCH("000000",BP407)))),1,0),0)</f>
        <v>0</v>
      </c>
      <c r="BR407" s="61"/>
      <c r="BS407" s="61"/>
      <c r="BT407" s="61"/>
      <c r="BU407" s="61"/>
      <c r="BV407" s="61" t="n">
        <f aca="false">0</f>
        <v>0</v>
      </c>
      <c r="BW407" s="61"/>
      <c r="BX407" s="61"/>
      <c r="BY407" s="62" t="n">
        <f aca="false">Q407-T12EarlyH/24</f>
        <v>46306.6006944444</v>
      </c>
      <c r="BZ407" s="61" t="n">
        <f aca="false">IFERROR(IF(AND(TRIM(LOWER(Z407))&lt;&gt;LOWER(Flights!$F$16),ISNA(MATCH(TRIM(BN407),{"00aaa00","00aaa0000","aaa00","aaa0000","00-aaa-00","00-aaa-0000","00/aaa/00"},0)),IF(S407="Link / file path",SUMPRODUCT(--ISNUMBER(SEARCH({"http","www.","\","/",".pdf",".jpg",".jpeg",".png",".heic",".xls",".doc",".msg",".eml"},Z407)))&gt;0,OR(SUMPRODUCT(--ISNUMBER(SEARCH({"a0","a-0","a_0","a/0","a.0","a#0"},BN407)))&gt;0,SUMPRODUCT(--ISNUMBER(SEARCH({"http","www.","\","/",".pdf",".jpg",".jpeg",".png",".heic",".xls",".doc",".msg",".eml"},Z407)))&gt;0,AND(ISNUMBER(MATCH(S407,{"Seal no.","Delivery note / receipt","Email","Photo"},0)),ISNUMBER(SEARCH("0000",BN407)))))),1,0),0)</f>
        <v>0</v>
      </c>
    </row>
    <row r="408" customFormat="false" ht="41.25" hidden="false" customHeight="true" outlineLevel="0" collapsed="false">
      <c r="A408" s="57" t="s">
        <v>1035</v>
      </c>
      <c r="B408" s="57" t="s">
        <v>261</v>
      </c>
      <c r="C408" s="57" t="str">
        <f aca="false">Flights!$F$16</f>
        <v>MH0139</v>
      </c>
      <c r="D408" s="58" t="n">
        <f aca="false">Flights!$D$16</f>
        <v>46307</v>
      </c>
      <c r="E408" s="57" t="str">
        <f aca="false">Flights!$G$16&amp;"-"&amp;Flights!$H$16</f>
        <v>KUL-ADL</v>
      </c>
      <c r="F408" s="57" t="str">
        <f aca="false">Flights!$K$16</f>
        <v>BC</v>
      </c>
      <c r="G408" s="57" t="s">
        <v>420</v>
      </c>
      <c r="H408" s="57" t="s">
        <v>378</v>
      </c>
      <c r="I408" s="57" t="s">
        <v>447</v>
      </c>
      <c r="J408" s="57" t="s">
        <v>626</v>
      </c>
      <c r="K408" s="67" t="s">
        <v>449</v>
      </c>
      <c r="L408" s="67" t="s">
        <v>1036</v>
      </c>
      <c r="M408" s="67" t="s">
        <v>451</v>
      </c>
      <c r="N408" s="67" t="s">
        <v>383</v>
      </c>
      <c r="O408" s="67" t="s">
        <v>503</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60"/>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file",IF(TRIM(S408)="","INVALID – choose the evidence type (column S)",IF(BL408=0,"INVALID – evidence ID does not match its type (e.g. SF-2210, IMG_2231, seal 88213, link)",IF(OR(LEN(AX408)&lt;2,ISNUMBER(MATCH(AX408,L_Placeholder,0))),"INVALID – verifier missing",IF(AX408=AU408,"INVALID – verifier must be someone other than the PIC",IF(BH408=1,"INVALID – result not yet available (awaiting / TBC)",IF(BV408=1,"INVALID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future",IF(AND(ISNUMBER(BY408),AG408&lt;BY408),IF(H408="Physical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IF(TRIM(S408)="",0,BZ408)</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TRIM(LOWER(W408))&lt;&gt;LOWER(Flights!$F$16),ISNA(MATCH(TRIM(BP408),{"00aaa00","00aaa0000","aaa00","aaa0000","00-aaa-00","00-aaa-0000","00/aaa/00"},0)),OR(SUMPRODUCT(--ISNUMBER(SEARCH({"a0","a-0","a_0","a/0","a.0","a#0"},BP408)))&gt;0,ISNUMBER(SEARCH("000000",BP408)))),1,0),0)</f>
        <v>0</v>
      </c>
      <c r="BR408" s="61"/>
      <c r="BS408" s="61"/>
      <c r="BT408" s="61"/>
      <c r="BU408" s="61"/>
      <c r="BV408" s="61" t="n">
        <f aca="false">0</f>
        <v>0</v>
      </c>
      <c r="BW408" s="61"/>
      <c r="BX408" s="61"/>
      <c r="BY408" s="62" t="n">
        <f aca="false">Q408-T12EarlyH/24</f>
        <v>46306.6006944444</v>
      </c>
      <c r="BZ408" s="61" t="n">
        <f aca="false">IFERROR(IF(AND(TRIM(LOWER(Z408))&lt;&gt;LOWER(Flights!$F$16),ISNA(MATCH(TRIM(BN408),{"00aaa00","00aaa0000","aaa00","aaa0000","00-aaa-00","00-aaa-0000","00/aaa/00"},0)),IF(S408="Link / file path",SUMPRODUCT(--ISNUMBER(SEARCH({"http","www.","\","/",".pdf",".jpg",".jpeg",".png",".heic",".xls",".doc",".msg",".eml"},Z408)))&gt;0,OR(SUMPRODUCT(--ISNUMBER(SEARCH({"a0","a-0","a_0","a/0","a.0","a#0"},BN408)))&gt;0,SUMPRODUCT(--ISNUMBER(SEARCH({"http","www.","\","/",".pdf",".jpg",".jpeg",".png",".heic",".xls",".doc",".msg",".eml"},Z408)))&gt;0,AND(ISNUMBER(MATCH(S408,{"Seal no.","Delivery note / receipt","Email","Photo"},0)),ISNUMBER(SEARCH("0000",BN408)))))),1,0),0)</f>
        <v>0</v>
      </c>
    </row>
    <row r="409" customFormat="false" ht="39.75" hidden="false" customHeight="true" outlineLevel="0" collapsed="false">
      <c r="A409" s="57" t="s">
        <v>1037</v>
      </c>
      <c r="B409" s="57" t="s">
        <v>261</v>
      </c>
      <c r="C409" s="57" t="str">
        <f aca="false">Flights!$F$16</f>
        <v>MH0139</v>
      </c>
      <c r="D409" s="58" t="n">
        <f aca="false">Flights!$D$16</f>
        <v>46307</v>
      </c>
      <c r="E409" s="57" t="str">
        <f aca="false">Flights!$G$16&amp;"-"&amp;Flights!$H$16</f>
        <v>KUL-ADL</v>
      </c>
      <c r="F409" s="57" t="str">
        <f aca="false">Flights!$K$16</f>
        <v>BC</v>
      </c>
      <c r="G409" s="57" t="s">
        <v>420</v>
      </c>
      <c r="H409" s="57" t="s">
        <v>378</v>
      </c>
      <c r="I409" s="57" t="s">
        <v>629</v>
      </c>
      <c r="J409" s="57" t="s">
        <v>630</v>
      </c>
      <c r="K409" s="67" t="s">
        <v>501</v>
      </c>
      <c r="L409" s="67" t="s">
        <v>1038</v>
      </c>
      <c r="M409" s="67" t="s">
        <v>187</v>
      </c>
      <c r="N409" s="67" t="s">
        <v>383</v>
      </c>
      <c r="O409" s="67" t="s">
        <v>632</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60"/>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file",IF(TRIM(S409)="","INVALID – choose the evidence type (column S)",IF(BL409=0,"INVALID – evidence ID does not match its type (e.g. SF-2210, IMG_2231, seal 88213, link)",IF(OR(LEN(AX409)&lt;2,ISNUMBER(MATCH(AX409,L_Placeholder,0))),"INVALID – verifier missing",IF(AX409=AU409,"INVALID – verifier must be someone other than the PIC",IF(BH409=1,"INVALID – result not yet available (awaiting / TBC)",IF(BV409=1,"INVALID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future",IF(AND(ISNUMBER(BY409),AG409&lt;BY409),IF(H409="Physical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IF(TRIM(S409)="",0,BZ409)</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TRIM(LOWER(W409))&lt;&gt;LOWER(Flights!$F$16),ISNA(MATCH(TRIM(BP409),{"00aaa00","00aaa0000","aaa00","aaa0000","00-aaa-00","00-aaa-0000","00/aaa/00"},0)),OR(SUMPRODUCT(--ISNUMBER(SEARCH({"a0","a-0","a_0","a/0","a.0","a#0"},BP409)))&gt;0,ISNUMBER(SEARCH("000000",BP409)))),1,0),0)</f>
        <v>0</v>
      </c>
      <c r="BR409" s="61"/>
      <c r="BS409" s="61"/>
      <c r="BT409" s="61"/>
      <c r="BU409" s="61"/>
      <c r="BV409" s="61" t="n">
        <f aca="false">0</f>
        <v>0</v>
      </c>
      <c r="BW409" s="61"/>
      <c r="BX409" s="61"/>
      <c r="BY409" s="62" t="n">
        <f aca="false">Q409-T12EarlyH/24</f>
        <v>46306.6006944444</v>
      </c>
      <c r="BZ409" s="61" t="n">
        <f aca="false">IFERROR(IF(AND(TRIM(LOWER(Z409))&lt;&gt;LOWER(Flights!$F$16),ISNA(MATCH(TRIM(BN409),{"00aaa00","00aaa0000","aaa00","aaa0000","00-aaa-00","00-aaa-0000","00/aaa/00"},0)),IF(S409="Link / file path",SUMPRODUCT(--ISNUMBER(SEARCH({"http","www.","\","/",".pdf",".jpg",".jpeg",".png",".heic",".xls",".doc",".msg",".eml"},Z409)))&gt;0,OR(SUMPRODUCT(--ISNUMBER(SEARCH({"a0","a-0","a_0","a/0","a.0","a#0"},BN409)))&gt;0,SUMPRODUCT(--ISNUMBER(SEARCH({"http","www.","\","/",".pdf",".jpg",".jpeg",".png",".heic",".xls",".doc",".msg",".eml"},Z409)))&gt;0,AND(ISNUMBER(MATCH(S409,{"Seal no.","Delivery note / receipt","Email","Photo"},0)),ISNUMBER(SEARCH("0000",BN409)))))),1,0),0)</f>
        <v>0</v>
      </c>
    </row>
    <row r="410" customFormat="false" ht="41.25" hidden="false" customHeight="true" outlineLevel="0" collapsed="false">
      <c r="A410" s="57" t="s">
        <v>1039</v>
      </c>
      <c r="B410" s="57" t="s">
        <v>261</v>
      </c>
      <c r="C410" s="57" t="str">
        <f aca="false">Flights!$F$16</f>
        <v>MH0139</v>
      </c>
      <c r="D410" s="58" t="n">
        <f aca="false">Flights!$D$16</f>
        <v>46307</v>
      </c>
      <c r="E410" s="57" t="str">
        <f aca="false">Flights!$G$16&amp;"-"&amp;Flights!$H$16</f>
        <v>KUL-ADL</v>
      </c>
      <c r="F410" s="57" t="str">
        <f aca="false">Flights!$K$16</f>
        <v>BC</v>
      </c>
      <c r="G410" s="57" t="s">
        <v>420</v>
      </c>
      <c r="H410" s="57" t="s">
        <v>378</v>
      </c>
      <c r="I410" s="57" t="s">
        <v>634</v>
      </c>
      <c r="J410" s="57" t="s">
        <v>635</v>
      </c>
      <c r="K410" s="67" t="s">
        <v>1040</v>
      </c>
      <c r="L410" s="67" t="s">
        <v>1041</v>
      </c>
      <c r="M410" s="67" t="s">
        <v>451</v>
      </c>
      <c r="N410" s="67" t="s">
        <v>383</v>
      </c>
      <c r="O410" s="67" t="s">
        <v>1042</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60"/>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file",IF(TRIM(S410)="","INVALID – choose the evidence type (column S)",IF(BL410=0,"INVALID – evidence ID does not match its type (e.g. SF-2210, IMG_2231, seal 88213, link)",IF(OR(LEN(AX410)&lt;2,ISNUMBER(MATCH(AX410,L_Placeholder,0))),"INVALID – verifier missing",IF(AX410=AU410,"INVALID – verifier must be someone other than the PIC",IF(BH410=1,"INVALID – result not yet available (awaiting / TBC)",IF(BV410=1,"INVALID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future",IF(AND(ISNUMBER(BY410),AG410&lt;BY410),IF(H410="Physical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IF(TRIM(S410)="",0,BZ410)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TRIM(LOWER(W410))&lt;&gt;LOWER(Flights!$F$16),ISNA(MATCH(TRIM(BP410),{"00aaa00","00aaa0000","aaa00","aaa0000","00-aaa-00","00-aaa-0000","00/aaa/00"},0)),OR(SUMPRODUCT(--ISNUMBER(SEARCH({"a0","a-0","a_0","a/0","a.0","a#0"},BP410)))&gt;0,ISNUMBER(SEARCH("000000",BP410)))),1,0),0)</f>
        <v>0</v>
      </c>
      <c r="BR410" s="61"/>
      <c r="BS410" s="61"/>
      <c r="BT410" s="61"/>
      <c r="BU410" s="61"/>
      <c r="BV410" s="61" t="n">
        <f aca="false">0</f>
        <v>0</v>
      </c>
      <c r="BW410" s="61"/>
      <c r="BX410" s="61"/>
      <c r="BY410" s="62" t="n">
        <f aca="false">Q410-T12EarlyH/24</f>
        <v>46306.6006944444</v>
      </c>
      <c r="BZ410" s="61" t="n">
        <f aca="false">IFERROR(IF(AND(TRIM(LOWER(Z410))&lt;&gt;LOWER(Flights!$F$16),ISNA(MATCH(TRIM(BN410),{"00aaa00","00aaa0000","aaa00","aaa0000","00-aaa-00","00-aaa-0000","00/aaa/00"},0)),IF(S410="Link / file path",SUMPRODUCT(--ISNUMBER(SEARCH({"http","www.","\","/",".pdf",".jpg",".jpeg",".png",".heic",".xls",".doc",".msg",".eml"},Z410)))&gt;0,OR(SUMPRODUCT(--ISNUMBER(SEARCH({"a0","a-0","a_0","a/0","a.0","a#0"},BN410)))&gt;0,SUMPRODUCT(--ISNUMBER(SEARCH({"http","www.","\","/",".pdf",".jpg",".jpeg",".png",".heic",".xls",".doc",".msg",".eml"},Z410)))&gt;0,AND(ISNUMBER(MATCH(S410,{"Seal no.","Delivery note / receipt","Email","Photo"},0)),ISNUMBER(SEARCH("0000",BN410)))))),1,0),0)</f>
        <v>0</v>
      </c>
    </row>
    <row r="411" customFormat="false" ht="39.75" hidden="false" customHeight="true" outlineLevel="0" collapsed="false">
      <c r="A411" s="57" t="s">
        <v>1043</v>
      </c>
      <c r="B411" s="57" t="s">
        <v>261</v>
      </c>
      <c r="C411" s="57" t="str">
        <f aca="false">Flights!$F$16</f>
        <v>MH0139</v>
      </c>
      <c r="D411" s="58" t="n">
        <f aca="false">Flights!$D$16</f>
        <v>46307</v>
      </c>
      <c r="E411" s="57" t="str">
        <f aca="false">Flights!$G$16&amp;"-"&amp;Flights!$H$16</f>
        <v>KUL-ADL</v>
      </c>
      <c r="F411" s="57" t="str">
        <f aca="false">Flights!$K$16</f>
        <v>BC</v>
      </c>
      <c r="G411" s="57" t="s">
        <v>459</v>
      </c>
      <c r="H411" s="57" t="s">
        <v>460</v>
      </c>
      <c r="I411" s="57" t="s">
        <v>379</v>
      </c>
      <c r="J411" s="57" t="s">
        <v>461</v>
      </c>
      <c r="K411" s="67" t="s">
        <v>426</v>
      </c>
      <c r="L411" s="67" t="s">
        <v>462</v>
      </c>
      <c r="M411" s="67"/>
      <c r="N411" s="67" t="s">
        <v>383</v>
      </c>
      <c r="O411" s="67" t="s">
        <v>463</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60"/>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file",IF(TRIM(S411)="","INVALID – choose the evidence type (column S)",IF(BL411=0,"INVALID – evidence ID does not match its type (e.g. SF-2210, IMG_2231, seal 88213, link)",IF(OR(LEN(AX411)&lt;2,ISNUMBER(MATCH(AX411,L_Placeholder,0))),"INVALID – verifier missing",IF(AX411=AU411,"INVALID – verifier must be someone other than the PIC",IF(BH411=1,"INVALID – result not yet available (awaiting / TBC)",IF(BV411=1,"INVALID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future",IF(AND(ISNUMBER(BY411),AG411&lt;BY411),IF(H411="Physical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IF(TRIM(S411)="",0,BZ411)</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TRIM(LOWER(W411))&lt;&gt;LOWER(Flights!$F$16),ISNA(MATCH(TRIM(BP411),{"00aaa00","00aaa0000","aaa00","aaa0000","00-aaa-00","00-aaa-0000","00/aaa/00"},0)),OR(SUMPRODUCT(--ISNUMBER(SEARCH({"a0","a-0","a_0","a/0","a.0","a#0"},BP411)))&gt;0,ISNUMBER(SEARCH("000000",BP411)))),1,0),0)</f>
        <v>0</v>
      </c>
      <c r="BR411" s="61"/>
      <c r="BS411" s="61"/>
      <c r="BT411" s="61"/>
      <c r="BU411" s="61"/>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c r="BX411" s="61"/>
      <c r="BY411" s="62" t="n">
        <f aca="false">IF(ISNUMBER(Flights!$AZ$16),MAX(Q411-UpliftWindowH/24,Flights!$AZ$16),Q411-UpliftWindowH/24)</f>
        <v>46307.3506944444</v>
      </c>
      <c r="BZ411" s="61" t="n">
        <f aca="false">IFERROR(IF(AND(TRIM(LOWER(Z411))&lt;&gt;LOWER(Flights!$F$16),ISNA(MATCH(TRIM(BN411),{"00aaa00","00aaa0000","aaa00","aaa0000","00-aaa-00","00-aaa-0000","00/aaa/00"},0)),IF(S411="Link / file path",SUMPRODUCT(--ISNUMBER(SEARCH({"http","www.","\","/",".pdf",".jpg",".jpeg",".png",".heic",".xls",".doc",".msg",".eml"},Z411)))&gt;0,OR(SUMPRODUCT(--ISNUMBER(SEARCH({"a0","a-0","a_0","a/0","a.0","a#0"},BN411)))&gt;0,SUMPRODUCT(--ISNUMBER(SEARCH({"http","www.","\","/",".pdf",".jpg",".jpeg",".png",".heic",".xls",".doc",".msg",".eml"},Z411)))&gt;0,AND(ISNUMBER(MATCH(S411,{"Seal no.","Delivery note / receipt","Email","Photo"},0)),ISNUMBER(SEARCH("0000",BN411)))))),1,0),0)</f>
        <v>0</v>
      </c>
    </row>
    <row r="412" customFormat="false" ht="39.75" hidden="false" customHeight="true" outlineLevel="0" collapsed="false">
      <c r="A412" s="57" t="s">
        <v>1044</v>
      </c>
      <c r="B412" s="57" t="s">
        <v>261</v>
      </c>
      <c r="C412" s="57" t="str">
        <f aca="false">Flights!$F$16</f>
        <v>MH0139</v>
      </c>
      <c r="D412" s="58" t="n">
        <f aca="false">Flights!$D$16</f>
        <v>46307</v>
      </c>
      <c r="E412" s="57" t="str">
        <f aca="false">Flights!$G$16&amp;"-"&amp;Flights!$H$16</f>
        <v>KUL-ADL</v>
      </c>
      <c r="F412" s="57" t="str">
        <f aca="false">Flights!$K$16</f>
        <v>BC</v>
      </c>
      <c r="G412" s="57" t="s">
        <v>459</v>
      </c>
      <c r="H412" s="57" t="s">
        <v>460</v>
      </c>
      <c r="I412" s="57" t="s">
        <v>428</v>
      </c>
      <c r="J412" s="57" t="s">
        <v>465</v>
      </c>
      <c r="K412" s="67" t="s">
        <v>426</v>
      </c>
      <c r="L412" s="67" t="s">
        <v>462</v>
      </c>
      <c r="M412" s="67"/>
      <c r="N412" s="67" t="s">
        <v>383</v>
      </c>
      <c r="O412" s="67" t="s">
        <v>463</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60"/>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file",IF(TRIM(S412)="","INVALID – choose the evidence type (column S)",IF(BL412=0,"INVALID – evidence ID does not match its type (e.g. SF-2210, IMG_2231, seal 88213, link)",IF(OR(LEN(AX412)&lt;2,ISNUMBER(MATCH(AX412,L_Placeholder,0))),"INVALID – verifier missing",IF(AX412=AU412,"INVALID – verifier must be someone other than the PIC",IF(BH412=1,"INVALID – result not yet available (awaiting / TBC)",IF(BV412=1,"INVALID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future",IF(AND(ISNUMBER(BY412),AG412&lt;BY412),IF(H412="Physical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IF(TRIM(S412)="",0,BZ412)</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TRIM(LOWER(W412))&lt;&gt;LOWER(Flights!$F$16),ISNA(MATCH(TRIM(BP412),{"00aaa00","00aaa0000","aaa00","aaa0000","00-aaa-00","00-aaa-0000","00/aaa/00"},0)),OR(SUMPRODUCT(--ISNUMBER(SEARCH({"a0","a-0","a_0","a/0","a.0","a#0"},BP412)))&gt;0,ISNUMBER(SEARCH("000000",BP412)))),1,0),0)</f>
        <v>0</v>
      </c>
      <c r="BR412" s="61"/>
      <c r="BS412" s="61"/>
      <c r="BT412" s="61"/>
      <c r="BU412" s="61"/>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c r="BX412" s="61"/>
      <c r="BY412" s="62" t="n">
        <f aca="false">IF(ISNUMBER(Flights!$AZ$16),MAX(Q412-UpliftWindowH/24,Flights!$AZ$16),Q412-UpliftWindowH/24)</f>
        <v>46307.3506944444</v>
      </c>
      <c r="BZ412" s="61" t="n">
        <f aca="false">IFERROR(IF(AND(TRIM(LOWER(Z412))&lt;&gt;LOWER(Flights!$F$16),ISNA(MATCH(TRIM(BN412),{"00aaa00","00aaa0000","aaa00","aaa0000","00-aaa-00","00-aaa-0000","00/aaa/00"},0)),IF(S412="Link / file path",SUMPRODUCT(--ISNUMBER(SEARCH({"http","www.","\","/",".pdf",".jpg",".jpeg",".png",".heic",".xls",".doc",".msg",".eml"},Z412)))&gt;0,OR(SUMPRODUCT(--ISNUMBER(SEARCH({"a0","a-0","a_0","a/0","a.0","a#0"},BN412)))&gt;0,SUMPRODUCT(--ISNUMBER(SEARCH({"http","www.","\","/",".pdf",".jpg",".jpeg",".png",".heic",".xls",".doc",".msg",".eml"},Z412)))&gt;0,AND(ISNUMBER(MATCH(S412,{"Seal no.","Delivery note / receipt","Email","Photo"},0)),ISNUMBER(SEARCH("0000",BN412)))))),1,0),0)</f>
        <v>0</v>
      </c>
    </row>
    <row r="413" customFormat="false" ht="39.75" hidden="false" customHeight="true" outlineLevel="0" collapsed="false">
      <c r="A413" s="57" t="s">
        <v>1045</v>
      </c>
      <c r="B413" s="57" t="s">
        <v>261</v>
      </c>
      <c r="C413" s="57" t="str">
        <f aca="false">Flights!$F$16</f>
        <v>MH0139</v>
      </c>
      <c r="D413" s="58" t="n">
        <f aca="false">Flights!$D$16</f>
        <v>46307</v>
      </c>
      <c r="E413" s="57" t="str">
        <f aca="false">Flights!$G$16&amp;"-"&amp;Flights!$H$16</f>
        <v>KUL-ADL</v>
      </c>
      <c r="F413" s="57" t="str">
        <f aca="false">Flights!$K$16</f>
        <v>BC</v>
      </c>
      <c r="G413" s="57" t="s">
        <v>459</v>
      </c>
      <c r="H413" s="57" t="s">
        <v>460</v>
      </c>
      <c r="I413" s="57" t="s">
        <v>440</v>
      </c>
      <c r="J413" s="57" t="s">
        <v>467</v>
      </c>
      <c r="K413" s="67" t="s">
        <v>501</v>
      </c>
      <c r="L413" s="67" t="s">
        <v>1014</v>
      </c>
      <c r="M413" s="67" t="s">
        <v>187</v>
      </c>
      <c r="N413" s="67" t="s">
        <v>383</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60"/>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file",IF(TRIM(S413)="","INVALID – choose the evidence type (column S)",IF(BL413=0,"INVALID – evidence ID does not match its type (e.g. SF-2210, IMG_2231, seal 88213, link)",IF(OR(LEN(AX413)&lt;2,ISNUMBER(MATCH(AX413,L_Placeholder,0))),"INVALID – verifier missing",IF(AX413=AU413,"INVALID – verifier must be someone other than the PIC",IF(BH413=1,"INVALID – result not yet available (awaiting / TBC)",IF(BV413=1,"INVALID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future",IF(AND(ISNUMBER(BY413),AG413&lt;BY413),IF(H413="Physical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IF(TRIM(S413)="",0,BZ413)</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TRIM(LOWER(W413))&lt;&gt;LOWER(Flights!$F$16),ISNA(MATCH(TRIM(BP413),{"00aaa00","00aaa0000","aaa00","aaa0000","00-aaa-00","00-aaa-0000","00/aaa/00"},0)),OR(SUMPRODUCT(--ISNUMBER(SEARCH({"a0","a-0","a_0","a/0","a.0","a#0"},BP413)))&gt;0,ISNUMBER(SEARCH("000000",BP413)))),1,0),0)</f>
        <v>0</v>
      </c>
      <c r="BR413" s="61"/>
      <c r="BS413" s="61"/>
      <c r="BT413" s="61"/>
      <c r="BU413" s="61"/>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c r="BX413" s="61"/>
      <c r="BY413" s="62" t="n">
        <f aca="false">IF(ISNUMBER(Flights!$AZ$16),MAX(Q413-UpliftWindowH/24,Flights!$AZ$16),Q413-UpliftWindowH/24)</f>
        <v>46307.3506944444</v>
      </c>
      <c r="BZ413" s="61" t="n">
        <f aca="false">IFERROR(IF(AND(TRIM(LOWER(Z413))&lt;&gt;LOWER(Flights!$F$16),ISNA(MATCH(TRIM(BN413),{"00aaa00","00aaa0000","aaa00","aaa0000","00-aaa-00","00-aaa-0000","00/aaa/00"},0)),IF(S413="Link / file path",SUMPRODUCT(--ISNUMBER(SEARCH({"http","www.","\","/",".pdf",".jpg",".jpeg",".png",".heic",".xls",".doc",".msg",".eml"},Z413)))&gt;0,OR(SUMPRODUCT(--ISNUMBER(SEARCH({"a0","a-0","a_0","a/0","a.0","a#0"},BN413)))&gt;0,SUMPRODUCT(--ISNUMBER(SEARCH({"http","www.","\","/",".pdf",".jpg",".jpeg",".png",".heic",".xls",".doc",".msg",".eml"},Z413)))&gt;0,AND(ISNUMBER(MATCH(S413,{"Seal no.","Delivery note / receipt","Email","Photo"},0)),ISNUMBER(SEARCH("0000",BN413)))))),1,0),0)</f>
        <v>0</v>
      </c>
    </row>
    <row r="414" customFormat="false" ht="39.75" hidden="false" customHeight="true" outlineLevel="0" collapsed="false">
      <c r="A414" s="57" t="s">
        <v>1046</v>
      </c>
      <c r="B414" s="57" t="s">
        <v>261</v>
      </c>
      <c r="C414" s="57" t="str">
        <f aca="false">Flights!$F$16</f>
        <v>MH0139</v>
      </c>
      <c r="D414" s="58" t="n">
        <f aca="false">Flights!$D$16</f>
        <v>46307</v>
      </c>
      <c r="E414" s="57" t="str">
        <f aca="false">Flights!$G$16&amp;"-"&amp;Flights!$H$16</f>
        <v>KUL-ADL</v>
      </c>
      <c r="F414" s="57" t="str">
        <f aca="false">Flights!$K$16</f>
        <v>BC</v>
      </c>
      <c r="G414" s="57" t="s">
        <v>459</v>
      </c>
      <c r="H414" s="57" t="s">
        <v>460</v>
      </c>
      <c r="I414" s="57" t="s">
        <v>440</v>
      </c>
      <c r="J414" s="57" t="s">
        <v>643</v>
      </c>
      <c r="K414" s="67" t="s">
        <v>501</v>
      </c>
      <c r="L414" s="67" t="s">
        <v>1016</v>
      </c>
      <c r="M414" s="67" t="s">
        <v>187</v>
      </c>
      <c r="N414" s="67" t="s">
        <v>383</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60"/>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file",IF(TRIM(S414)="","INVALID – choose the evidence type (column S)",IF(BL414=0,"INVALID – evidence ID does not match its type (e.g. SF-2210, IMG_2231, seal 88213, link)",IF(OR(LEN(AX414)&lt;2,ISNUMBER(MATCH(AX414,L_Placeholder,0))),"INVALID – verifier missing",IF(AX414=AU414,"INVALID – verifier must be someone other than the PIC",IF(BH414=1,"INVALID – result not yet available (awaiting / TBC)",IF(BV414=1,"INVALID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future",IF(AND(ISNUMBER(BY414),AG414&lt;BY414),IF(H414="Physical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IF(TRIM(S414)="",0,BZ414)</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TRIM(LOWER(W414))&lt;&gt;LOWER(Flights!$F$16),ISNA(MATCH(TRIM(BP414),{"00aaa00","00aaa0000","aaa00","aaa0000","00-aaa-00","00-aaa-0000","00/aaa/00"},0)),OR(SUMPRODUCT(--ISNUMBER(SEARCH({"a0","a-0","a_0","a/0","a.0","a#0"},BP414)))&gt;0,ISNUMBER(SEARCH("000000",BP414)))),1,0),0)</f>
        <v>0</v>
      </c>
      <c r="BR414" s="61"/>
      <c r="BS414" s="61"/>
      <c r="BT414" s="61"/>
      <c r="BU414" s="61"/>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c r="BX414" s="61"/>
      <c r="BY414" s="62" t="n">
        <f aca="false">IF(ISNUMBER(Flights!$AZ$16),MAX(Q414-UpliftWindowH/24,Flights!$AZ$16),Q414-UpliftWindowH/24)</f>
        <v>46307.3506944444</v>
      </c>
      <c r="BZ414" s="61" t="n">
        <f aca="false">IFERROR(IF(AND(TRIM(LOWER(Z414))&lt;&gt;LOWER(Flights!$F$16),ISNA(MATCH(TRIM(BN414),{"00aaa00","00aaa0000","aaa00","aaa0000","00-aaa-00","00-aaa-0000","00/aaa/00"},0)),IF(S414="Link / file path",SUMPRODUCT(--ISNUMBER(SEARCH({"http","www.","\","/",".pdf",".jpg",".jpeg",".png",".heic",".xls",".doc",".msg",".eml"},Z414)))&gt;0,OR(SUMPRODUCT(--ISNUMBER(SEARCH({"a0","a-0","a_0","a/0","a.0","a#0"},BN414)))&gt;0,SUMPRODUCT(--ISNUMBER(SEARCH({"http","www.","\","/",".pdf",".jpg",".jpeg",".png",".heic",".xls",".doc",".msg",".eml"},Z414)))&gt;0,AND(ISNUMBER(MATCH(S414,{"Seal no.","Delivery note / receipt","Email","Photo"},0)),ISNUMBER(SEARCH("0000",BN414)))))),1,0),0)</f>
        <v>0</v>
      </c>
    </row>
    <row r="415" customFormat="false" ht="39.75" hidden="false" customHeight="true" outlineLevel="0" collapsed="false">
      <c r="A415" s="57" t="s">
        <v>1047</v>
      </c>
      <c r="B415" s="57" t="s">
        <v>261</v>
      </c>
      <c r="C415" s="57" t="str">
        <f aca="false">Flights!$F$16</f>
        <v>MH0139</v>
      </c>
      <c r="D415" s="58" t="n">
        <f aca="false">Flights!$D$16</f>
        <v>46307</v>
      </c>
      <c r="E415" s="57" t="str">
        <f aca="false">Flights!$G$16&amp;"-"&amp;Flights!$H$16</f>
        <v>KUL-ADL</v>
      </c>
      <c r="F415" s="57" t="str">
        <f aca="false">Flights!$K$16</f>
        <v>BC</v>
      </c>
      <c r="G415" s="57" t="s">
        <v>459</v>
      </c>
      <c r="H415" s="57" t="s">
        <v>460</v>
      </c>
      <c r="I415" s="57" t="s">
        <v>499</v>
      </c>
      <c r="J415" s="57" t="s">
        <v>537</v>
      </c>
      <c r="K415" s="67" t="s">
        <v>501</v>
      </c>
      <c r="L415" s="67" t="s">
        <v>1018</v>
      </c>
      <c r="M415" s="67" t="s">
        <v>451</v>
      </c>
      <c r="N415" s="67" t="s">
        <v>383</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60"/>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file",IF(TRIM(S415)="","INVALID – choose the evidence type (column S)",IF(BL415=0,"INVALID – evidence ID does not match its type (e.g. SF-2210, IMG_2231, seal 88213, link)",IF(OR(LEN(AX415)&lt;2,ISNUMBER(MATCH(AX415,L_Placeholder,0))),"INVALID – verifier missing",IF(AX415=AU415,"INVALID – verifier must be someone other than the PIC",IF(BH415=1,"INVALID – result not yet available (awaiting / TBC)",IF(BV415=1,"INVALID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future",IF(AND(ISNUMBER(BY415),AG415&lt;BY415),IF(H415="Physical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IF(TRIM(S415)="",0,BZ415)</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TRIM(LOWER(W415))&lt;&gt;LOWER(Flights!$F$16),ISNA(MATCH(TRIM(BP415),{"00aaa00","00aaa0000","aaa00","aaa0000","00-aaa-00","00-aaa-0000","00/aaa/00"},0)),OR(SUMPRODUCT(--ISNUMBER(SEARCH({"a0","a-0","a_0","a/0","a.0","a#0"},BP415)))&gt;0,ISNUMBER(SEARCH("000000",BP415)))),1,0),0)</f>
        <v>0</v>
      </c>
      <c r="BR415" s="61"/>
      <c r="BS415" s="61"/>
      <c r="BT415" s="61"/>
      <c r="BU415" s="61"/>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c r="BX415" s="61"/>
      <c r="BY415" s="62" t="n">
        <f aca="false">IF(ISNUMBER(Flights!$AZ$16),MAX(Q415-UpliftWindowH/24,Flights!$AZ$16),Q415-UpliftWindowH/24)</f>
        <v>46307.3506944444</v>
      </c>
      <c r="BZ415" s="61" t="n">
        <f aca="false">IFERROR(IF(AND(TRIM(LOWER(Z415))&lt;&gt;LOWER(Flights!$F$16),ISNA(MATCH(TRIM(BN415),{"00aaa00","00aaa0000","aaa00","aaa0000","00-aaa-00","00-aaa-0000","00/aaa/00"},0)),IF(S415="Link / file path",SUMPRODUCT(--ISNUMBER(SEARCH({"http","www.","\","/",".pdf",".jpg",".jpeg",".png",".heic",".xls",".doc",".msg",".eml"},Z415)))&gt;0,OR(SUMPRODUCT(--ISNUMBER(SEARCH({"a0","a-0","a_0","a/0","a.0","a#0"},BN415)))&gt;0,SUMPRODUCT(--ISNUMBER(SEARCH({"http","www.","\","/",".pdf",".jpg",".jpeg",".png",".heic",".xls",".doc",".msg",".eml"},Z415)))&gt;0,AND(ISNUMBER(MATCH(S415,{"Seal no.","Delivery note / receipt","Email","Photo"},0)),ISNUMBER(SEARCH("0000",BN415)))))),1,0),0)</f>
        <v>0</v>
      </c>
    </row>
    <row r="416" customFormat="false" ht="39.75" hidden="false" customHeight="true" outlineLevel="0" collapsed="false">
      <c r="A416" s="57" t="s">
        <v>1048</v>
      </c>
      <c r="B416" s="57" t="s">
        <v>261</v>
      </c>
      <c r="C416" s="57" t="str">
        <f aca="false">Flights!$F$16</f>
        <v>MH0139</v>
      </c>
      <c r="D416" s="58" t="n">
        <f aca="false">Flights!$D$16</f>
        <v>46307</v>
      </c>
      <c r="E416" s="57" t="str">
        <f aca="false">Flights!$G$16&amp;"-"&amp;Flights!$H$16</f>
        <v>KUL-ADL</v>
      </c>
      <c r="F416" s="57" t="str">
        <f aca="false">Flights!$K$16</f>
        <v>BC</v>
      </c>
      <c r="G416" s="57" t="s">
        <v>459</v>
      </c>
      <c r="H416" s="57" t="s">
        <v>460</v>
      </c>
      <c r="I416" s="57" t="s">
        <v>499</v>
      </c>
      <c r="J416" s="57" t="s">
        <v>539</v>
      </c>
      <c r="K416" s="67" t="s">
        <v>501</v>
      </c>
      <c r="L416" s="67" t="s">
        <v>1020</v>
      </c>
      <c r="M416" s="67" t="s">
        <v>451</v>
      </c>
      <c r="N416" s="67" t="s">
        <v>383</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60"/>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file",IF(TRIM(S416)="","INVALID – choose the evidence type (column S)",IF(BL416=0,"INVALID – evidence ID does not match its type (e.g. SF-2210, IMG_2231, seal 88213, link)",IF(OR(LEN(AX416)&lt;2,ISNUMBER(MATCH(AX416,L_Placeholder,0))),"INVALID – verifier missing",IF(AX416=AU416,"INVALID – verifier must be someone other than the PIC",IF(BH416=1,"INVALID – result not yet available (awaiting / TBC)",IF(BV416=1,"INVALID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future",IF(AND(ISNUMBER(BY416),AG416&lt;BY416),IF(H416="Physical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IF(TRIM(S416)="",0,BZ416)</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TRIM(LOWER(W416))&lt;&gt;LOWER(Flights!$F$16),ISNA(MATCH(TRIM(BP416),{"00aaa00","00aaa0000","aaa00","aaa0000","00-aaa-00","00-aaa-0000","00/aaa/00"},0)),OR(SUMPRODUCT(--ISNUMBER(SEARCH({"a0","a-0","a_0","a/0","a.0","a#0"},BP416)))&gt;0,ISNUMBER(SEARCH("000000",BP416)))),1,0),0)</f>
        <v>0</v>
      </c>
      <c r="BR416" s="61"/>
      <c r="BS416" s="61"/>
      <c r="BT416" s="61"/>
      <c r="BU416" s="61"/>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c r="BX416" s="61"/>
      <c r="BY416" s="62" t="n">
        <f aca="false">IF(ISNUMBER(Flights!$AZ$16),MAX(Q416-UpliftWindowH/24,Flights!$AZ$16),Q416-UpliftWindowH/24)</f>
        <v>46307.3506944444</v>
      </c>
      <c r="BZ416" s="61" t="n">
        <f aca="false">IFERROR(IF(AND(TRIM(LOWER(Z416))&lt;&gt;LOWER(Flights!$F$16),ISNA(MATCH(TRIM(BN416),{"00aaa00","00aaa0000","aaa00","aaa0000","00-aaa-00","00-aaa-0000","00/aaa/00"},0)),IF(S416="Link / file path",SUMPRODUCT(--ISNUMBER(SEARCH({"http","www.","\","/",".pdf",".jpg",".jpeg",".png",".heic",".xls",".doc",".msg",".eml"},Z416)))&gt;0,OR(SUMPRODUCT(--ISNUMBER(SEARCH({"a0","a-0","a_0","a/0","a.0","a#0"},BN416)))&gt;0,SUMPRODUCT(--ISNUMBER(SEARCH({"http","www.","\","/",".pdf",".jpg",".jpeg",".png",".heic",".xls",".doc",".msg",".eml"},Z416)))&gt;0,AND(ISNUMBER(MATCH(S416,{"Seal no.","Delivery note / receipt","Email","Photo"},0)),ISNUMBER(SEARCH("0000",BN416)))))),1,0),0)</f>
        <v>0</v>
      </c>
    </row>
    <row r="417" customFormat="false" ht="39.75" hidden="false" customHeight="true" outlineLevel="0" collapsed="false">
      <c r="A417" s="57" t="s">
        <v>1049</v>
      </c>
      <c r="B417" s="57" t="s">
        <v>261</v>
      </c>
      <c r="C417" s="57" t="str">
        <f aca="false">Flights!$F$16</f>
        <v>MH0139</v>
      </c>
      <c r="D417" s="58" t="n">
        <f aca="false">Flights!$D$16</f>
        <v>46307</v>
      </c>
      <c r="E417" s="57" t="str">
        <f aca="false">Flights!$G$16&amp;"-"&amp;Flights!$H$16</f>
        <v>KUL-ADL</v>
      </c>
      <c r="F417" s="57" t="str">
        <f aca="false">Flights!$K$16</f>
        <v>BC</v>
      </c>
      <c r="G417" s="57" t="s">
        <v>459</v>
      </c>
      <c r="H417" s="57" t="s">
        <v>460</v>
      </c>
      <c r="I417" s="57" t="s">
        <v>499</v>
      </c>
      <c r="J417" s="57" t="s">
        <v>541</v>
      </c>
      <c r="K417" s="67" t="s">
        <v>501</v>
      </c>
      <c r="L417" s="67" t="s">
        <v>1022</v>
      </c>
      <c r="M417" s="67" t="s">
        <v>451</v>
      </c>
      <c r="N417" s="67" t="s">
        <v>383</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60"/>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file",IF(TRIM(S417)="","INVALID – choose the evidence type (column S)",IF(BL417=0,"INVALID – evidence ID does not match its type (e.g. SF-2210, IMG_2231, seal 88213, link)",IF(OR(LEN(AX417)&lt;2,ISNUMBER(MATCH(AX417,L_Placeholder,0))),"INVALID – verifier missing",IF(AX417=AU417,"INVALID – verifier must be someone other than the PIC",IF(BH417=1,"INVALID – result not yet available (awaiting / TBC)",IF(BV417=1,"INVALID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future",IF(AND(ISNUMBER(BY417),AG417&lt;BY417),IF(H417="Physical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IF(TRIM(S417)="",0,BZ417)</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TRIM(LOWER(W417))&lt;&gt;LOWER(Flights!$F$16),ISNA(MATCH(TRIM(BP417),{"00aaa00","00aaa0000","aaa00","aaa0000","00-aaa-00","00-aaa-0000","00/aaa/00"},0)),OR(SUMPRODUCT(--ISNUMBER(SEARCH({"a0","a-0","a_0","a/0","a.0","a#0"},BP417)))&gt;0,ISNUMBER(SEARCH("000000",BP417)))),1,0),0)</f>
        <v>0</v>
      </c>
      <c r="BR417" s="61"/>
      <c r="BS417" s="61"/>
      <c r="BT417" s="61"/>
      <c r="BU417" s="61"/>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c r="BX417" s="61"/>
      <c r="BY417" s="62" t="n">
        <f aca="false">IF(ISNUMBER(Flights!$AZ$16),MAX(Q417-UpliftWindowH/24,Flights!$AZ$16),Q417-UpliftWindowH/24)</f>
        <v>46307.3506944444</v>
      </c>
      <c r="BZ417" s="61" t="n">
        <f aca="false">IFERROR(IF(AND(TRIM(LOWER(Z417))&lt;&gt;LOWER(Flights!$F$16),ISNA(MATCH(TRIM(BN417),{"00aaa00","00aaa0000","aaa00","aaa0000","00-aaa-00","00-aaa-0000","00/aaa/00"},0)),IF(S417="Link / file path",SUMPRODUCT(--ISNUMBER(SEARCH({"http","www.","\","/",".pdf",".jpg",".jpeg",".png",".heic",".xls",".doc",".msg",".eml"},Z417)))&gt;0,OR(SUMPRODUCT(--ISNUMBER(SEARCH({"a0","a-0","a_0","a/0","a.0","a#0"},BN417)))&gt;0,SUMPRODUCT(--ISNUMBER(SEARCH({"http","www.","\","/",".pdf",".jpg",".jpeg",".png",".heic",".xls",".doc",".msg",".eml"},Z417)))&gt;0,AND(ISNUMBER(MATCH(S417,{"Seal no.","Delivery note / receipt","Email","Photo"},0)),ISNUMBER(SEARCH("0000",BN417)))))),1,0),0)</f>
        <v>0</v>
      </c>
    </row>
    <row r="418" customFormat="false" ht="39.75" hidden="false" customHeight="true" outlineLevel="0" collapsed="false">
      <c r="A418" s="57" t="s">
        <v>1050</v>
      </c>
      <c r="B418" s="57" t="s">
        <v>261</v>
      </c>
      <c r="C418" s="57" t="str">
        <f aca="false">Flights!$F$16</f>
        <v>MH0139</v>
      </c>
      <c r="D418" s="58" t="n">
        <f aca="false">Flights!$D$16</f>
        <v>46307</v>
      </c>
      <c r="E418" s="57" t="str">
        <f aca="false">Flights!$G$16&amp;"-"&amp;Flights!$H$16</f>
        <v>KUL-ADL</v>
      </c>
      <c r="F418" s="57" t="str">
        <f aca="false">Flights!$K$16</f>
        <v>BC</v>
      </c>
      <c r="G418" s="57" t="s">
        <v>459</v>
      </c>
      <c r="H418" s="57" t="s">
        <v>460</v>
      </c>
      <c r="I418" s="57" t="s">
        <v>499</v>
      </c>
      <c r="J418" s="57" t="s">
        <v>543</v>
      </c>
      <c r="K418" s="67" t="s">
        <v>501</v>
      </c>
      <c r="L418" s="67" t="s">
        <v>1024</v>
      </c>
      <c r="M418" s="67" t="s">
        <v>451</v>
      </c>
      <c r="N418" s="67" t="s">
        <v>383</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60"/>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file",IF(TRIM(S418)="","INVALID – choose the evidence type (column S)",IF(BL418=0,"INVALID – evidence ID does not match its type (e.g. SF-2210, IMG_2231, seal 88213, link)",IF(OR(LEN(AX418)&lt;2,ISNUMBER(MATCH(AX418,L_Placeholder,0))),"INVALID – verifier missing",IF(AX418=AU418,"INVALID – verifier must be someone other than the PIC",IF(BH418=1,"INVALID – result not yet available (awaiting / TBC)",IF(BV418=1,"INVALID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future",IF(AND(ISNUMBER(BY418),AG418&lt;BY418),IF(H418="Physical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IF(TRIM(S418)="",0,BZ418)</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TRIM(LOWER(W418))&lt;&gt;LOWER(Flights!$F$16),ISNA(MATCH(TRIM(BP418),{"00aaa00","00aaa0000","aaa00","aaa0000","00-aaa-00","00-aaa-0000","00/aaa/00"},0)),OR(SUMPRODUCT(--ISNUMBER(SEARCH({"a0","a-0","a_0","a/0","a.0","a#0"},BP418)))&gt;0,ISNUMBER(SEARCH("000000",BP418)))),1,0),0)</f>
        <v>0</v>
      </c>
      <c r="BR418" s="61"/>
      <c r="BS418" s="61"/>
      <c r="BT418" s="61"/>
      <c r="BU418" s="61"/>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c r="BX418" s="61"/>
      <c r="BY418" s="62" t="n">
        <f aca="false">IF(ISNUMBER(Flights!$AZ$16),MAX(Q418-UpliftWindowH/24,Flights!$AZ$16),Q418-UpliftWindowH/24)</f>
        <v>46307.3506944444</v>
      </c>
      <c r="BZ418" s="61" t="n">
        <f aca="false">IFERROR(IF(AND(TRIM(LOWER(Z418))&lt;&gt;LOWER(Flights!$F$16),ISNA(MATCH(TRIM(BN418),{"00aaa00","00aaa0000","aaa00","aaa0000","00-aaa-00","00-aaa-0000","00/aaa/00"},0)),IF(S418="Link / file path",SUMPRODUCT(--ISNUMBER(SEARCH({"http","www.","\","/",".pdf",".jpg",".jpeg",".png",".heic",".xls",".doc",".msg",".eml"},Z418)))&gt;0,OR(SUMPRODUCT(--ISNUMBER(SEARCH({"a0","a-0","a_0","a/0","a.0","a#0"},BN418)))&gt;0,SUMPRODUCT(--ISNUMBER(SEARCH({"http","www.","\","/",".pdf",".jpg",".jpeg",".png",".heic",".xls",".doc",".msg",".eml"},Z418)))&gt;0,AND(ISNUMBER(MATCH(S418,{"Seal no.","Delivery note / receipt","Email","Photo"},0)),ISNUMBER(SEARCH("0000",BN418)))))),1,0),0)</f>
        <v>0</v>
      </c>
    </row>
    <row r="419" customFormat="false" ht="39.75" hidden="false" customHeight="true" outlineLevel="0" collapsed="false">
      <c r="A419" s="57" t="s">
        <v>1051</v>
      </c>
      <c r="B419" s="57" t="s">
        <v>261</v>
      </c>
      <c r="C419" s="57" t="str">
        <f aca="false">Flights!$F$16</f>
        <v>MH0139</v>
      </c>
      <c r="D419" s="58" t="n">
        <f aca="false">Flights!$D$16</f>
        <v>46307</v>
      </c>
      <c r="E419" s="57" t="str">
        <f aca="false">Flights!$G$16&amp;"-"&amp;Flights!$H$16</f>
        <v>KUL-ADL</v>
      </c>
      <c r="F419" s="57" t="str">
        <f aca="false">Flights!$K$16</f>
        <v>BC</v>
      </c>
      <c r="G419" s="57" t="s">
        <v>459</v>
      </c>
      <c r="H419" s="57" t="s">
        <v>460</v>
      </c>
      <c r="I419" s="57" t="s">
        <v>499</v>
      </c>
      <c r="J419" s="57" t="s">
        <v>546</v>
      </c>
      <c r="K419" s="67" t="s">
        <v>501</v>
      </c>
      <c r="L419" s="67" t="s">
        <v>1026</v>
      </c>
      <c r="M419" s="67" t="s">
        <v>451</v>
      </c>
      <c r="N419" s="67" t="s">
        <v>383</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60"/>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file",IF(TRIM(S419)="","INVALID – choose the evidence type (column S)",IF(BL419=0,"INVALID – evidence ID does not match its type (e.g. SF-2210, IMG_2231, seal 88213, link)",IF(OR(LEN(AX419)&lt;2,ISNUMBER(MATCH(AX419,L_Placeholder,0))),"INVALID – verifier missing",IF(AX419=AU419,"INVALID – verifier must be someone other than the PIC",IF(BH419=1,"INVALID – result not yet available (awaiting / TBC)",IF(BV419=1,"INVALID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future",IF(AND(ISNUMBER(BY419),AG419&lt;BY419),IF(H419="Physical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IF(TRIM(S419)="",0,BZ419)</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TRIM(LOWER(W419))&lt;&gt;LOWER(Flights!$F$16),ISNA(MATCH(TRIM(BP419),{"00aaa00","00aaa0000","aaa00","aaa0000","00-aaa-00","00-aaa-0000","00/aaa/00"},0)),OR(SUMPRODUCT(--ISNUMBER(SEARCH({"a0","a-0","a_0","a/0","a.0","a#0"},BP419)))&gt;0,ISNUMBER(SEARCH("000000",BP419)))),1,0),0)</f>
        <v>0</v>
      </c>
      <c r="BR419" s="61"/>
      <c r="BS419" s="61"/>
      <c r="BT419" s="61"/>
      <c r="BU419" s="61"/>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c r="BX419" s="61"/>
      <c r="BY419" s="62" t="n">
        <f aca="false">IF(ISNUMBER(Flights!$AZ$16),MAX(Q419-UpliftWindowH/24,Flights!$AZ$16),Q419-UpliftWindowH/24)</f>
        <v>46307.3506944444</v>
      </c>
      <c r="BZ419" s="61" t="n">
        <f aca="false">IFERROR(IF(AND(TRIM(LOWER(Z419))&lt;&gt;LOWER(Flights!$F$16),ISNA(MATCH(TRIM(BN419),{"00aaa00","00aaa0000","aaa00","aaa0000","00-aaa-00","00-aaa-0000","00/aaa/00"},0)),IF(S419="Link / file path",SUMPRODUCT(--ISNUMBER(SEARCH({"http","www.","\","/",".pdf",".jpg",".jpeg",".png",".heic",".xls",".doc",".msg",".eml"},Z419)))&gt;0,OR(SUMPRODUCT(--ISNUMBER(SEARCH({"a0","a-0","a_0","a/0","a.0","a#0"},BN419)))&gt;0,SUMPRODUCT(--ISNUMBER(SEARCH({"http","www.","\","/",".pdf",".jpg",".jpeg",".png",".heic",".xls",".doc",".msg",".eml"},Z419)))&gt;0,AND(ISNUMBER(MATCH(S419,{"Seal no.","Delivery note / receipt","Email","Photo"},0)),ISNUMBER(SEARCH("0000",BN419)))))),1,0),0)</f>
        <v>0</v>
      </c>
    </row>
    <row r="420" customFormat="false" ht="39.75" hidden="false" customHeight="true" outlineLevel="0" collapsed="false">
      <c r="A420" s="57" t="s">
        <v>1052</v>
      </c>
      <c r="B420" s="57" t="s">
        <v>261</v>
      </c>
      <c r="C420" s="57" t="str">
        <f aca="false">Flights!$F$16</f>
        <v>MH0139</v>
      </c>
      <c r="D420" s="58" t="n">
        <f aca="false">Flights!$D$16</f>
        <v>46307</v>
      </c>
      <c r="E420" s="57" t="str">
        <f aca="false">Flights!$G$16&amp;"-"&amp;Flights!$H$16</f>
        <v>KUL-ADL</v>
      </c>
      <c r="F420" s="57" t="str">
        <f aca="false">Flights!$K$16</f>
        <v>BC</v>
      </c>
      <c r="G420" s="57" t="s">
        <v>459</v>
      </c>
      <c r="H420" s="57" t="s">
        <v>460</v>
      </c>
      <c r="I420" s="57" t="s">
        <v>499</v>
      </c>
      <c r="J420" s="57" t="s">
        <v>548</v>
      </c>
      <c r="K420" s="67" t="s">
        <v>616</v>
      </c>
      <c r="L420" s="67" t="s">
        <v>1028</v>
      </c>
      <c r="M420" s="67" t="s">
        <v>451</v>
      </c>
      <c r="N420" s="67" t="s">
        <v>383</v>
      </c>
      <c r="O420" s="67" t="s">
        <v>549</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60"/>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file",IF(TRIM(S420)="","INVALID – choose the evidence type (column S)",IF(BL420=0,"INVALID – evidence ID does not match its type (e.g. SF-2210, IMG_2231, seal 88213, link)",IF(OR(LEN(AX420)&lt;2,ISNUMBER(MATCH(AX420,L_Placeholder,0))),"INVALID – verifier missing",IF(AX420=AU420,"INVALID – verifier must be someone other than the PIC",IF(BH420=1,"INVALID – result not yet available (awaiting / TBC)",IF(BV420=1,"INVALID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future",IF(AND(ISNUMBER(BY420),AG420&lt;BY420),IF(H420="Physical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IF(TRIM(S420)="",0,BZ420)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TRIM(LOWER(W420))&lt;&gt;LOWER(Flights!$F$16),ISNA(MATCH(TRIM(BP420),{"00aaa00","00aaa0000","aaa00","aaa0000","00-aaa-00","00-aaa-0000","00/aaa/00"},0)),OR(SUMPRODUCT(--ISNUMBER(SEARCH({"a0","a-0","a_0","a/0","a.0","a#0"},BP420)))&gt;0,ISNUMBER(SEARCH("000000",BP420)))),1,0),0)</f>
        <v>0</v>
      </c>
      <c r="BR420" s="61"/>
      <c r="BS420" s="61"/>
      <c r="BT420" s="61"/>
      <c r="BU420" s="61"/>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c r="BX420" s="61"/>
      <c r="BY420" s="62" t="n">
        <f aca="false">IF(ISNUMBER(Flights!$AZ$16),MAX(Q420-UpliftWindowH/24,Flights!$AZ$16),Q420-UpliftWindowH/24)</f>
        <v>46307.3506944444</v>
      </c>
      <c r="BZ420" s="61" t="n">
        <f aca="false">IFERROR(IF(AND(TRIM(LOWER(Z420))&lt;&gt;LOWER(Flights!$F$16),ISNA(MATCH(TRIM(BN420),{"00aaa00","00aaa0000","aaa00","aaa0000","00-aaa-00","00-aaa-0000","00/aaa/00"},0)),IF(S420="Link / file path",SUMPRODUCT(--ISNUMBER(SEARCH({"http","www.","\","/",".pdf",".jpg",".jpeg",".png",".heic",".xls",".doc",".msg",".eml"},Z420)))&gt;0,OR(SUMPRODUCT(--ISNUMBER(SEARCH({"a0","a-0","a_0","a/0","a.0","a#0"},BN420)))&gt;0,SUMPRODUCT(--ISNUMBER(SEARCH({"http","www.","\","/",".pdf",".jpg",".jpeg",".png",".heic",".xls",".doc",".msg",".eml"},Z420)))&gt;0,AND(ISNUMBER(MATCH(S420,{"Seal no.","Delivery note / receipt","Email","Photo"},0)),ISNUMBER(SEARCH("0000",BN420)))))),1,0),0)</f>
        <v>0</v>
      </c>
    </row>
    <row r="421" customFormat="false" ht="39.75" hidden="false" customHeight="true" outlineLevel="0" collapsed="false">
      <c r="A421" s="57" t="s">
        <v>1053</v>
      </c>
      <c r="B421" s="57" t="s">
        <v>261</v>
      </c>
      <c r="C421" s="57" t="str">
        <f aca="false">Flights!$F$16</f>
        <v>MH0139</v>
      </c>
      <c r="D421" s="58" t="n">
        <f aca="false">Flights!$D$16</f>
        <v>46307</v>
      </c>
      <c r="E421" s="57" t="str">
        <f aca="false">Flights!$G$16&amp;"-"&amp;Flights!$H$16</f>
        <v>KUL-ADL</v>
      </c>
      <c r="F421" s="57" t="str">
        <f aca="false">Flights!$K$16</f>
        <v>BC</v>
      </c>
      <c r="G421" s="57" t="s">
        <v>459</v>
      </c>
      <c r="H421" s="57" t="s">
        <v>460</v>
      </c>
      <c r="I421" s="57" t="s">
        <v>499</v>
      </c>
      <c r="J421" s="57" t="s">
        <v>551</v>
      </c>
      <c r="K421" s="67" t="s">
        <v>501</v>
      </c>
      <c r="L421" s="67" t="s">
        <v>1030</v>
      </c>
      <c r="M421" s="67" t="s">
        <v>451</v>
      </c>
      <c r="N421" s="67" t="s">
        <v>383</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60"/>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file",IF(TRIM(S421)="","INVALID – choose the evidence type (column S)",IF(BL421=0,"INVALID – evidence ID does not match its type (e.g. SF-2210, IMG_2231, seal 88213, link)",IF(OR(LEN(AX421)&lt;2,ISNUMBER(MATCH(AX421,L_Placeholder,0))),"INVALID – verifier missing",IF(AX421=AU421,"INVALID – verifier must be someone other than the PIC",IF(BH421=1,"INVALID – result not yet available (awaiting / TBC)",IF(BV421=1,"INVALID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future",IF(AND(ISNUMBER(BY421),AG421&lt;BY421),IF(H421="Physical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IF(TRIM(S421)="",0,BZ421)</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TRIM(LOWER(W421))&lt;&gt;LOWER(Flights!$F$16),ISNA(MATCH(TRIM(BP421),{"00aaa00","00aaa0000","aaa00","aaa0000","00-aaa-00","00-aaa-0000","00/aaa/00"},0)),OR(SUMPRODUCT(--ISNUMBER(SEARCH({"a0","a-0","a_0","a/0","a.0","a#0"},BP421)))&gt;0,ISNUMBER(SEARCH("000000",BP421)))),1,0),0)</f>
        <v>0</v>
      </c>
      <c r="BR421" s="61"/>
      <c r="BS421" s="61"/>
      <c r="BT421" s="61"/>
      <c r="BU421" s="61"/>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c r="BX421" s="61"/>
      <c r="BY421" s="62" t="n">
        <f aca="false">IF(ISNUMBER(Flights!$AZ$16),MAX(Q421-UpliftWindowH/24,Flights!$AZ$16),Q421-UpliftWindowH/24)</f>
        <v>46307.3506944444</v>
      </c>
      <c r="BZ421" s="61" t="n">
        <f aca="false">IFERROR(IF(AND(TRIM(LOWER(Z421))&lt;&gt;LOWER(Flights!$F$16),ISNA(MATCH(TRIM(BN421),{"00aaa00","00aaa0000","aaa00","aaa0000","00-aaa-00","00-aaa-0000","00/aaa/00"},0)),IF(S421="Link / file path",SUMPRODUCT(--ISNUMBER(SEARCH({"http","www.","\","/",".pdf",".jpg",".jpeg",".png",".heic",".xls",".doc",".msg",".eml"},Z421)))&gt;0,OR(SUMPRODUCT(--ISNUMBER(SEARCH({"a0","a-0","a_0","a/0","a.0","a#0"},BN421)))&gt;0,SUMPRODUCT(--ISNUMBER(SEARCH({"http","www.","\","/",".pdf",".jpg",".jpeg",".png",".heic",".xls",".doc",".msg",".eml"},Z421)))&gt;0,AND(ISNUMBER(MATCH(S421,{"Seal no.","Delivery note / receipt","Email","Photo"},0)),ISNUMBER(SEARCH("0000",BN421)))))),1,0),0)</f>
        <v>0</v>
      </c>
    </row>
    <row r="422" customFormat="false" ht="39.75" hidden="false" customHeight="true" outlineLevel="0" collapsed="false">
      <c r="A422" s="57" t="s">
        <v>1054</v>
      </c>
      <c r="B422" s="57" t="s">
        <v>261</v>
      </c>
      <c r="C422" s="57" t="str">
        <f aca="false">Flights!$F$16</f>
        <v>MH0139</v>
      </c>
      <c r="D422" s="58" t="n">
        <f aca="false">Flights!$D$16</f>
        <v>46307</v>
      </c>
      <c r="E422" s="57" t="str">
        <f aca="false">Flights!$G$16&amp;"-"&amp;Flights!$H$16</f>
        <v>KUL-ADL</v>
      </c>
      <c r="F422" s="57" t="str">
        <f aca="false">Flights!$K$16</f>
        <v>BC</v>
      </c>
      <c r="G422" s="57" t="s">
        <v>459</v>
      </c>
      <c r="H422" s="57" t="s">
        <v>460</v>
      </c>
      <c r="I422" s="57" t="s">
        <v>447</v>
      </c>
      <c r="J422" s="57" t="s">
        <v>553</v>
      </c>
      <c r="K422" s="67" t="s">
        <v>449</v>
      </c>
      <c r="L422" s="67" t="s">
        <v>1032</v>
      </c>
      <c r="M422" s="67" t="s">
        <v>451</v>
      </c>
      <c r="N422" s="67" t="s">
        <v>383</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60"/>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file",IF(TRIM(S422)="","INVALID – choose the evidence type (column S)",IF(BL422=0,"INVALID – evidence ID does not match its type (e.g. SF-2210, IMG_2231, seal 88213, link)",IF(OR(LEN(AX422)&lt;2,ISNUMBER(MATCH(AX422,L_Placeholder,0))),"INVALID – verifier missing",IF(AX422=AU422,"INVALID – verifier must be someone other than the PIC",IF(BH422=1,"INVALID – result not yet available (awaiting / TBC)",IF(BV422=1,"INVALID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future",IF(AND(ISNUMBER(BY422),AG422&lt;BY422),IF(H422="Physical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IF(TRIM(S422)="",0,BZ422)</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TRIM(LOWER(W422))&lt;&gt;LOWER(Flights!$F$16),ISNA(MATCH(TRIM(BP422),{"00aaa00","00aaa0000","aaa00","aaa0000","00-aaa-00","00-aaa-0000","00/aaa/00"},0)),OR(SUMPRODUCT(--ISNUMBER(SEARCH({"a0","a-0","a_0","a/0","a.0","a#0"},BP422)))&gt;0,ISNUMBER(SEARCH("000000",BP422)))),1,0),0)</f>
        <v>0</v>
      </c>
      <c r="BR422" s="61"/>
      <c r="BS422" s="61"/>
      <c r="BT422" s="61"/>
      <c r="BU422" s="61"/>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c r="BX422" s="61"/>
      <c r="BY422" s="62" t="n">
        <f aca="false">IF(ISNUMBER(Flights!$AZ$16),MAX(Q422-UpliftWindowH/24,Flights!$AZ$16),Q422-UpliftWindowH/24)</f>
        <v>46307.3506944444</v>
      </c>
      <c r="BZ422" s="61" t="n">
        <f aca="false">IFERROR(IF(AND(TRIM(LOWER(Z422))&lt;&gt;LOWER(Flights!$F$16),ISNA(MATCH(TRIM(BN422),{"00aaa00","00aaa0000","aaa00","aaa0000","00-aaa-00","00-aaa-0000","00/aaa/00"},0)),IF(S422="Link / file path",SUMPRODUCT(--ISNUMBER(SEARCH({"http","www.","\","/",".pdf",".jpg",".jpeg",".png",".heic",".xls",".doc",".msg",".eml"},Z422)))&gt;0,OR(SUMPRODUCT(--ISNUMBER(SEARCH({"a0","a-0","a_0","a/0","a.0","a#0"},BN422)))&gt;0,SUMPRODUCT(--ISNUMBER(SEARCH({"http","www.","\","/",".pdf",".jpg",".jpeg",".png",".heic",".xls",".doc",".msg",".eml"},Z422)))&gt;0,AND(ISNUMBER(MATCH(S422,{"Seal no.","Delivery note / receipt","Email","Photo"},0)),ISNUMBER(SEARCH("0000",BN422)))))),1,0),0)</f>
        <v>0</v>
      </c>
    </row>
    <row r="423" customFormat="false" ht="39.75" hidden="false" customHeight="true" outlineLevel="0" collapsed="false">
      <c r="A423" s="57" t="s">
        <v>1055</v>
      </c>
      <c r="B423" s="57" t="s">
        <v>261</v>
      </c>
      <c r="C423" s="57" t="str">
        <f aca="false">Flights!$F$16</f>
        <v>MH0139</v>
      </c>
      <c r="D423" s="58" t="n">
        <f aca="false">Flights!$D$16</f>
        <v>46307</v>
      </c>
      <c r="E423" s="57" t="str">
        <f aca="false">Flights!$G$16&amp;"-"&amp;Flights!$H$16</f>
        <v>KUL-ADL</v>
      </c>
      <c r="F423" s="57" t="str">
        <f aca="false">Flights!$K$16</f>
        <v>BC</v>
      </c>
      <c r="G423" s="57" t="s">
        <v>459</v>
      </c>
      <c r="H423" s="57" t="s">
        <v>460</v>
      </c>
      <c r="I423" s="57" t="s">
        <v>447</v>
      </c>
      <c r="J423" s="57" t="s">
        <v>653</v>
      </c>
      <c r="K423" s="67" t="s">
        <v>449</v>
      </c>
      <c r="L423" s="67" t="s">
        <v>1034</v>
      </c>
      <c r="M423" s="67" t="s">
        <v>451</v>
      </c>
      <c r="N423" s="67" t="s">
        <v>383</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60"/>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file",IF(TRIM(S423)="","INVALID – choose the evidence type (column S)",IF(BL423=0,"INVALID – evidence ID does not match its type (e.g. SF-2210, IMG_2231, seal 88213, link)",IF(OR(LEN(AX423)&lt;2,ISNUMBER(MATCH(AX423,L_Placeholder,0))),"INVALID – verifier missing",IF(AX423=AU423,"INVALID – verifier must be someone other than the PIC",IF(BH423=1,"INVALID – result not yet available (awaiting / TBC)",IF(BV423=1,"INVALID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future",IF(AND(ISNUMBER(BY423),AG423&lt;BY423),IF(H423="Physical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IF(TRIM(S423)="",0,BZ423)</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TRIM(LOWER(W423))&lt;&gt;LOWER(Flights!$F$16),ISNA(MATCH(TRIM(BP423),{"00aaa00","00aaa0000","aaa00","aaa0000","00-aaa-00","00-aaa-0000","00/aaa/00"},0)),OR(SUMPRODUCT(--ISNUMBER(SEARCH({"a0","a-0","a_0","a/0","a.0","a#0"},BP423)))&gt;0,ISNUMBER(SEARCH("000000",BP423)))),1,0),0)</f>
        <v>0</v>
      </c>
      <c r="BR423" s="61"/>
      <c r="BS423" s="61"/>
      <c r="BT423" s="61"/>
      <c r="BU423" s="61"/>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c r="BX423" s="61"/>
      <c r="BY423" s="62" t="n">
        <f aca="false">IF(ISNUMBER(Flights!$AZ$16),MAX(Q423-UpliftWindowH/24,Flights!$AZ$16),Q423-UpliftWindowH/24)</f>
        <v>46307.3506944444</v>
      </c>
      <c r="BZ423" s="61" t="n">
        <f aca="false">IFERROR(IF(AND(TRIM(LOWER(Z423))&lt;&gt;LOWER(Flights!$F$16),ISNA(MATCH(TRIM(BN423),{"00aaa00","00aaa0000","aaa00","aaa0000","00-aaa-00","00-aaa-0000","00/aaa/00"},0)),IF(S423="Link / file path",SUMPRODUCT(--ISNUMBER(SEARCH({"http","www.","\","/",".pdf",".jpg",".jpeg",".png",".heic",".xls",".doc",".msg",".eml"},Z423)))&gt;0,OR(SUMPRODUCT(--ISNUMBER(SEARCH({"a0","a-0","a_0","a/0","a.0","a#0"},BN423)))&gt;0,SUMPRODUCT(--ISNUMBER(SEARCH({"http","www.","\","/",".pdf",".jpg",".jpeg",".png",".heic",".xls",".doc",".msg",".eml"},Z423)))&gt;0,AND(ISNUMBER(MATCH(S423,{"Seal no.","Delivery note / receipt","Email","Photo"},0)),ISNUMBER(SEARCH("0000",BN423)))))),1,0),0)</f>
        <v>0</v>
      </c>
    </row>
    <row r="424" customFormat="false" ht="39.75" hidden="false" customHeight="true" outlineLevel="0" collapsed="false">
      <c r="A424" s="57" t="s">
        <v>1056</v>
      </c>
      <c r="B424" s="57" t="s">
        <v>261</v>
      </c>
      <c r="C424" s="57" t="str">
        <f aca="false">Flights!$F$16</f>
        <v>MH0139</v>
      </c>
      <c r="D424" s="58" t="n">
        <f aca="false">Flights!$D$16</f>
        <v>46307</v>
      </c>
      <c r="E424" s="57" t="str">
        <f aca="false">Flights!$G$16&amp;"-"&amp;Flights!$H$16</f>
        <v>KUL-ADL</v>
      </c>
      <c r="F424" s="57" t="str">
        <f aca="false">Flights!$K$16</f>
        <v>BC</v>
      </c>
      <c r="G424" s="57" t="s">
        <v>459</v>
      </c>
      <c r="H424" s="57" t="s">
        <v>460</v>
      </c>
      <c r="I424" s="57" t="s">
        <v>447</v>
      </c>
      <c r="J424" s="57" t="s">
        <v>655</v>
      </c>
      <c r="K424" s="67" t="s">
        <v>449</v>
      </c>
      <c r="L424" s="67" t="s">
        <v>1036</v>
      </c>
      <c r="M424" s="67" t="s">
        <v>451</v>
      </c>
      <c r="N424" s="67" t="s">
        <v>383</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60"/>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file",IF(TRIM(S424)="","INVALID – choose the evidence type (column S)",IF(BL424=0,"INVALID – evidence ID does not match its type (e.g. SF-2210, IMG_2231, seal 88213, link)",IF(OR(LEN(AX424)&lt;2,ISNUMBER(MATCH(AX424,L_Placeholder,0))),"INVALID – verifier missing",IF(AX424=AU424,"INVALID – verifier must be someone other than the PIC",IF(BH424=1,"INVALID – result not yet available (awaiting / TBC)",IF(BV424=1,"INVALID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IF(TRIM(S424)="",0,BZ424)</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TRIM(LOWER(W424))&lt;&gt;LOWER(Flights!$F$16),ISNA(MATCH(TRIM(BP424),{"00aaa00","00aaa0000","aaa00","aaa0000","00-aaa-00","00-aaa-0000","00/aaa/00"},0)),OR(SUMPRODUCT(--ISNUMBER(SEARCH({"a0","a-0","a_0","a/0","a.0","a#0"},BP424)))&gt;0,ISNUMBER(SEARCH("000000",BP424)))),1,0),0)</f>
        <v>0</v>
      </c>
      <c r="BR424" s="61"/>
      <c r="BS424" s="61"/>
      <c r="BT424" s="61"/>
      <c r="BU424" s="61"/>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c r="BX424" s="61"/>
      <c r="BY424" s="62" t="n">
        <f aca="false">IF(ISNUMBER(Flights!$AZ$16),MAX(Q424-UpliftWindowH/24,Flights!$AZ$16),Q424-UpliftWindowH/24)</f>
        <v>46307.3506944444</v>
      </c>
      <c r="BZ424" s="61" t="n">
        <f aca="false">IFERROR(IF(AND(TRIM(LOWER(Z424))&lt;&gt;LOWER(Flights!$F$16),ISNA(MATCH(TRIM(BN424),{"00aaa00","00aaa0000","aaa00","aaa0000","00-aaa-00","00-aaa-0000","00/aaa/00"},0)),IF(S424="Link / file path",SUMPRODUCT(--ISNUMBER(SEARCH({"http","www.","\","/",".pdf",".jpg",".jpeg",".png",".heic",".xls",".doc",".msg",".eml"},Z424)))&gt;0,OR(SUMPRODUCT(--ISNUMBER(SEARCH({"a0","a-0","a_0","a/0","a.0","a#0"},BN424)))&gt;0,SUMPRODUCT(--ISNUMBER(SEARCH({"http","www.","\","/",".pdf",".jpg",".jpeg",".png",".heic",".xls",".doc",".msg",".eml"},Z424)))&gt;0,AND(ISNUMBER(MATCH(S424,{"Seal no.","Delivery note / receipt","Email","Photo"},0)),ISNUMBER(SEARCH("0000",BN424)))))),1,0),0)</f>
        <v>0</v>
      </c>
    </row>
    <row r="425" customFormat="false" ht="39.75" hidden="false" customHeight="true" outlineLevel="0" collapsed="false">
      <c r="A425" s="57" t="s">
        <v>1057</v>
      </c>
      <c r="B425" s="57" t="s">
        <v>261</v>
      </c>
      <c r="C425" s="57" t="str">
        <f aca="false">Flights!$F$16</f>
        <v>MH0139</v>
      </c>
      <c r="D425" s="58" t="n">
        <f aca="false">Flights!$D$16</f>
        <v>46307</v>
      </c>
      <c r="E425" s="57" t="str">
        <f aca="false">Flights!$G$16&amp;"-"&amp;Flights!$H$16</f>
        <v>KUL-ADL</v>
      </c>
      <c r="F425" s="57" t="str">
        <f aca="false">Flights!$K$16</f>
        <v>BC</v>
      </c>
      <c r="G425" s="57" t="s">
        <v>459</v>
      </c>
      <c r="H425" s="57" t="s">
        <v>460</v>
      </c>
      <c r="I425" s="57" t="s">
        <v>629</v>
      </c>
      <c r="J425" s="57" t="s">
        <v>657</v>
      </c>
      <c r="K425" s="67" t="s">
        <v>501</v>
      </c>
      <c r="L425" s="67" t="s">
        <v>1038</v>
      </c>
      <c r="M425" s="67" t="s">
        <v>187</v>
      </c>
      <c r="N425" s="67" t="s">
        <v>383</v>
      </c>
      <c r="O425" s="67" t="s">
        <v>632</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60"/>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file",IF(TRIM(S425)="","INVALID – choose the evidence type (column S)",IF(BL425=0,"INVALID – evidence ID does not match its type (e.g. SF-2210, IMG_2231, seal 88213, link)",IF(OR(LEN(AX425)&lt;2,ISNUMBER(MATCH(AX425,L_Placeholder,0))),"INVALID – verifier missing",IF(AX425=AU425,"INVALID – verifier must be someone other than the PIC",IF(BH425=1,"INVALID – result not yet available (awaiting / TBC)",IF(BV425=1,"INVALID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IF(TRIM(S425)="",0,BZ425)</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TRIM(LOWER(W425))&lt;&gt;LOWER(Flights!$F$16),ISNA(MATCH(TRIM(BP425),{"00aaa00","00aaa0000","aaa00","aaa0000","00-aaa-00","00-aaa-0000","00/aaa/00"},0)),OR(SUMPRODUCT(--ISNUMBER(SEARCH({"a0","a-0","a_0","a/0","a.0","a#0"},BP425)))&gt;0,ISNUMBER(SEARCH("000000",BP425)))),1,0),0)</f>
        <v>0</v>
      </c>
      <c r="BR425" s="61"/>
      <c r="BS425" s="61"/>
      <c r="BT425" s="61"/>
      <c r="BU425" s="61"/>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c r="BX425" s="61"/>
      <c r="BY425" s="62" t="n">
        <f aca="false">IF(ISNUMBER(Flights!$AZ$16),MAX(Q425-UpliftWindowH/24,Flights!$AZ$16),Q425-UpliftWindowH/24)</f>
        <v>46307.3506944444</v>
      </c>
      <c r="BZ425" s="61" t="n">
        <f aca="false">IFERROR(IF(AND(TRIM(LOWER(Z425))&lt;&gt;LOWER(Flights!$F$16),ISNA(MATCH(TRIM(BN425),{"00aaa00","00aaa0000","aaa00","aaa0000","00-aaa-00","00-aaa-0000","00/aaa/00"},0)),IF(S425="Link / file path",SUMPRODUCT(--ISNUMBER(SEARCH({"http","www.","\","/",".pdf",".jpg",".jpeg",".png",".heic",".xls",".doc",".msg",".eml"},Z425)))&gt;0,OR(SUMPRODUCT(--ISNUMBER(SEARCH({"a0","a-0","a_0","a/0","a.0","a#0"},BN425)))&gt;0,SUMPRODUCT(--ISNUMBER(SEARCH({"http","www.","\","/",".pdf",".jpg",".jpeg",".png",".heic",".xls",".doc",".msg",".eml"},Z425)))&gt;0,AND(ISNUMBER(MATCH(S425,{"Seal no.","Delivery note / receipt","Email","Photo"},0)),ISNUMBER(SEARCH("0000",BN425)))))),1,0),0)</f>
        <v>0</v>
      </c>
    </row>
    <row r="426" customFormat="false" ht="39.75" hidden="false" customHeight="true" outlineLevel="0" collapsed="false">
      <c r="A426" s="57" t="s">
        <v>1058</v>
      </c>
      <c r="B426" s="57" t="s">
        <v>261</v>
      </c>
      <c r="C426" s="57" t="str">
        <f aca="false">Flights!$F$16</f>
        <v>MH0139</v>
      </c>
      <c r="D426" s="58" t="n">
        <f aca="false">Flights!$D$16</f>
        <v>46307</v>
      </c>
      <c r="E426" s="57" t="str">
        <f aca="false">Flights!$G$16&amp;"-"&amp;Flights!$H$16</f>
        <v>KUL-ADL</v>
      </c>
      <c r="F426" s="57" t="str">
        <f aca="false">Flights!$K$16</f>
        <v>BC</v>
      </c>
      <c r="G426" s="57" t="s">
        <v>459</v>
      </c>
      <c r="H426" s="57" t="s">
        <v>460</v>
      </c>
      <c r="I426" s="57" t="s">
        <v>634</v>
      </c>
      <c r="J426" s="57" t="s">
        <v>659</v>
      </c>
      <c r="K426" s="67" t="s">
        <v>1040</v>
      </c>
      <c r="L426" s="67" t="s">
        <v>1041</v>
      </c>
      <c r="M426" s="67" t="s">
        <v>451</v>
      </c>
      <c r="N426" s="67" t="s">
        <v>383</v>
      </c>
      <c r="O426" s="67" t="s">
        <v>1059</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60"/>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file",IF(TRIM(S426)="","INVALID – choose the evidence type (column S)",IF(BL426=0,"INVALID – evidence ID does not match its type (e.g. SF-2210, IMG_2231, seal 88213, link)",IF(OR(LEN(AX426)&lt;2,ISNUMBER(MATCH(AX426,L_Placeholder,0))),"INVALID – verifier missing",IF(AX426=AU426,"INVALID – verifier must be someone other than the PIC",IF(BH426=1,"INVALID – result not yet available (awaiting / TBC)",IF(BV426=1,"INVALID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IF(TRIM(S426)="",0,BZ426)</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TRIM(LOWER(W426))&lt;&gt;LOWER(Flights!$F$16),ISNA(MATCH(TRIM(BP426),{"00aaa00","00aaa0000","aaa00","aaa0000","00-aaa-00","00-aaa-0000","00/aaa/00"},0)),OR(SUMPRODUCT(--ISNUMBER(SEARCH({"a0","a-0","a_0","a/0","a.0","a#0"},BP426)))&gt;0,ISNUMBER(SEARCH("000000",BP426)))),1,0),0)</f>
        <v>0</v>
      </c>
      <c r="BR426" s="61"/>
      <c r="BS426" s="61"/>
      <c r="BT426" s="61"/>
      <c r="BU426" s="61"/>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c r="BX426" s="61"/>
      <c r="BY426" s="62" t="n">
        <f aca="false">IF(ISNUMBER(Flights!$AZ$16),MAX(Q426-UpliftWindowH/24,Flights!$AZ$16),Q426-UpliftWindowH/24)</f>
        <v>46307.3506944444</v>
      </c>
      <c r="BZ426" s="61" t="n">
        <f aca="false">IFERROR(IF(AND(TRIM(LOWER(Z426))&lt;&gt;LOWER(Flights!$F$16),ISNA(MATCH(TRIM(BN426),{"00aaa00","00aaa0000","aaa00","aaa0000","00-aaa-00","00-aaa-0000","00/aaa/00"},0)),IF(S426="Link / file path",SUMPRODUCT(--ISNUMBER(SEARCH({"http","www.","\","/",".pdf",".jpg",".jpeg",".png",".heic",".xls",".doc",".msg",".eml"},Z426)))&gt;0,OR(SUMPRODUCT(--ISNUMBER(SEARCH({"a0","a-0","a_0","a/0","a.0","a#0"},BN426)))&gt;0,SUMPRODUCT(--ISNUMBER(SEARCH({"http","www.","\","/",".pdf",".jpg",".jpeg",".png",".heic",".xls",".doc",".msg",".eml"},Z426)))&gt;0,AND(ISNUMBER(MATCH(S426,{"Seal no.","Delivery note / receipt","Email","Photo"},0)),ISNUMBER(SEARCH("0000",BN426)))))),1,0),0)</f>
        <v>0</v>
      </c>
    </row>
    <row r="427" customFormat="false" ht="39.75" hidden="false" customHeight="true" outlineLevel="0" collapsed="false">
      <c r="A427" s="57" t="s">
        <v>1060</v>
      </c>
      <c r="B427" s="57" t="s">
        <v>272</v>
      </c>
      <c r="C427" s="57" t="str">
        <f aca="false">Flights!$F$17</f>
        <v>MH0138</v>
      </c>
      <c r="D427" s="58" t="n">
        <f aca="false">Flights!$D$17</f>
        <v>46309</v>
      </c>
      <c r="E427" s="57" t="str">
        <f aca="false">Flights!$G$17&amp;"-"&amp;Flights!$H$17</f>
        <v>ADL-KUL</v>
      </c>
      <c r="F427" s="57" t="str">
        <f aca="false">Flights!$K$17</f>
        <v>EY</v>
      </c>
      <c r="G427" s="57" t="s">
        <v>81</v>
      </c>
      <c r="H427" s="57" t="s">
        <v>378</v>
      </c>
      <c r="I427" s="57" t="s">
        <v>379</v>
      </c>
      <c r="J427" s="57" t="s">
        <v>380</v>
      </c>
      <c r="K427" s="67" t="s">
        <v>381</v>
      </c>
      <c r="L427" s="67" t="s">
        <v>382</v>
      </c>
      <c r="M427" s="67"/>
      <c r="N427" s="67" t="s">
        <v>383</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60"/>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file",IF(TRIM(S427)="","INVALID – choose the evidence type (column S)",IF(BL427=0,"INVALID – evidence ID does not match its type (e.g. SF-2210, IMG_2231, seal 88213, link)",IF(OR(LEN(AX427)&lt;2,ISNUMBER(MATCH(AX427,L_Placeholder,0))),"INVALID – verifier missing",IF(AX427=AU427,"INVALID – verifier must be someone other than the PIC",IF(BH427=1,"INVALID – result not yet available (awaiting / TBC)",IF(BV427=1,"INVALID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future",IF(AND(ISNUMBER(BY427),AG427&lt;BY427),IF(H427="Physical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IF(TRIM(S427)="",0,BZ427)</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TRIM(LOWER(W427))&lt;&gt;LOWER(Flights!$F$17),ISNA(MATCH(TRIM(BP427),{"00aaa00","00aaa0000","aaa00","aaa0000","00-aaa-00","00-aaa-0000","00/aaa/00"},0)),OR(SUMPRODUCT(--ISNUMBER(SEARCH({"a0","a-0","a_0","a/0","a.0","a#0"},BP427)))&gt;0,ISNUMBER(SEARCH("000000",BP427)))),1,0),0)</f>
        <v>0</v>
      </c>
      <c r="BR427" s="61"/>
      <c r="BS427" s="61"/>
      <c r="BT427" s="61"/>
      <c r="BU427" s="61"/>
      <c r="BV427" s="61" t="n">
        <f aca="false">0</f>
        <v>0</v>
      </c>
      <c r="BW427" s="61"/>
      <c r="BX427" s="61"/>
      <c r="BY427" s="62" t="n">
        <f aca="false">Q427-T7EarlyD*24/24</f>
        <v>46288.0104166667</v>
      </c>
      <c r="BZ427" s="61" t="n">
        <f aca="false">IFERROR(IF(AND(TRIM(LOWER(Z427))&lt;&gt;LOWER(Flights!$F$17),ISNA(MATCH(TRIM(BN427),{"00aaa00","00aaa0000","aaa00","aaa0000","00-aaa-00","00-aaa-0000","00/aaa/00"},0)),IF(S427="Link / file path",SUMPRODUCT(--ISNUMBER(SEARCH({"http","www.","\","/",".pdf",".jpg",".jpeg",".png",".heic",".xls",".doc",".msg",".eml"},Z427)))&gt;0,OR(SUMPRODUCT(--ISNUMBER(SEARCH({"a0","a-0","a_0","a/0","a.0","a#0"},BN427)))&gt;0,SUMPRODUCT(--ISNUMBER(SEARCH({"http","www.","\","/",".pdf",".jpg",".jpeg",".png",".heic",".xls",".doc",".msg",".eml"},Z427)))&gt;0,AND(ISNUMBER(MATCH(S427,{"Seal no.","Delivery note / receipt","Email","Photo"},0)),ISNUMBER(SEARCH("0000",BN427)))))),1,0),0)</f>
        <v>0</v>
      </c>
    </row>
    <row r="428" customFormat="false" ht="39.75" hidden="false" customHeight="true" outlineLevel="0" collapsed="false">
      <c r="A428" s="57" t="s">
        <v>1061</v>
      </c>
      <c r="B428" s="57" t="s">
        <v>272</v>
      </c>
      <c r="C428" s="57" t="str">
        <f aca="false">Flights!$F$17</f>
        <v>MH0138</v>
      </c>
      <c r="D428" s="58" t="n">
        <f aca="false">Flights!$D$17</f>
        <v>46309</v>
      </c>
      <c r="E428" s="57" t="str">
        <f aca="false">Flights!$G$17&amp;"-"&amp;Flights!$H$17</f>
        <v>ADL-KUL</v>
      </c>
      <c r="F428" s="57" t="str">
        <f aca="false">Flights!$K$17</f>
        <v>EY</v>
      </c>
      <c r="G428" s="57" t="s">
        <v>81</v>
      </c>
      <c r="H428" s="57" t="s">
        <v>378</v>
      </c>
      <c r="I428" s="57" t="s">
        <v>385</v>
      </c>
      <c r="J428" s="57" t="s">
        <v>386</v>
      </c>
      <c r="K428" s="67" t="s">
        <v>387</v>
      </c>
      <c r="L428" s="67" t="s">
        <v>382</v>
      </c>
      <c r="M428" s="67"/>
      <c r="N428" s="67" t="s">
        <v>383</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60"/>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file",IF(TRIM(S428)="","INVALID – choose the evidence type (column S)",IF(BL428=0,"INVALID – evidence ID does not match its type (e.g. SF-2210, IMG_2231, seal 88213, link)",IF(OR(LEN(AX428)&lt;2,ISNUMBER(MATCH(AX428,L_Placeholder,0))),"INVALID – verifier missing",IF(AX428=AU428,"INVALID – verifier must be someone other than the PIC",IF(BH428=1,"INVALID – result not yet available (awaiting / TBC)",IF(BV428=1,"INVALID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future",IF(AND(ISNUMBER(BY428),AG428&lt;BY428),IF(H428="Physical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IF(TRIM(S428)="",0,BZ428)</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TRIM(LOWER(W428))&lt;&gt;LOWER(Flights!$F$17),ISNA(MATCH(TRIM(BP428),{"00aaa00","00aaa0000","aaa00","aaa0000","00-aaa-00","00-aaa-0000","00/aaa/00"},0)),OR(SUMPRODUCT(--ISNUMBER(SEARCH({"a0","a-0","a_0","a/0","a.0","a#0"},BP428)))&gt;0,ISNUMBER(SEARCH("000000",BP428)))),1,0),0)</f>
        <v>0</v>
      </c>
      <c r="BR428" s="61"/>
      <c r="BS428" s="61"/>
      <c r="BT428" s="61"/>
      <c r="BU428" s="61"/>
      <c r="BV428" s="61" t="n">
        <f aca="false">0</f>
        <v>0</v>
      </c>
      <c r="BW428" s="61"/>
      <c r="BX428" s="61"/>
      <c r="BY428" s="62" t="n">
        <f aca="false">Q428-T7EarlyD*24/24</f>
        <v>46288.0104166667</v>
      </c>
      <c r="BZ428" s="61" t="n">
        <f aca="false">IFERROR(IF(AND(TRIM(LOWER(Z428))&lt;&gt;LOWER(Flights!$F$17),ISNA(MATCH(TRIM(BN428),{"00aaa00","00aaa0000","aaa00","aaa0000","00-aaa-00","00-aaa-0000","00/aaa/00"},0)),IF(S428="Link / file path",SUMPRODUCT(--ISNUMBER(SEARCH({"http","www.","\","/",".pdf",".jpg",".jpeg",".png",".heic",".xls",".doc",".msg",".eml"},Z428)))&gt;0,OR(SUMPRODUCT(--ISNUMBER(SEARCH({"a0","a-0","a_0","a/0","a.0","a#0"},BN428)))&gt;0,SUMPRODUCT(--ISNUMBER(SEARCH({"http","www.","\","/",".pdf",".jpg",".jpeg",".png",".heic",".xls",".doc",".msg",".eml"},Z428)))&gt;0,AND(ISNUMBER(MATCH(S428,{"Seal no.","Delivery note / receipt","Email","Photo"},0)),ISNUMBER(SEARCH("0000",BN428)))))),1,0),0)</f>
        <v>0</v>
      </c>
    </row>
    <row r="429" customFormat="false" ht="41.25" hidden="false" customHeight="true" outlineLevel="0" collapsed="false">
      <c r="A429" s="57" t="s">
        <v>1062</v>
      </c>
      <c r="B429" s="57" t="s">
        <v>272</v>
      </c>
      <c r="C429" s="57" t="str">
        <f aca="false">Flights!$F$17</f>
        <v>MH0138</v>
      </c>
      <c r="D429" s="58" t="n">
        <f aca="false">Flights!$D$17</f>
        <v>46309</v>
      </c>
      <c r="E429" s="57" t="str">
        <f aca="false">Flights!$G$17&amp;"-"&amp;Flights!$H$17</f>
        <v>ADL-KUL</v>
      </c>
      <c r="F429" s="57" t="str">
        <f aca="false">Flights!$K$17</f>
        <v>EY</v>
      </c>
      <c r="G429" s="57" t="s">
        <v>81</v>
      </c>
      <c r="H429" s="57" t="s">
        <v>378</v>
      </c>
      <c r="I429" s="57" t="s">
        <v>389</v>
      </c>
      <c r="J429" s="57" t="s">
        <v>390</v>
      </c>
      <c r="K429" s="67" t="s">
        <v>391</v>
      </c>
      <c r="L429" s="67" t="s">
        <v>382</v>
      </c>
      <c r="M429" s="67"/>
      <c r="N429" s="67" t="str">
        <f aca="false">IF(TRIM(Flights!$L$17)="A339","Required","N/A – rule")</f>
        <v>Required</v>
      </c>
      <c r="O429" s="67" t="s">
        <v>392</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60"/>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file",IF(TRIM(S429)="","INVALID – choose the evidence type (column S)",IF(BL429=0,"INVALID – evidence ID does not match its type (e.g. SF-2210, IMG_2231, seal 88213, link)",IF(OR(LEN(AX429)&lt;2,ISNUMBER(MATCH(AX429,L_Placeholder,0))),"INVALID – verifier missing",IF(AX429=AU429,"INVALID – verifier must be someone other than the PIC",IF(BH429=1,"INVALID – result not yet available (awaiting / TBC)",IF(BV429=1,"INVALID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future",IF(AND(ISNUMBER(BY429),AG429&lt;BY429),IF(H429="Physical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IF(TRIM(S429)="",0,BZ429)</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TRIM(LOWER(W429))&lt;&gt;LOWER(Flights!$F$17),ISNA(MATCH(TRIM(BP429),{"00aaa00","00aaa0000","aaa00","aaa0000","00-aaa-00","00-aaa-0000","00/aaa/00"},0)),OR(SUMPRODUCT(--ISNUMBER(SEARCH({"a0","a-0","a_0","a/0","a.0","a#0"},BP429)))&gt;0,ISNUMBER(SEARCH("000000",BP429)))),1,0),0)</f>
        <v>0</v>
      </c>
      <c r="BR429" s="61"/>
      <c r="BS429" s="61"/>
      <c r="BT429" s="61"/>
      <c r="BU429" s="61"/>
      <c r="BV429" s="61" t="n">
        <f aca="false">0</f>
        <v>0</v>
      </c>
      <c r="BW429" s="61"/>
      <c r="BX429" s="61"/>
      <c r="BY429" s="62" t="n">
        <f aca="false">Q429-T7EarlyD*24/24</f>
        <v>46288.0104166667</v>
      </c>
      <c r="BZ429" s="61" t="n">
        <f aca="false">IFERROR(IF(AND(TRIM(LOWER(Z429))&lt;&gt;LOWER(Flights!$F$17),ISNA(MATCH(TRIM(BN429),{"00aaa00","00aaa0000","aaa00","aaa0000","00-aaa-00","00-aaa-0000","00/aaa/00"},0)),IF(S429="Link / file path",SUMPRODUCT(--ISNUMBER(SEARCH({"http","www.","\","/",".pdf",".jpg",".jpeg",".png",".heic",".xls",".doc",".msg",".eml"},Z429)))&gt;0,OR(SUMPRODUCT(--ISNUMBER(SEARCH({"a0","a-0","a_0","a/0","a.0","a#0"},BN429)))&gt;0,SUMPRODUCT(--ISNUMBER(SEARCH({"http","www.","\","/",".pdf",".jpg",".jpeg",".png",".heic",".xls",".doc",".msg",".eml"},Z429)))&gt;0,AND(ISNUMBER(MATCH(S429,{"Seal no.","Delivery note / receipt","Email","Photo"},0)),ISNUMBER(SEARCH("0000",BN429)))))),1,0),0)</f>
        <v>0</v>
      </c>
    </row>
    <row r="430" customFormat="false" ht="39.75" hidden="false" customHeight="true" outlineLevel="0" collapsed="false">
      <c r="A430" s="57" t="s">
        <v>1063</v>
      </c>
      <c r="B430" s="57" t="s">
        <v>272</v>
      </c>
      <c r="C430" s="57" t="str">
        <f aca="false">Flights!$F$17</f>
        <v>MH0138</v>
      </c>
      <c r="D430" s="58" t="n">
        <f aca="false">Flights!$D$17</f>
        <v>46309</v>
      </c>
      <c r="E430" s="57" t="str">
        <f aca="false">Flights!$G$17&amp;"-"&amp;Flights!$H$17</f>
        <v>ADL-KUL</v>
      </c>
      <c r="F430" s="57" t="str">
        <f aca="false">Flights!$K$17</f>
        <v>EY</v>
      </c>
      <c r="G430" s="57" t="s">
        <v>81</v>
      </c>
      <c r="H430" s="57" t="s">
        <v>378</v>
      </c>
      <c r="I430" s="57" t="s">
        <v>394</v>
      </c>
      <c r="J430" s="57" t="s">
        <v>395</v>
      </c>
      <c r="K430" s="67" t="s">
        <v>396</v>
      </c>
      <c r="L430" s="67" t="s">
        <v>382</v>
      </c>
      <c r="M430" s="67"/>
      <c r="N430" s="67" t="s">
        <v>383</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60"/>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file",IF(TRIM(S430)="","INVALID – choose the evidence type (column S)",IF(BL430=0,"INVALID – evidence ID does not match its type (e.g. SF-2210, IMG_2231, seal 88213, link)",IF(OR(LEN(AX430)&lt;2,ISNUMBER(MATCH(AX430,L_Placeholder,0))),"INVALID – verifier missing",IF(AX430=AU430,"INVALID – verifier must be someone other than the PIC",IF(BH430=1,"INVALID – result not yet available (awaiting / TBC)",IF(BV430=1,"INVALID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future",IF(AND(ISNUMBER(BY430),AG430&lt;BY430),IF(H430="Physical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IF(TRIM(S430)="",0,BZ430)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TRIM(LOWER(W430))&lt;&gt;LOWER(Flights!$F$17),ISNA(MATCH(TRIM(BP430),{"00aaa00","00aaa0000","aaa00","aaa0000","00-aaa-00","00-aaa-0000","00/aaa/00"},0)),OR(SUMPRODUCT(--ISNUMBER(SEARCH({"a0","a-0","a_0","a/0","a.0","a#0"},BP430)))&gt;0,ISNUMBER(SEARCH("000000",BP430)))),1,0),0)</f>
        <v>0</v>
      </c>
      <c r="BR430" s="61"/>
      <c r="BS430" s="61"/>
      <c r="BT430" s="61"/>
      <c r="BU430" s="61"/>
      <c r="BV430" s="61" t="n">
        <f aca="false">0</f>
        <v>0</v>
      </c>
      <c r="BW430" s="61"/>
      <c r="BX430" s="61"/>
      <c r="BY430" s="62" t="n">
        <f aca="false">Q430-T7EarlyD*24/24</f>
        <v>46288.0104166667</v>
      </c>
      <c r="BZ430" s="61" t="n">
        <f aca="false">IFERROR(IF(AND(TRIM(LOWER(Z430))&lt;&gt;LOWER(Flights!$F$17),ISNA(MATCH(TRIM(BN430),{"00aaa00","00aaa0000","aaa00","aaa0000","00-aaa-00","00-aaa-0000","00/aaa/00"},0)),IF(S430="Link / file path",SUMPRODUCT(--ISNUMBER(SEARCH({"http","www.","\","/",".pdf",".jpg",".jpeg",".png",".heic",".xls",".doc",".msg",".eml"},Z430)))&gt;0,OR(SUMPRODUCT(--ISNUMBER(SEARCH({"a0","a-0","a_0","a/0","a.0","a#0"},BN430)))&gt;0,SUMPRODUCT(--ISNUMBER(SEARCH({"http","www.","\","/",".pdf",".jpg",".jpeg",".png",".heic",".xls",".doc",".msg",".eml"},Z430)))&gt;0,AND(ISNUMBER(MATCH(S430,{"Seal no.","Delivery note / receipt","Email","Photo"},0)),ISNUMBER(SEARCH("0000",BN430)))))),1,0),0)</f>
        <v>0</v>
      </c>
    </row>
    <row r="431" customFormat="false" ht="39.75" hidden="false" customHeight="true" outlineLevel="0" collapsed="false">
      <c r="A431" s="57" t="s">
        <v>1064</v>
      </c>
      <c r="B431" s="57" t="s">
        <v>272</v>
      </c>
      <c r="C431" s="57" t="str">
        <f aca="false">Flights!$F$17</f>
        <v>MH0138</v>
      </c>
      <c r="D431" s="58" t="n">
        <f aca="false">Flights!$D$17</f>
        <v>46309</v>
      </c>
      <c r="E431" s="57" t="str">
        <f aca="false">Flights!$G$17&amp;"-"&amp;Flights!$H$17</f>
        <v>ADL-KUL</v>
      </c>
      <c r="F431" s="57" t="str">
        <f aca="false">Flights!$K$17</f>
        <v>EY</v>
      </c>
      <c r="G431" s="57" t="s">
        <v>81</v>
      </c>
      <c r="H431" s="57" t="s">
        <v>378</v>
      </c>
      <c r="I431" s="57" t="s">
        <v>398</v>
      </c>
      <c r="J431" s="57" t="s">
        <v>399</v>
      </c>
      <c r="K431" s="67" t="s">
        <v>400</v>
      </c>
      <c r="L431" s="67" t="s">
        <v>382</v>
      </c>
      <c r="M431" s="67"/>
      <c r="N431" s="67" t="s">
        <v>383</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60"/>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file",IF(TRIM(S431)="","INVALID – choose the evidence type (column S)",IF(BL431=0,"INVALID – evidence ID does not match its type (e.g. SF-2210, IMG_2231, seal 88213, link)",IF(OR(LEN(AX431)&lt;2,ISNUMBER(MATCH(AX431,L_Placeholder,0))),"INVALID – verifier missing",IF(AX431=AU431,"INVALID – verifier must be someone other than the PIC",IF(BH431=1,"INVALID – result not yet available (awaiting / TBC)",IF(BV431=1,"INVALID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future",IF(AND(ISNUMBER(BY431),AG431&lt;BY431),IF(H431="Physical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IF(TRIM(S431)="",0,BZ431)</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TRIM(LOWER(W431))&lt;&gt;LOWER(Flights!$F$17),ISNA(MATCH(TRIM(BP431),{"00aaa00","00aaa0000","aaa00","aaa0000","00-aaa-00","00-aaa-0000","00/aaa/00"},0)),OR(SUMPRODUCT(--ISNUMBER(SEARCH({"a0","a-0","a_0","a/0","a.0","a#0"},BP431)))&gt;0,ISNUMBER(SEARCH("000000",BP431)))),1,0),0)</f>
        <v>0</v>
      </c>
      <c r="BR431" s="61"/>
      <c r="BS431" s="61"/>
      <c r="BT431" s="61"/>
      <c r="BU431" s="61"/>
      <c r="BV431" s="61" t="n">
        <f aca="false">0</f>
        <v>0</v>
      </c>
      <c r="BW431" s="61"/>
      <c r="BX431" s="61"/>
      <c r="BY431" s="62" t="n">
        <f aca="false">Q431-T7EarlyD*24/24</f>
        <v>46288.0104166667</v>
      </c>
      <c r="BZ431" s="61" t="n">
        <f aca="false">IFERROR(IF(AND(TRIM(LOWER(Z431))&lt;&gt;LOWER(Flights!$F$17),ISNA(MATCH(TRIM(BN431),{"00aaa00","00aaa0000","aaa00","aaa0000","00-aaa-00","00-aaa-0000","00/aaa/00"},0)),IF(S431="Link / file path",SUMPRODUCT(--ISNUMBER(SEARCH({"http","www.","\","/",".pdf",".jpg",".jpeg",".png",".heic",".xls",".doc",".msg",".eml"},Z431)))&gt;0,OR(SUMPRODUCT(--ISNUMBER(SEARCH({"a0","a-0","a_0","a/0","a.0","a#0"},BN431)))&gt;0,SUMPRODUCT(--ISNUMBER(SEARCH({"http","www.","\","/",".pdf",".jpg",".jpeg",".png",".heic",".xls",".doc",".msg",".eml"},Z431)))&gt;0,AND(ISNUMBER(MATCH(S431,{"Seal no.","Delivery note / receipt","Email","Photo"},0)),ISNUMBER(SEARCH("0000",BN431)))))),1,0),0)</f>
        <v>0</v>
      </c>
    </row>
    <row r="432" customFormat="false" ht="39.75" hidden="false" customHeight="true" outlineLevel="0" collapsed="false">
      <c r="A432" s="57" t="s">
        <v>1065</v>
      </c>
      <c r="B432" s="57" t="s">
        <v>272</v>
      </c>
      <c r="C432" s="57" t="str">
        <f aca="false">Flights!$F$17</f>
        <v>MH0138</v>
      </c>
      <c r="D432" s="58" t="n">
        <f aca="false">Flights!$D$17</f>
        <v>46309</v>
      </c>
      <c r="E432" s="57" t="str">
        <f aca="false">Flights!$G$17&amp;"-"&amp;Flights!$H$17</f>
        <v>ADL-KUL</v>
      </c>
      <c r="F432" s="57" t="str">
        <f aca="false">Flights!$K$17</f>
        <v>EY</v>
      </c>
      <c r="G432" s="57" t="s">
        <v>81</v>
      </c>
      <c r="H432" s="57" t="s">
        <v>378</v>
      </c>
      <c r="I432" s="57" t="s">
        <v>398</v>
      </c>
      <c r="J432" s="57" t="s">
        <v>402</v>
      </c>
      <c r="K432" s="67" t="s">
        <v>403</v>
      </c>
      <c r="L432" s="67" t="s">
        <v>382</v>
      </c>
      <c r="M432" s="67"/>
      <c r="N432" s="67" t="s">
        <v>383</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60"/>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file",IF(TRIM(S432)="","INVALID – choose the evidence type (column S)",IF(BL432=0,"INVALID – evidence ID does not match its type (e.g. SF-2210, IMG_2231, seal 88213, link)",IF(OR(LEN(AX432)&lt;2,ISNUMBER(MATCH(AX432,L_Placeholder,0))),"INVALID – verifier missing",IF(AX432=AU432,"INVALID – verifier must be someone other than the PIC",IF(BH432=1,"INVALID – result not yet available (awaiting / TBC)",IF(BV432=1,"INVALID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future",IF(AND(ISNUMBER(BY432),AG432&lt;BY432),IF(H432="Physical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IF(TRIM(S432)="",0,BZ432)</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TRIM(LOWER(W432))&lt;&gt;LOWER(Flights!$F$17),ISNA(MATCH(TRIM(BP432),{"00aaa00","00aaa0000","aaa00","aaa0000","00-aaa-00","00-aaa-0000","00/aaa/00"},0)),OR(SUMPRODUCT(--ISNUMBER(SEARCH({"a0","a-0","a_0","a/0","a.0","a#0"},BP432)))&gt;0,ISNUMBER(SEARCH("000000",BP432)))),1,0),0)</f>
        <v>0</v>
      </c>
      <c r="BR432" s="61"/>
      <c r="BS432" s="61"/>
      <c r="BT432" s="61"/>
      <c r="BU432" s="61"/>
      <c r="BV432" s="61" t="n">
        <f aca="false">0</f>
        <v>0</v>
      </c>
      <c r="BW432" s="61"/>
      <c r="BX432" s="61"/>
      <c r="BY432" s="62" t="n">
        <f aca="false">Q432-T7EarlyD*24/24</f>
        <v>46288.0104166667</v>
      </c>
      <c r="BZ432" s="61" t="n">
        <f aca="false">IFERROR(IF(AND(TRIM(LOWER(Z432))&lt;&gt;LOWER(Flights!$F$17),ISNA(MATCH(TRIM(BN432),{"00aaa00","00aaa0000","aaa00","aaa0000","00-aaa-00","00-aaa-0000","00/aaa/00"},0)),IF(S432="Link / file path",SUMPRODUCT(--ISNUMBER(SEARCH({"http","www.","\","/",".pdf",".jpg",".jpeg",".png",".heic",".xls",".doc",".msg",".eml"},Z432)))&gt;0,OR(SUMPRODUCT(--ISNUMBER(SEARCH({"a0","a-0","a_0","a/0","a.0","a#0"},BN432)))&gt;0,SUMPRODUCT(--ISNUMBER(SEARCH({"http","www.","\","/",".pdf",".jpg",".jpeg",".png",".heic",".xls",".doc",".msg",".eml"},Z432)))&gt;0,AND(ISNUMBER(MATCH(S432,{"Seal no.","Delivery note / receipt","Email","Photo"},0)),ISNUMBER(SEARCH("0000",BN432)))))),1,0),0)</f>
        <v>0</v>
      </c>
    </row>
    <row r="433" customFormat="false" ht="39.75" hidden="false" customHeight="true" outlineLevel="0" collapsed="false">
      <c r="A433" s="57" t="s">
        <v>1066</v>
      </c>
      <c r="B433" s="57" t="s">
        <v>272</v>
      </c>
      <c r="C433" s="57" t="str">
        <f aca="false">Flights!$F$17</f>
        <v>MH0138</v>
      </c>
      <c r="D433" s="58" t="n">
        <f aca="false">Flights!$D$17</f>
        <v>46309</v>
      </c>
      <c r="E433" s="57" t="str">
        <f aca="false">Flights!$G$17&amp;"-"&amp;Flights!$H$17</f>
        <v>ADL-KUL</v>
      </c>
      <c r="F433" s="57" t="str">
        <f aca="false">Flights!$K$17</f>
        <v>EY</v>
      </c>
      <c r="G433" s="57" t="s">
        <v>81</v>
      </c>
      <c r="H433" s="57" t="s">
        <v>378</v>
      </c>
      <c r="I433" s="57" t="s">
        <v>405</v>
      </c>
      <c r="J433" s="57" t="s">
        <v>406</v>
      </c>
      <c r="K433" s="67" t="s">
        <v>407</v>
      </c>
      <c r="L433" s="67" t="s">
        <v>382</v>
      </c>
      <c r="M433" s="67"/>
      <c r="N433" s="67" t="s">
        <v>383</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60"/>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file",IF(TRIM(S433)="","INVALID – choose the evidence type (column S)",IF(BL433=0,"INVALID – evidence ID does not match its type (e.g. SF-2210, IMG_2231, seal 88213, link)",IF(OR(LEN(AX433)&lt;2,ISNUMBER(MATCH(AX433,L_Placeholder,0))),"INVALID – verifier missing",IF(AX433=AU433,"INVALID – verifier must be someone other than the PIC",IF(BH433=1,"INVALID – result not yet available (awaiting / TBC)",IF(BV433=1,"INVALID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future",IF(AND(ISNUMBER(BY433),AG433&lt;BY433),IF(H433="Physical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IF(TRIM(S433)="",0,BZ433)</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TRIM(LOWER(W433))&lt;&gt;LOWER(Flights!$F$17),ISNA(MATCH(TRIM(BP433),{"00aaa00","00aaa0000","aaa00","aaa0000","00-aaa-00","00-aaa-0000","00/aaa/00"},0)),OR(SUMPRODUCT(--ISNUMBER(SEARCH({"a0","a-0","a_0","a/0","a.0","a#0"},BP433)))&gt;0,ISNUMBER(SEARCH("000000",BP433)))),1,0),0)</f>
        <v>0</v>
      </c>
      <c r="BR433" s="61"/>
      <c r="BS433" s="61"/>
      <c r="BT433" s="61"/>
      <c r="BU433" s="61"/>
      <c r="BV433" s="61" t="n">
        <f aca="false">0</f>
        <v>0</v>
      </c>
      <c r="BW433" s="61"/>
      <c r="BX433" s="61"/>
      <c r="BY433" s="62" t="n">
        <f aca="false">Q433-T7EarlyD*24/24</f>
        <v>46288.0104166667</v>
      </c>
      <c r="BZ433" s="61" t="n">
        <f aca="false">IFERROR(IF(AND(TRIM(LOWER(Z433))&lt;&gt;LOWER(Flights!$F$17),ISNA(MATCH(TRIM(BN433),{"00aaa00","00aaa0000","aaa00","aaa0000","00-aaa-00","00-aaa-0000","00/aaa/00"},0)),IF(S433="Link / file path",SUMPRODUCT(--ISNUMBER(SEARCH({"http","www.","\","/",".pdf",".jpg",".jpeg",".png",".heic",".xls",".doc",".msg",".eml"},Z433)))&gt;0,OR(SUMPRODUCT(--ISNUMBER(SEARCH({"a0","a-0","a_0","a/0","a.0","a#0"},BN433)))&gt;0,SUMPRODUCT(--ISNUMBER(SEARCH({"http","www.","\","/",".pdf",".jpg",".jpeg",".png",".heic",".xls",".doc",".msg",".eml"},Z433)))&gt;0,AND(ISNUMBER(MATCH(S433,{"Seal no.","Delivery note / receipt","Email","Photo"},0)),ISNUMBER(SEARCH("0000",BN433)))))),1,0),0)</f>
        <v>0</v>
      </c>
    </row>
    <row r="434" customFormat="false" ht="39.75" hidden="false" customHeight="true" outlineLevel="0" collapsed="false">
      <c r="A434" s="57" t="s">
        <v>1067</v>
      </c>
      <c r="B434" s="57" t="s">
        <v>272</v>
      </c>
      <c r="C434" s="57" t="str">
        <f aca="false">Flights!$F$17</f>
        <v>MH0138</v>
      </c>
      <c r="D434" s="58" t="n">
        <f aca="false">Flights!$D$17</f>
        <v>46309</v>
      </c>
      <c r="E434" s="57" t="str">
        <f aca="false">Flights!$G$17&amp;"-"&amp;Flights!$H$17</f>
        <v>ADL-KUL</v>
      </c>
      <c r="F434" s="57" t="str">
        <f aca="false">Flights!$K$17</f>
        <v>EY</v>
      </c>
      <c r="G434" s="57" t="s">
        <v>81</v>
      </c>
      <c r="H434" s="57" t="s">
        <v>378</v>
      </c>
      <c r="I434" s="57" t="s">
        <v>405</v>
      </c>
      <c r="J434" s="57" t="s">
        <v>409</v>
      </c>
      <c r="K434" s="67" t="s">
        <v>407</v>
      </c>
      <c r="L434" s="67" t="s">
        <v>382</v>
      </c>
      <c r="M434" s="67"/>
      <c r="N434" s="67" t="s">
        <v>383</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60"/>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file",IF(TRIM(S434)="","INVALID – choose the evidence type (column S)",IF(BL434=0,"INVALID – evidence ID does not match its type (e.g. SF-2210, IMG_2231, seal 88213, link)",IF(OR(LEN(AX434)&lt;2,ISNUMBER(MATCH(AX434,L_Placeholder,0))),"INVALID – verifier missing",IF(AX434=AU434,"INVALID – verifier must be someone other than the PIC",IF(BH434=1,"INVALID – result not yet available (awaiting / TBC)",IF(BV434=1,"INVALID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future",IF(AND(ISNUMBER(BY434),AG434&lt;BY434),IF(H434="Physical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IF(TRIM(S434)="",0,BZ434)</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TRIM(LOWER(W434))&lt;&gt;LOWER(Flights!$F$17),ISNA(MATCH(TRIM(BP434),{"00aaa00","00aaa0000","aaa00","aaa0000","00-aaa-00","00-aaa-0000","00/aaa/00"},0)),OR(SUMPRODUCT(--ISNUMBER(SEARCH({"a0","a-0","a_0","a/0","a.0","a#0"},BP434)))&gt;0,ISNUMBER(SEARCH("000000",BP434)))),1,0),0)</f>
        <v>0</v>
      </c>
      <c r="BR434" s="61"/>
      <c r="BS434" s="61"/>
      <c r="BT434" s="61"/>
      <c r="BU434" s="61"/>
      <c r="BV434" s="61" t="n">
        <f aca="false">0</f>
        <v>0</v>
      </c>
      <c r="BW434" s="61"/>
      <c r="BX434" s="61"/>
      <c r="BY434" s="62" t="n">
        <f aca="false">Q434-T7EarlyD*24/24</f>
        <v>46288.0104166667</v>
      </c>
      <c r="BZ434" s="61" t="n">
        <f aca="false">IFERROR(IF(AND(TRIM(LOWER(Z434))&lt;&gt;LOWER(Flights!$F$17),ISNA(MATCH(TRIM(BN434),{"00aaa00","00aaa0000","aaa00","aaa0000","00-aaa-00","00-aaa-0000","00/aaa/00"},0)),IF(S434="Link / file path",SUMPRODUCT(--ISNUMBER(SEARCH({"http","www.","\","/",".pdf",".jpg",".jpeg",".png",".heic",".xls",".doc",".msg",".eml"},Z434)))&gt;0,OR(SUMPRODUCT(--ISNUMBER(SEARCH({"a0","a-0","a_0","a/0","a.0","a#0"},BN434)))&gt;0,SUMPRODUCT(--ISNUMBER(SEARCH({"http","www.","\","/",".pdf",".jpg",".jpeg",".png",".heic",".xls",".doc",".msg",".eml"},Z434)))&gt;0,AND(ISNUMBER(MATCH(S434,{"Seal no.","Delivery note / receipt","Email","Photo"},0)),ISNUMBER(SEARCH("0000",BN434)))))),1,0),0)</f>
        <v>0</v>
      </c>
    </row>
    <row r="435" customFormat="false" ht="39.75" hidden="false" customHeight="true" outlineLevel="0" collapsed="false">
      <c r="A435" s="57" t="s">
        <v>1068</v>
      </c>
      <c r="B435" s="57" t="s">
        <v>272</v>
      </c>
      <c r="C435" s="57" t="str">
        <f aca="false">Flights!$F$17</f>
        <v>MH0138</v>
      </c>
      <c r="D435" s="58" t="n">
        <f aca="false">Flights!$D$17</f>
        <v>46309</v>
      </c>
      <c r="E435" s="57" t="str">
        <f aca="false">Flights!$G$17&amp;"-"&amp;Flights!$H$17</f>
        <v>ADL-KUL</v>
      </c>
      <c r="F435" s="57" t="str">
        <f aca="false">Flights!$K$17</f>
        <v>EY</v>
      </c>
      <c r="G435" s="57" t="s">
        <v>81</v>
      </c>
      <c r="H435" s="57" t="s">
        <v>378</v>
      </c>
      <c r="I435" s="57" t="s">
        <v>411</v>
      </c>
      <c r="J435" s="57" t="s">
        <v>412</v>
      </c>
      <c r="K435" s="67" t="s">
        <v>1069</v>
      </c>
      <c r="L435" s="67" t="s">
        <v>1003</v>
      </c>
      <c r="M435" s="67"/>
      <c r="N435" s="67" t="s">
        <v>383</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60"/>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file",IF(TRIM(S435)="","INVALID – choose the evidence type (column S)",IF(BL435=0,"INVALID – evidence ID does not match its type (e.g. SF-2210, IMG_2231, seal 88213, link)",IF(OR(LEN(AX435)&lt;2,ISNUMBER(MATCH(AX435,L_Placeholder,0))),"INVALID – verifier missing",IF(AX435=AU435,"INVALID – verifier must be someone other than the PIC",IF(BH435=1,"INVALID – result not yet available (awaiting / TBC)",IF(BV435=1,"INVALID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future",IF(AND(ISNUMBER(BY435),AG435&lt;BY435),IF(H435="Physical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IF(TRIM(S435)="",0,BZ435)</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TRIM(LOWER(W435))&lt;&gt;LOWER(Flights!$F$17),ISNA(MATCH(TRIM(BP435),{"00aaa00","00aaa0000","aaa00","aaa0000","00-aaa-00","00-aaa-0000","00/aaa/00"},0)),OR(SUMPRODUCT(--ISNUMBER(SEARCH({"a0","a-0","a_0","a/0","a.0","a#0"},BP435)))&gt;0,ISNUMBER(SEARCH("000000",BP435)))),1,0),0)</f>
        <v>0</v>
      </c>
      <c r="BR435" s="61"/>
      <c r="BS435" s="61"/>
      <c r="BT435" s="61"/>
      <c r="BU435" s="61"/>
      <c r="BV435" s="61" t="n">
        <f aca="false">0</f>
        <v>0</v>
      </c>
      <c r="BW435" s="61"/>
      <c r="BX435" s="61"/>
      <c r="BY435" s="62" t="n">
        <f aca="false">Q435-T7EarlyD*24/24</f>
        <v>46288.0104166667</v>
      </c>
      <c r="BZ435" s="61" t="n">
        <f aca="false">IFERROR(IF(AND(TRIM(LOWER(Z435))&lt;&gt;LOWER(Flights!$F$17),ISNA(MATCH(TRIM(BN435),{"00aaa00","00aaa0000","aaa00","aaa0000","00-aaa-00","00-aaa-0000","00/aaa/00"},0)),IF(S435="Link / file path",SUMPRODUCT(--ISNUMBER(SEARCH({"http","www.","\","/",".pdf",".jpg",".jpeg",".png",".heic",".xls",".doc",".msg",".eml"},Z435)))&gt;0,OR(SUMPRODUCT(--ISNUMBER(SEARCH({"a0","a-0","a_0","a/0","a.0","a#0"},BN435)))&gt;0,SUMPRODUCT(--ISNUMBER(SEARCH({"http","www.","\","/",".pdf",".jpg",".jpeg",".png",".heic",".xls",".doc",".msg",".eml"},Z435)))&gt;0,AND(ISNUMBER(MATCH(S435,{"Seal no.","Delivery note / receipt","Email","Photo"},0)),ISNUMBER(SEARCH("0000",BN435)))))),1,0),0)</f>
        <v>0</v>
      </c>
    </row>
    <row r="436" customFormat="false" ht="91.5" hidden="false" customHeight="true" outlineLevel="0" collapsed="false">
      <c r="A436" s="57" t="s">
        <v>1070</v>
      </c>
      <c r="B436" s="57" t="s">
        <v>272</v>
      </c>
      <c r="C436" s="57" t="str">
        <f aca="false">Flights!$F$17</f>
        <v>MH0138</v>
      </c>
      <c r="D436" s="58" t="n">
        <f aca="false">Flights!$D$17</f>
        <v>46309</v>
      </c>
      <c r="E436" s="57" t="str">
        <f aca="false">Flights!$G$17&amp;"-"&amp;Flights!$H$17</f>
        <v>ADL-KUL</v>
      </c>
      <c r="F436" s="57" t="str">
        <f aca="false">Flights!$K$17</f>
        <v>EY</v>
      </c>
      <c r="G436" s="57" t="s">
        <v>81</v>
      </c>
      <c r="H436" s="57" t="s">
        <v>378</v>
      </c>
      <c r="I436" s="57" t="s">
        <v>411</v>
      </c>
      <c r="J436" s="57" t="s">
        <v>1071</v>
      </c>
      <c r="K436" s="67" t="s">
        <v>1072</v>
      </c>
      <c r="L436" s="67" t="s">
        <v>674</v>
      </c>
      <c r="M436" s="67"/>
      <c r="N436" s="67" t="s">
        <v>444</v>
      </c>
      <c r="O436" s="67" t="s">
        <v>1073</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60"/>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file",IF(TRIM(S436)="","INVALID – choose the evidence type (column S)",IF(BL436=0,"INVALID – evidence ID does not match its type (e.g. SF-2210, IMG_2231, seal 88213, link)",IF(OR(LEN(AX436)&lt;2,ISNUMBER(MATCH(AX436,L_Placeholder,0))),"INVALID – verifier missing",IF(AX436=AU436,"INVALID – verifier must be someone other than the PIC",IF(BH436=1,"INVALID – result not yet available (awaiting / TBC)",IF(BV436=1,"INVALID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future",IF(AND(ISNUMBER(BY436),AG436&lt;BY436),IF(H436="Physical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IF(TRIM(S436)="",0,BZ436)</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TRIM(LOWER(W436))&lt;&gt;LOWER(Flights!$F$17),ISNA(MATCH(TRIM(BP436),{"00aaa00","00aaa0000","aaa00","aaa0000","00-aaa-00","00-aaa-0000","00/aaa/00"},0)),OR(SUMPRODUCT(--ISNUMBER(SEARCH({"a0","a-0","a_0","a/0","a.0","a#0"},BP436)))&gt;0,ISNUMBER(SEARCH("000000",BP436)))),1,0),0)</f>
        <v>0</v>
      </c>
      <c r="BR436" s="61"/>
      <c r="BS436" s="61"/>
      <c r="BT436" s="61"/>
      <c r="BU436" s="61"/>
      <c r="BV436" s="61" t="n">
        <f aca="false">0</f>
        <v>0</v>
      </c>
      <c r="BW436" s="61"/>
      <c r="BX436" s="61"/>
      <c r="BY436" s="62" t="n">
        <f aca="false">Q436-T7EarlyD*24/24</f>
        <v>46288.0104166667</v>
      </c>
      <c r="BZ436" s="61" t="n">
        <f aca="false">IFERROR(IF(AND(TRIM(LOWER(Z436))&lt;&gt;LOWER(Flights!$F$17),ISNA(MATCH(TRIM(BN436),{"00aaa00","00aaa0000","aaa00","aaa0000","00-aaa-00","00-aaa-0000","00/aaa/00"},0)),IF(S436="Link / file path",SUMPRODUCT(--ISNUMBER(SEARCH({"http","www.","\","/",".pdf",".jpg",".jpeg",".png",".heic",".xls",".doc",".msg",".eml"},Z436)))&gt;0,OR(SUMPRODUCT(--ISNUMBER(SEARCH({"a0","a-0","a_0","a/0","a.0","a#0"},BN436)))&gt;0,SUMPRODUCT(--ISNUMBER(SEARCH({"http","www.","\","/",".pdf",".jpg",".jpeg",".png",".heic",".xls",".doc",".msg",".eml"},Z436)))&gt;0,AND(ISNUMBER(MATCH(S436,{"Seal no.","Delivery note / receipt","Email","Photo"},0)),ISNUMBER(SEARCH("0000",BN436)))))),1,0),0)</f>
        <v>0</v>
      </c>
    </row>
    <row r="437" customFormat="false" ht="39.75" hidden="false" customHeight="true" outlineLevel="0" collapsed="false">
      <c r="A437" s="57" t="s">
        <v>1074</v>
      </c>
      <c r="B437" s="57" t="s">
        <v>272</v>
      </c>
      <c r="C437" s="57" t="str">
        <f aca="false">Flights!$F$17</f>
        <v>MH0138</v>
      </c>
      <c r="D437" s="58" t="n">
        <f aca="false">Flights!$D$17</f>
        <v>46309</v>
      </c>
      <c r="E437" s="57" t="str">
        <f aca="false">Flights!$G$17&amp;"-"&amp;Flights!$H$17</f>
        <v>ADL-KUL</v>
      </c>
      <c r="F437" s="57" t="str">
        <f aca="false">Flights!$K$17</f>
        <v>EY</v>
      </c>
      <c r="G437" s="57" t="s">
        <v>83</v>
      </c>
      <c r="H437" s="57" t="s">
        <v>378</v>
      </c>
      <c r="I437" s="57" t="s">
        <v>379</v>
      </c>
      <c r="J437" s="57" t="s">
        <v>416</v>
      </c>
      <c r="K437" s="67" t="s">
        <v>417</v>
      </c>
      <c r="L437" s="67" t="s">
        <v>418</v>
      </c>
      <c r="M437" s="67"/>
      <c r="N437" s="67" t="s">
        <v>383</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60"/>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file",IF(TRIM(S437)="","INVALID – choose the evidence type (column S)",IF(BL437=0,"INVALID – evidence ID does not match its type (e.g. SF-2210, IMG_2231, seal 88213, link)",IF(OR(LEN(AX437)&lt;2,ISNUMBER(MATCH(AX437,L_Placeholder,0))),"INVALID – verifier missing",IF(AX437=AU437,"INVALID – verifier must be someone other than the PIC",IF(BH437=1,"INVALID – result not yet available (awaiting / TBC)",IF(BV437=1,"INVALID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future",IF(AND(ISNUMBER(BY437),AG437&lt;BY437),IF(H437="Physical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IF(TRIM(S437)="",0,BZ437)</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TRIM(LOWER(W437))&lt;&gt;LOWER(Flights!$F$17),ISNA(MATCH(TRIM(BP437),{"00aaa00","00aaa0000","aaa00","aaa0000","00-aaa-00","00-aaa-0000","00/aaa/00"},0)),OR(SUMPRODUCT(--ISNUMBER(SEARCH({"a0","a-0","a_0","a/0","a.0","a#0"},BP437)))&gt;0,ISNUMBER(SEARCH("000000",BP437)))),1,0),0)</f>
        <v>0</v>
      </c>
      <c r="BR437" s="61"/>
      <c r="BS437" s="61"/>
      <c r="BT437" s="61"/>
      <c r="BU437" s="61"/>
      <c r="BV437" s="61" t="n">
        <f aca="false">0</f>
        <v>0</v>
      </c>
      <c r="BW437" s="61"/>
      <c r="BX437" s="61"/>
      <c r="BY437" s="62" t="n">
        <f aca="false">Q437-T24EarlyH/24</f>
        <v>46307.0104166667</v>
      </c>
      <c r="BZ437" s="61" t="n">
        <f aca="false">IFERROR(IF(AND(TRIM(LOWER(Z437))&lt;&gt;LOWER(Flights!$F$17),ISNA(MATCH(TRIM(BN437),{"00aaa00","00aaa0000","aaa00","aaa0000","00-aaa-00","00-aaa-0000","00/aaa/00"},0)),IF(S437="Link / file path",SUMPRODUCT(--ISNUMBER(SEARCH({"http","www.","\","/",".pdf",".jpg",".jpeg",".png",".heic",".xls",".doc",".msg",".eml"},Z437)))&gt;0,OR(SUMPRODUCT(--ISNUMBER(SEARCH({"a0","a-0","a_0","a/0","a.0","a#0"},BN437)))&gt;0,SUMPRODUCT(--ISNUMBER(SEARCH({"http","www.","\","/",".pdf",".jpg",".jpeg",".png",".heic",".xls",".doc",".msg",".eml"},Z437)))&gt;0,AND(ISNUMBER(MATCH(S437,{"Seal no.","Delivery note / receipt","Email","Photo"},0)),ISNUMBER(SEARCH("0000",BN437)))))),1,0),0)</f>
        <v>0</v>
      </c>
    </row>
    <row r="438" customFormat="false" ht="39.75" hidden="false" customHeight="true" outlineLevel="0" collapsed="false">
      <c r="A438" s="57" t="s">
        <v>1075</v>
      </c>
      <c r="B438" s="57" t="s">
        <v>272</v>
      </c>
      <c r="C438" s="57" t="str">
        <f aca="false">Flights!$F$17</f>
        <v>MH0138</v>
      </c>
      <c r="D438" s="58" t="n">
        <f aca="false">Flights!$D$17</f>
        <v>46309</v>
      </c>
      <c r="E438" s="57" t="str">
        <f aca="false">Flights!$G$17&amp;"-"&amp;Flights!$H$17</f>
        <v>ADL-KUL</v>
      </c>
      <c r="F438" s="57" t="str">
        <f aca="false">Flights!$K$17</f>
        <v>EY</v>
      </c>
      <c r="G438" s="57" t="s">
        <v>420</v>
      </c>
      <c r="H438" s="57" t="s">
        <v>378</v>
      </c>
      <c r="I438" s="57" t="s">
        <v>379</v>
      </c>
      <c r="J438" s="57" t="s">
        <v>421</v>
      </c>
      <c r="K438" s="67"/>
      <c r="L438" s="67" t="s">
        <v>422</v>
      </c>
      <c r="M438" s="67"/>
      <c r="N438" s="67" t="s">
        <v>383</v>
      </c>
      <c r="O438" s="67" t="s">
        <v>423</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60"/>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file",IF(TRIM(S438)="","INVALID – choose the evidence type (column S)",IF(BL438=0,"INVALID – evidence ID does not match its type (e.g. SF-2210, IMG_2231, seal 88213, link)",IF(OR(LEN(AX438)&lt;2,ISNUMBER(MATCH(AX438,L_Placeholder,0))),"INVALID – verifier missing",IF(AX438=AU438,"INVALID – verifier must be someone other than the PIC",IF(BH438=1,"INVALID – result not yet available (awaiting / TBC)",IF(BV438=1,"INVALID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future",IF(AND(ISNUMBER(BY438),AG438&lt;BY438),IF(H438="Physical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IF(TRIM(S438)="",0,BZ438)</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TRIM(LOWER(W438))&lt;&gt;LOWER(Flights!$F$17),ISNA(MATCH(TRIM(BP438),{"00aaa00","00aaa0000","aaa00","aaa0000","00-aaa-00","00-aaa-0000","00/aaa/00"},0)),OR(SUMPRODUCT(--ISNUMBER(SEARCH({"a0","a-0","a_0","a/0","a.0","a#0"},BP438)))&gt;0,ISNUMBER(SEARCH("000000",BP438)))),1,0),0)</f>
        <v>0</v>
      </c>
      <c r="BR438" s="61"/>
      <c r="BS438" s="61"/>
      <c r="BT438" s="61"/>
      <c r="BU438" s="61"/>
      <c r="BV438" s="61" t="n">
        <f aca="false">0</f>
        <v>0</v>
      </c>
      <c r="BW438" s="61"/>
      <c r="BX438" s="61"/>
      <c r="BY438" s="62" t="n">
        <f aca="false">Q438-T12EarlyH/24</f>
        <v>46308.0104166667</v>
      </c>
      <c r="BZ438" s="61" t="n">
        <f aca="false">IFERROR(IF(AND(TRIM(LOWER(Z438))&lt;&gt;LOWER(Flights!$F$17),ISNA(MATCH(TRIM(BN438),{"00aaa00","00aaa0000","aaa00","aaa0000","00-aaa-00","00-aaa-0000","00/aaa/00"},0)),IF(S438="Link / file path",SUMPRODUCT(--ISNUMBER(SEARCH({"http","www.","\","/",".pdf",".jpg",".jpeg",".png",".heic",".xls",".doc",".msg",".eml"},Z438)))&gt;0,OR(SUMPRODUCT(--ISNUMBER(SEARCH({"a0","a-0","a_0","a/0","a.0","a#0"},BN438)))&gt;0,SUMPRODUCT(--ISNUMBER(SEARCH({"http","www.","\","/",".pdf",".jpg",".jpeg",".png",".heic",".xls",".doc",".msg",".eml"},Z438)))&gt;0,AND(ISNUMBER(MATCH(S438,{"Seal no.","Delivery note / receipt","Email","Photo"},0)),ISNUMBER(SEARCH("0000",BN438)))))),1,0),0)</f>
        <v>0</v>
      </c>
    </row>
    <row r="439" customFormat="false" ht="39.75" hidden="false" customHeight="true" outlineLevel="0" collapsed="false">
      <c r="A439" s="57" t="s">
        <v>1076</v>
      </c>
      <c r="B439" s="57" t="s">
        <v>272</v>
      </c>
      <c r="C439" s="57" t="str">
        <f aca="false">Flights!$F$17</f>
        <v>MH0138</v>
      </c>
      <c r="D439" s="58" t="n">
        <f aca="false">Flights!$D$17</f>
        <v>46309</v>
      </c>
      <c r="E439" s="57" t="str">
        <f aca="false">Flights!$G$17&amp;"-"&amp;Flights!$H$17</f>
        <v>ADL-KUL</v>
      </c>
      <c r="F439" s="57" t="str">
        <f aca="false">Flights!$K$17</f>
        <v>EY</v>
      </c>
      <c r="G439" s="57" t="s">
        <v>420</v>
      </c>
      <c r="H439" s="57" t="s">
        <v>378</v>
      </c>
      <c r="I439" s="57" t="s">
        <v>379</v>
      </c>
      <c r="J439" s="57" t="s">
        <v>425</v>
      </c>
      <c r="K439" s="67" t="s">
        <v>426</v>
      </c>
      <c r="L439" s="67" t="s">
        <v>422</v>
      </c>
      <c r="M439" s="67"/>
      <c r="N439" s="67" t="s">
        <v>383</v>
      </c>
      <c r="O439" s="67" t="s">
        <v>423</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60"/>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file",IF(TRIM(S439)="","INVALID – choose the evidence type (column S)",IF(BL439=0,"INVALID – evidence ID does not match its type (e.g. SF-2210, IMG_2231, seal 88213, link)",IF(OR(LEN(AX439)&lt;2,ISNUMBER(MATCH(AX439,L_Placeholder,0))),"INVALID – verifier missing",IF(AX439=AU439,"INVALID – verifier must be someone other than the PIC",IF(BH439=1,"INVALID – result not yet available (awaiting / TBC)",IF(BV439=1,"INVALID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future",IF(AND(ISNUMBER(BY439),AG439&lt;BY439),IF(H439="Physical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IF(TRIM(S439)="",0,BZ439)</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TRIM(LOWER(W439))&lt;&gt;LOWER(Flights!$F$17),ISNA(MATCH(TRIM(BP439),{"00aaa00","00aaa0000","aaa00","aaa0000","00-aaa-00","00-aaa-0000","00/aaa/00"},0)),OR(SUMPRODUCT(--ISNUMBER(SEARCH({"a0","a-0","a_0","a/0","a.0","a#0"},BP439)))&gt;0,ISNUMBER(SEARCH("000000",BP439)))),1,0),0)</f>
        <v>0</v>
      </c>
      <c r="BR439" s="61"/>
      <c r="BS439" s="61"/>
      <c r="BT439" s="61"/>
      <c r="BU439" s="61"/>
      <c r="BV439" s="61" t="n">
        <f aca="false">0</f>
        <v>0</v>
      </c>
      <c r="BW439" s="61"/>
      <c r="BX439" s="61"/>
      <c r="BY439" s="62" t="n">
        <f aca="false">Q439-T12EarlyH/24</f>
        <v>46308.0104166667</v>
      </c>
      <c r="BZ439" s="61" t="n">
        <f aca="false">IFERROR(IF(AND(TRIM(LOWER(Z439))&lt;&gt;LOWER(Flights!$F$17),ISNA(MATCH(TRIM(BN439),{"00aaa00","00aaa0000","aaa00","aaa0000","00-aaa-00","00-aaa-0000","00/aaa/00"},0)),IF(S439="Link / file path",SUMPRODUCT(--ISNUMBER(SEARCH({"http","www.","\","/",".pdf",".jpg",".jpeg",".png",".heic",".xls",".doc",".msg",".eml"},Z439)))&gt;0,OR(SUMPRODUCT(--ISNUMBER(SEARCH({"a0","a-0","a_0","a/0","a.0","a#0"},BN439)))&gt;0,SUMPRODUCT(--ISNUMBER(SEARCH({"http","www.","\","/",".pdf",".jpg",".jpeg",".png",".heic",".xls",".doc",".msg",".eml"},Z439)))&gt;0,AND(ISNUMBER(MATCH(S439,{"Seal no.","Delivery note / receipt","Email","Photo"},0)),ISNUMBER(SEARCH("0000",BN439)))))),1,0),0)</f>
        <v>0</v>
      </c>
    </row>
    <row r="440" customFormat="false" ht="39.75" hidden="false" customHeight="true" outlineLevel="0" collapsed="false">
      <c r="A440" s="57" t="s">
        <v>1077</v>
      </c>
      <c r="B440" s="57" t="s">
        <v>272</v>
      </c>
      <c r="C440" s="57" t="str">
        <f aca="false">Flights!$F$17</f>
        <v>MH0138</v>
      </c>
      <c r="D440" s="58" t="n">
        <f aca="false">Flights!$D$17</f>
        <v>46309</v>
      </c>
      <c r="E440" s="57" t="str">
        <f aca="false">Flights!$G$17&amp;"-"&amp;Flights!$H$17</f>
        <v>ADL-KUL</v>
      </c>
      <c r="F440" s="57" t="str">
        <f aca="false">Flights!$K$17</f>
        <v>EY</v>
      </c>
      <c r="G440" s="57" t="s">
        <v>420</v>
      </c>
      <c r="H440" s="57" t="s">
        <v>378</v>
      </c>
      <c r="I440" s="57" t="s">
        <v>428</v>
      </c>
      <c r="J440" s="57" t="s">
        <v>429</v>
      </c>
      <c r="K440" s="67"/>
      <c r="L440" s="67" t="s">
        <v>422</v>
      </c>
      <c r="M440" s="67"/>
      <c r="N440" s="67" t="s">
        <v>383</v>
      </c>
      <c r="O440" s="67" t="s">
        <v>423</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60"/>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file",IF(TRIM(S440)="","INVALID – choose the evidence type (column S)",IF(BL440=0,"INVALID – evidence ID does not match its type (e.g. SF-2210, IMG_2231, seal 88213, link)",IF(OR(LEN(AX440)&lt;2,ISNUMBER(MATCH(AX440,L_Placeholder,0))),"INVALID – verifier missing",IF(AX440=AU440,"INVALID – verifier must be someone other than the PIC",IF(BH440=1,"INVALID – result not yet available (awaiting / TBC)",IF(BV440=1,"INVALID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future",IF(AND(ISNUMBER(BY440),AG440&lt;BY440),IF(H440="Physical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IF(TRIM(S440)="",0,BZ440)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TRIM(LOWER(W440))&lt;&gt;LOWER(Flights!$F$17),ISNA(MATCH(TRIM(BP440),{"00aaa00","00aaa0000","aaa00","aaa0000","00-aaa-00","00-aaa-0000","00/aaa/00"},0)),OR(SUMPRODUCT(--ISNUMBER(SEARCH({"a0","a-0","a_0","a/0","a.0","a#0"},BP440)))&gt;0,ISNUMBER(SEARCH("000000",BP440)))),1,0),0)</f>
        <v>0</v>
      </c>
      <c r="BR440" s="61"/>
      <c r="BS440" s="61"/>
      <c r="BT440" s="61"/>
      <c r="BU440" s="61"/>
      <c r="BV440" s="61" t="n">
        <f aca="false">0</f>
        <v>0</v>
      </c>
      <c r="BW440" s="61"/>
      <c r="BX440" s="61"/>
      <c r="BY440" s="62" t="n">
        <f aca="false">Q440-T12EarlyH/24</f>
        <v>46308.0104166667</v>
      </c>
      <c r="BZ440" s="61" t="n">
        <f aca="false">IFERROR(IF(AND(TRIM(LOWER(Z440))&lt;&gt;LOWER(Flights!$F$17),ISNA(MATCH(TRIM(BN440),{"00aaa00","00aaa0000","aaa00","aaa0000","00-aaa-00","00-aaa-0000","00/aaa/00"},0)),IF(S440="Link / file path",SUMPRODUCT(--ISNUMBER(SEARCH({"http","www.","\","/",".pdf",".jpg",".jpeg",".png",".heic",".xls",".doc",".msg",".eml"},Z440)))&gt;0,OR(SUMPRODUCT(--ISNUMBER(SEARCH({"a0","a-0","a_0","a/0","a.0","a#0"},BN440)))&gt;0,SUMPRODUCT(--ISNUMBER(SEARCH({"http","www.","\","/",".pdf",".jpg",".jpeg",".png",".heic",".xls",".doc",".msg",".eml"},Z440)))&gt;0,AND(ISNUMBER(MATCH(S440,{"Seal no.","Delivery note / receipt","Email","Photo"},0)),ISNUMBER(SEARCH("0000",BN440)))))),1,0),0)</f>
        <v>0</v>
      </c>
    </row>
    <row r="441" customFormat="false" ht="39.75" hidden="false" customHeight="true" outlineLevel="0" collapsed="false">
      <c r="A441" s="57" t="s">
        <v>1078</v>
      </c>
      <c r="B441" s="57" t="s">
        <v>272</v>
      </c>
      <c r="C441" s="57" t="str">
        <f aca="false">Flights!$F$17</f>
        <v>MH0138</v>
      </c>
      <c r="D441" s="58" t="n">
        <f aca="false">Flights!$D$17</f>
        <v>46309</v>
      </c>
      <c r="E441" s="57" t="str">
        <f aca="false">Flights!$G$17&amp;"-"&amp;Flights!$H$17</f>
        <v>ADL-KUL</v>
      </c>
      <c r="F441" s="57" t="str">
        <f aca="false">Flights!$K$17</f>
        <v>EY</v>
      </c>
      <c r="G441" s="57" t="s">
        <v>420</v>
      </c>
      <c r="H441" s="57" t="s">
        <v>378</v>
      </c>
      <c r="I441" s="57" t="s">
        <v>428</v>
      </c>
      <c r="J441" s="57" t="s">
        <v>431</v>
      </c>
      <c r="K441" s="67"/>
      <c r="L441" s="67" t="s">
        <v>422</v>
      </c>
      <c r="M441" s="67"/>
      <c r="N441" s="67" t="s">
        <v>383</v>
      </c>
      <c r="O441" s="67" t="s">
        <v>423</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60"/>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file",IF(TRIM(S441)="","INVALID – choose the evidence type (column S)",IF(BL441=0,"INVALID – evidence ID does not match its type (e.g. SF-2210, IMG_2231, seal 88213, link)",IF(OR(LEN(AX441)&lt;2,ISNUMBER(MATCH(AX441,L_Placeholder,0))),"INVALID – verifier missing",IF(AX441=AU441,"INVALID – verifier must be someone other than the PIC",IF(BH441=1,"INVALID – result not yet available (awaiting / TBC)",IF(BV441=1,"INVALID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future",IF(AND(ISNUMBER(BY441),AG441&lt;BY441),IF(H441="Physical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IF(TRIM(S441)="",0,BZ441)</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TRIM(LOWER(W441))&lt;&gt;LOWER(Flights!$F$17),ISNA(MATCH(TRIM(BP441),{"00aaa00","00aaa0000","aaa00","aaa0000","00-aaa-00","00-aaa-0000","00/aaa/00"},0)),OR(SUMPRODUCT(--ISNUMBER(SEARCH({"a0","a-0","a_0","a/0","a.0","a#0"},BP441)))&gt;0,ISNUMBER(SEARCH("000000",BP441)))),1,0),0)</f>
        <v>0</v>
      </c>
      <c r="BR441" s="61"/>
      <c r="BS441" s="61"/>
      <c r="BT441" s="61"/>
      <c r="BU441" s="61"/>
      <c r="BV441" s="61" t="n">
        <f aca="false">0</f>
        <v>0</v>
      </c>
      <c r="BW441" s="61"/>
      <c r="BX441" s="61"/>
      <c r="BY441" s="62" t="n">
        <f aca="false">Q441-T12EarlyH/24</f>
        <v>46308.0104166667</v>
      </c>
      <c r="BZ441" s="61" t="n">
        <f aca="false">IFERROR(IF(AND(TRIM(LOWER(Z441))&lt;&gt;LOWER(Flights!$F$17),ISNA(MATCH(TRIM(BN441),{"00aaa00","00aaa0000","aaa00","aaa0000","00-aaa-00","00-aaa-0000","00/aaa/00"},0)),IF(S441="Link / file path",SUMPRODUCT(--ISNUMBER(SEARCH({"http","www.","\","/",".pdf",".jpg",".jpeg",".png",".heic",".xls",".doc",".msg",".eml"},Z441)))&gt;0,OR(SUMPRODUCT(--ISNUMBER(SEARCH({"a0","a-0","a_0","a/0","a.0","a#0"},BN441)))&gt;0,SUMPRODUCT(--ISNUMBER(SEARCH({"http","www.","\","/",".pdf",".jpg",".jpeg",".png",".heic",".xls",".doc",".msg",".eml"},Z441)))&gt;0,AND(ISNUMBER(MATCH(S441,{"Seal no.","Delivery note / receipt","Email","Photo"},0)),ISNUMBER(SEARCH("0000",BN441)))))),1,0),0)</f>
        <v>0</v>
      </c>
    </row>
    <row r="442" customFormat="false" ht="39.75" hidden="false" customHeight="true" outlineLevel="0" collapsed="false">
      <c r="A442" s="57" t="s">
        <v>1079</v>
      </c>
      <c r="B442" s="57" t="s">
        <v>272</v>
      </c>
      <c r="C442" s="57" t="str">
        <f aca="false">Flights!$F$17</f>
        <v>MH0138</v>
      </c>
      <c r="D442" s="58" t="n">
        <f aca="false">Flights!$D$17</f>
        <v>46309</v>
      </c>
      <c r="E442" s="57" t="str">
        <f aca="false">Flights!$G$17&amp;"-"&amp;Flights!$H$17</f>
        <v>ADL-KUL</v>
      </c>
      <c r="F442" s="57" t="str">
        <f aca="false">Flights!$K$17</f>
        <v>EY</v>
      </c>
      <c r="G442" s="57" t="s">
        <v>420</v>
      </c>
      <c r="H442" s="57" t="s">
        <v>378</v>
      </c>
      <c r="I442" s="57" t="s">
        <v>428</v>
      </c>
      <c r="J442" s="57" t="s">
        <v>433</v>
      </c>
      <c r="K442" s="67"/>
      <c r="L442" s="67" t="s">
        <v>422</v>
      </c>
      <c r="M442" s="67"/>
      <c r="N442" s="67" t="s">
        <v>383</v>
      </c>
      <c r="O442" s="67" t="s">
        <v>423</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60"/>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file",IF(TRIM(S442)="","INVALID – choose the evidence type (column S)",IF(BL442=0,"INVALID – evidence ID does not match its type (e.g. SF-2210, IMG_2231, seal 88213, link)",IF(OR(LEN(AX442)&lt;2,ISNUMBER(MATCH(AX442,L_Placeholder,0))),"INVALID – verifier missing",IF(AX442=AU442,"INVALID – verifier must be someone other than the PIC",IF(BH442=1,"INVALID – result not yet available (awaiting / TBC)",IF(BV442=1,"INVALID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future",IF(AND(ISNUMBER(BY442),AG442&lt;BY442),IF(H442="Physical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IF(TRIM(S442)="",0,BZ442)</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TRIM(LOWER(W442))&lt;&gt;LOWER(Flights!$F$17),ISNA(MATCH(TRIM(BP442),{"00aaa00","00aaa0000","aaa00","aaa0000","00-aaa-00","00-aaa-0000","00/aaa/00"},0)),OR(SUMPRODUCT(--ISNUMBER(SEARCH({"a0","a-0","a_0","a/0","a.0","a#0"},BP442)))&gt;0,ISNUMBER(SEARCH("000000",BP442)))),1,0),0)</f>
        <v>0</v>
      </c>
      <c r="BR442" s="61"/>
      <c r="BS442" s="61"/>
      <c r="BT442" s="61"/>
      <c r="BU442" s="61"/>
      <c r="BV442" s="61" t="n">
        <f aca="false">0</f>
        <v>0</v>
      </c>
      <c r="BW442" s="61"/>
      <c r="BX442" s="61"/>
      <c r="BY442" s="62" t="n">
        <f aca="false">Q442-T12EarlyH/24</f>
        <v>46308.0104166667</v>
      </c>
      <c r="BZ442" s="61" t="n">
        <f aca="false">IFERROR(IF(AND(TRIM(LOWER(Z442))&lt;&gt;LOWER(Flights!$F$17),ISNA(MATCH(TRIM(BN442),{"00aaa00","00aaa0000","aaa00","aaa0000","00-aaa-00","00-aaa-0000","00/aaa/00"},0)),IF(S442="Link / file path",SUMPRODUCT(--ISNUMBER(SEARCH({"http","www.","\","/",".pdf",".jpg",".jpeg",".png",".heic",".xls",".doc",".msg",".eml"},Z442)))&gt;0,OR(SUMPRODUCT(--ISNUMBER(SEARCH({"a0","a-0","a_0","a/0","a.0","a#0"},BN442)))&gt;0,SUMPRODUCT(--ISNUMBER(SEARCH({"http","www.","\","/",".pdf",".jpg",".jpeg",".png",".heic",".xls",".doc",".msg",".eml"},Z442)))&gt;0,AND(ISNUMBER(MATCH(S442,{"Seal no.","Delivery note / receipt","Email","Photo"},0)),ISNUMBER(SEARCH("0000",BN442)))))),1,0),0)</f>
        <v>0</v>
      </c>
    </row>
    <row r="443" customFormat="false" ht="78.75" hidden="false" customHeight="true" outlineLevel="0" collapsed="false">
      <c r="A443" s="57" t="s">
        <v>1080</v>
      </c>
      <c r="B443" s="57" t="s">
        <v>272</v>
      </c>
      <c r="C443" s="57" t="str">
        <f aca="false">Flights!$F$17</f>
        <v>MH0138</v>
      </c>
      <c r="D443" s="58" t="n">
        <f aca="false">Flights!$D$17</f>
        <v>46309</v>
      </c>
      <c r="E443" s="57" t="str">
        <f aca="false">Flights!$G$17&amp;"-"&amp;Flights!$H$17</f>
        <v>ADL-KUL</v>
      </c>
      <c r="F443" s="57" t="str">
        <f aca="false">Flights!$K$17</f>
        <v>EY</v>
      </c>
      <c r="G443" s="57" t="s">
        <v>420</v>
      </c>
      <c r="H443" s="57" t="s">
        <v>378</v>
      </c>
      <c r="I443" s="57" t="s">
        <v>428</v>
      </c>
      <c r="J443" s="57" t="s">
        <v>435</v>
      </c>
      <c r="K443" s="67" t="s">
        <v>1011</v>
      </c>
      <c r="L443" s="67" t="s">
        <v>422</v>
      </c>
      <c r="M443" s="67"/>
      <c r="N443" s="67" t="s">
        <v>383</v>
      </c>
      <c r="O443" s="67" t="s">
        <v>423</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60"/>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file",IF(TRIM(S443)="","INVALID – choose the evidence type (column S)",IF(BL443=0,"INVALID – evidence ID does not match its type (e.g. SF-2210, IMG_2231, seal 88213, link)",IF(OR(LEN(AX443)&lt;2,ISNUMBER(MATCH(AX443,L_Placeholder,0))),"INVALID – verifier missing",IF(AX443=AU443,"INVALID – verifier must be someone other than the PIC",IF(BH443=1,"INVALID – result not yet available (awaiting / TBC)",IF(BV443=1,"INVALID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future",IF(AND(ISNUMBER(BY443),AG443&lt;BY443),IF(H443="Physical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IF(TRIM(S443)="",0,BZ443)</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TRIM(LOWER(W443))&lt;&gt;LOWER(Flights!$F$17),ISNA(MATCH(TRIM(BP443),{"00aaa00","00aaa0000","aaa00","aaa0000","00-aaa-00","00-aaa-0000","00/aaa/00"},0)),OR(SUMPRODUCT(--ISNUMBER(SEARCH({"a0","a-0","a_0","a/0","a.0","a#0"},BP443)))&gt;0,ISNUMBER(SEARCH("000000",BP443)))),1,0),0)</f>
        <v>0</v>
      </c>
      <c r="BR443" s="61"/>
      <c r="BS443" s="61"/>
      <c r="BT443" s="61"/>
      <c r="BU443" s="61"/>
      <c r="BV443" s="61" t="n">
        <f aca="false">0</f>
        <v>0</v>
      </c>
      <c r="BW443" s="61"/>
      <c r="BX443" s="61"/>
      <c r="BY443" s="62" t="n">
        <f aca="false">Q443-T12EarlyH/24</f>
        <v>46308.0104166667</v>
      </c>
      <c r="BZ443" s="61" t="n">
        <f aca="false">IFERROR(IF(AND(TRIM(LOWER(Z443))&lt;&gt;LOWER(Flights!$F$17),ISNA(MATCH(TRIM(BN443),{"00aaa00","00aaa0000","aaa00","aaa0000","00-aaa-00","00-aaa-0000","00/aaa/00"},0)),IF(S443="Link / file path",SUMPRODUCT(--ISNUMBER(SEARCH({"http","www.","\","/",".pdf",".jpg",".jpeg",".png",".heic",".xls",".doc",".msg",".eml"},Z443)))&gt;0,OR(SUMPRODUCT(--ISNUMBER(SEARCH({"a0","a-0","a_0","a/0","a.0","a#0"},BN443)))&gt;0,SUMPRODUCT(--ISNUMBER(SEARCH({"http","www.","\","/",".pdf",".jpg",".jpeg",".png",".heic",".xls",".doc",".msg",".eml"},Z443)))&gt;0,AND(ISNUMBER(MATCH(S443,{"Seal no.","Delivery note / receipt","Email","Photo"},0)),ISNUMBER(SEARCH("0000",BN443)))))),1,0),0)</f>
        <v>0</v>
      </c>
    </row>
    <row r="444" customFormat="false" ht="39.75" hidden="false" customHeight="true" outlineLevel="0" collapsed="false">
      <c r="A444" s="57" t="s">
        <v>1081</v>
      </c>
      <c r="B444" s="57" t="s">
        <v>272</v>
      </c>
      <c r="C444" s="57" t="str">
        <f aca="false">Flights!$F$17</f>
        <v>MH0138</v>
      </c>
      <c r="D444" s="58" t="n">
        <f aca="false">Flights!$D$17</f>
        <v>46309</v>
      </c>
      <c r="E444" s="57" t="str">
        <f aca="false">Flights!$G$17&amp;"-"&amp;Flights!$H$17</f>
        <v>ADL-KUL</v>
      </c>
      <c r="F444" s="57" t="str">
        <f aca="false">Flights!$K$17</f>
        <v>EY</v>
      </c>
      <c r="G444" s="57" t="s">
        <v>420</v>
      </c>
      <c r="H444" s="57" t="s">
        <v>378</v>
      </c>
      <c r="I444" s="57" t="s">
        <v>428</v>
      </c>
      <c r="J444" s="57" t="s">
        <v>438</v>
      </c>
      <c r="K444" s="67"/>
      <c r="L444" s="67" t="s">
        <v>422</v>
      </c>
      <c r="M444" s="67"/>
      <c r="N444" s="67" t="s">
        <v>383</v>
      </c>
      <c r="O444" s="67" t="s">
        <v>423</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60"/>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file",IF(TRIM(S444)="","INVALID – choose the evidence type (column S)",IF(BL444=0,"INVALID – evidence ID does not match its type (e.g. SF-2210, IMG_2231, seal 88213, link)",IF(OR(LEN(AX444)&lt;2,ISNUMBER(MATCH(AX444,L_Placeholder,0))),"INVALID – verifier missing",IF(AX444=AU444,"INVALID – verifier must be someone other than the PIC",IF(BH444=1,"INVALID – result not yet available (awaiting / TBC)",IF(BV444=1,"INVALID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future",IF(AND(ISNUMBER(BY444),AG444&lt;BY444),IF(H444="Physical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IF(TRIM(S444)="",0,BZ444)</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TRIM(LOWER(W444))&lt;&gt;LOWER(Flights!$F$17),ISNA(MATCH(TRIM(BP444),{"00aaa00","00aaa0000","aaa00","aaa0000","00-aaa-00","00-aaa-0000","00/aaa/00"},0)),OR(SUMPRODUCT(--ISNUMBER(SEARCH({"a0","a-0","a_0","a/0","a.0","a#0"},BP444)))&gt;0,ISNUMBER(SEARCH("000000",BP444)))),1,0),0)</f>
        <v>0</v>
      </c>
      <c r="BR444" s="61"/>
      <c r="BS444" s="61"/>
      <c r="BT444" s="61"/>
      <c r="BU444" s="61"/>
      <c r="BV444" s="61" t="n">
        <f aca="false">0</f>
        <v>0</v>
      </c>
      <c r="BW444" s="61"/>
      <c r="BX444" s="61"/>
      <c r="BY444" s="62" t="n">
        <f aca="false">Q444-T12EarlyH/24</f>
        <v>46308.0104166667</v>
      </c>
      <c r="BZ444" s="61" t="n">
        <f aca="false">IFERROR(IF(AND(TRIM(LOWER(Z444))&lt;&gt;LOWER(Flights!$F$17),ISNA(MATCH(TRIM(BN444),{"00aaa00","00aaa0000","aaa00","aaa0000","00-aaa-00","00-aaa-0000","00/aaa/00"},0)),IF(S444="Link / file path",SUMPRODUCT(--ISNUMBER(SEARCH({"http","www.","\","/",".pdf",".jpg",".jpeg",".png",".heic",".xls",".doc",".msg",".eml"},Z444)))&gt;0,OR(SUMPRODUCT(--ISNUMBER(SEARCH({"a0","a-0","a_0","a/0","a.0","a#0"},BN444)))&gt;0,SUMPRODUCT(--ISNUMBER(SEARCH({"http","www.","\","/",".pdf",".jpg",".jpeg",".png",".heic",".xls",".doc",".msg",".eml"},Z444)))&gt;0,AND(ISNUMBER(MATCH(S444,{"Seal no.","Delivery note / receipt","Email","Photo"},0)),ISNUMBER(SEARCH("0000",BN444)))))),1,0),0)</f>
        <v>0</v>
      </c>
    </row>
    <row r="445" customFormat="false" ht="78.75" hidden="false" customHeight="true" outlineLevel="0" collapsed="false">
      <c r="A445" s="57" t="s">
        <v>1082</v>
      </c>
      <c r="B445" s="57" t="s">
        <v>272</v>
      </c>
      <c r="C445" s="57" t="str">
        <f aca="false">Flights!$F$17</f>
        <v>MH0138</v>
      </c>
      <c r="D445" s="58" t="n">
        <f aca="false">Flights!$D$17</f>
        <v>46309</v>
      </c>
      <c r="E445" s="57" t="str">
        <f aca="false">Flights!$G$17&amp;"-"&amp;Flights!$H$17</f>
        <v>ADL-KUL</v>
      </c>
      <c r="F445" s="57" t="str">
        <f aca="false">Flights!$K$17</f>
        <v>EY</v>
      </c>
      <c r="G445" s="57" t="s">
        <v>420</v>
      </c>
      <c r="H445" s="57" t="s">
        <v>378</v>
      </c>
      <c r="I445" s="57" t="s">
        <v>440</v>
      </c>
      <c r="J445" s="57" t="s">
        <v>441</v>
      </c>
      <c r="K445" s="67" t="s">
        <v>442</v>
      </c>
      <c r="L445" s="67" t="s">
        <v>1014</v>
      </c>
      <c r="M445" s="67" t="s">
        <v>187</v>
      </c>
      <c r="N445" s="67" t="s">
        <v>444</v>
      </c>
      <c r="O445" s="67" t="s">
        <v>1083</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60"/>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file",IF(TRIM(S445)="","INVALID – choose the evidence type (column S)",IF(BL445=0,"INVALID – evidence ID does not match its type (e.g. SF-2210, IMG_2231, seal 88213, link)",IF(OR(LEN(AX445)&lt;2,ISNUMBER(MATCH(AX445,L_Placeholder,0))),"INVALID – verifier missing",IF(AX445=AU445,"INVALID – verifier must be someone other than the PIC",IF(BH445=1,"INVALID – result not yet available (awaiting / TBC)",IF(BV445=1,"INVALID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future",IF(AND(ISNUMBER(BY445),AG445&lt;BY445),IF(H445="Physical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IF(TRIM(S445)="",0,BZ445)</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TRIM(LOWER(W445))&lt;&gt;LOWER(Flights!$F$17),ISNA(MATCH(TRIM(BP445),{"00aaa00","00aaa0000","aaa00","aaa0000","00-aaa-00","00-aaa-0000","00/aaa/00"},0)),OR(SUMPRODUCT(--ISNUMBER(SEARCH({"a0","a-0","a_0","a/0","a.0","a#0"},BP445)))&gt;0,ISNUMBER(SEARCH("000000",BP445)))),1,0),0)</f>
        <v>0</v>
      </c>
      <c r="BR445" s="61"/>
      <c r="BS445" s="61"/>
      <c r="BT445" s="61"/>
      <c r="BU445" s="61"/>
      <c r="BV445" s="61" t="n">
        <f aca="false">0</f>
        <v>0</v>
      </c>
      <c r="BW445" s="61"/>
      <c r="BX445" s="61"/>
      <c r="BY445" s="62" t="n">
        <f aca="false">Q445-T12EarlyH/24</f>
        <v>46306.8506944444</v>
      </c>
      <c r="BZ445" s="61" t="n">
        <f aca="false">IFERROR(IF(AND(TRIM(LOWER(Z445))&lt;&gt;LOWER(Flights!$F$17),ISNA(MATCH(TRIM(BN445),{"00aaa00","00aaa0000","aaa00","aaa0000","00-aaa-00","00-aaa-0000","00/aaa/00"},0)),IF(S445="Link / file path",SUMPRODUCT(--ISNUMBER(SEARCH({"http","www.","\","/",".pdf",".jpg",".jpeg",".png",".heic",".xls",".doc",".msg",".eml"},Z445)))&gt;0,OR(SUMPRODUCT(--ISNUMBER(SEARCH({"a0","a-0","a_0","a/0","a.0","a#0"},BN445)))&gt;0,SUMPRODUCT(--ISNUMBER(SEARCH({"http","www.","\","/",".pdf",".jpg",".jpeg",".png",".heic",".xls",".doc",".msg",".eml"},Z445)))&gt;0,AND(ISNUMBER(MATCH(S445,{"Seal no.","Delivery note / receipt","Email","Photo"},0)),ISNUMBER(SEARCH("0000",BN445)))))),1,0),0)</f>
        <v>0</v>
      </c>
    </row>
    <row r="446" customFormat="false" ht="41.25" hidden="false" customHeight="true" outlineLevel="0" collapsed="false">
      <c r="A446" s="57" t="s">
        <v>1084</v>
      </c>
      <c r="B446" s="57" t="s">
        <v>272</v>
      </c>
      <c r="C446" s="57" t="str">
        <f aca="false">Flights!$F$17</f>
        <v>MH0138</v>
      </c>
      <c r="D446" s="58" t="n">
        <f aca="false">Flights!$D$17</f>
        <v>46309</v>
      </c>
      <c r="E446" s="57" t="str">
        <f aca="false">Flights!$G$17&amp;"-"&amp;Flights!$H$17</f>
        <v>ADL-KUL</v>
      </c>
      <c r="F446" s="57" t="str">
        <f aca="false">Flights!$K$17</f>
        <v>EY</v>
      </c>
      <c r="G446" s="57" t="s">
        <v>420</v>
      </c>
      <c r="H446" s="57" t="s">
        <v>378</v>
      </c>
      <c r="I446" s="57" t="s">
        <v>447</v>
      </c>
      <c r="J446" s="57" t="s">
        <v>448</v>
      </c>
      <c r="K446" s="67" t="s">
        <v>449</v>
      </c>
      <c r="L446" s="67" t="s">
        <v>1085</v>
      </c>
      <c r="M446" s="67" t="s">
        <v>451</v>
      </c>
      <c r="N446" s="67" t="s">
        <v>383</v>
      </c>
      <c r="O446" s="67" t="s">
        <v>1086</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60"/>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file",IF(TRIM(S446)="","INVALID – choose the evidence type (column S)",IF(BL446=0,"INVALID – evidence ID does not match its type (e.g. SF-2210, IMG_2231, seal 88213, link)",IF(OR(LEN(AX446)&lt;2,ISNUMBER(MATCH(AX446,L_Placeholder,0))),"INVALID – verifier missing",IF(AX446=AU446,"INVALID – verifier must be someone other than the PIC",IF(BH446=1,"INVALID – result not yet available (awaiting / TBC)",IF(BV446=1,"INVALID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future",IF(AND(ISNUMBER(BY446),AG446&lt;BY446),IF(H446="Physical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IF(TRIM(S446)="",0,BZ446)</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TRIM(LOWER(W446))&lt;&gt;LOWER(Flights!$F$17),ISNA(MATCH(TRIM(BP446),{"00aaa00","00aaa0000","aaa00","aaa0000","00-aaa-00","00-aaa-0000","00/aaa/00"},0)),OR(SUMPRODUCT(--ISNUMBER(SEARCH({"a0","a-0","a_0","a/0","a.0","a#0"},BP446)))&gt;0,ISNUMBER(SEARCH("000000",BP446)))),1,0),0)</f>
        <v>0</v>
      </c>
      <c r="BR446" s="61"/>
      <c r="BS446" s="61"/>
      <c r="BT446" s="61"/>
      <c r="BU446" s="61"/>
      <c r="BV446" s="61" t="n">
        <f aca="false">0</f>
        <v>0</v>
      </c>
      <c r="BW446" s="61"/>
      <c r="BX446" s="61"/>
      <c r="BY446" s="62" t="n">
        <f aca="false">Q446-T12EarlyH/24</f>
        <v>46308.0104166667</v>
      </c>
      <c r="BZ446" s="61" t="n">
        <f aca="false">IFERROR(IF(AND(TRIM(LOWER(Z446))&lt;&gt;LOWER(Flights!$F$17),ISNA(MATCH(TRIM(BN446),{"00aaa00","00aaa0000","aaa00","aaa0000","00-aaa-00","00-aaa-0000","00/aaa/00"},0)),IF(S446="Link / file path",SUMPRODUCT(--ISNUMBER(SEARCH({"http","www.","\","/",".pdf",".jpg",".jpeg",".png",".heic",".xls",".doc",".msg",".eml"},Z446)))&gt;0,OR(SUMPRODUCT(--ISNUMBER(SEARCH({"a0","a-0","a_0","a/0","a.0","a#0"},BN446)))&gt;0,SUMPRODUCT(--ISNUMBER(SEARCH({"http","www.","\","/",".pdf",".jpg",".jpeg",".png",".heic",".xls",".doc",".msg",".eml"},Z446)))&gt;0,AND(ISNUMBER(MATCH(S446,{"Seal no.","Delivery note / receipt","Email","Photo"},0)),ISNUMBER(SEARCH("0000",BN446)))))),1,0),0)</f>
        <v>0</v>
      </c>
    </row>
    <row r="447" customFormat="false" ht="78.75" hidden="false" customHeight="true" outlineLevel="0" collapsed="false">
      <c r="A447" s="57" t="s">
        <v>1087</v>
      </c>
      <c r="B447" s="57" t="s">
        <v>272</v>
      </c>
      <c r="C447" s="57" t="str">
        <f aca="false">Flights!$F$17</f>
        <v>MH0138</v>
      </c>
      <c r="D447" s="58" t="n">
        <f aca="false">Flights!$D$17</f>
        <v>46309</v>
      </c>
      <c r="E447" s="57" t="str">
        <f aca="false">Flights!$G$17&amp;"-"&amp;Flights!$H$17</f>
        <v>ADL-KUL</v>
      </c>
      <c r="F447" s="57" t="str">
        <f aca="false">Flights!$K$17</f>
        <v>EY</v>
      </c>
      <c r="G447" s="57" t="s">
        <v>420</v>
      </c>
      <c r="H447" s="57" t="s">
        <v>378</v>
      </c>
      <c r="I447" s="57" t="s">
        <v>447</v>
      </c>
      <c r="J447" s="57" t="s">
        <v>454</v>
      </c>
      <c r="K447" s="67" t="s">
        <v>1088</v>
      </c>
      <c r="L447" s="67" t="s">
        <v>1089</v>
      </c>
      <c r="M447" s="67" t="s">
        <v>451</v>
      </c>
      <c r="N447" s="67" t="s">
        <v>383</v>
      </c>
      <c r="O447" s="67" t="s">
        <v>1090</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60"/>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file",IF(TRIM(S447)="","INVALID – choose the evidence type (column S)",IF(BL447=0,"INVALID – evidence ID does not match its type (e.g. SF-2210, IMG_2231, seal 88213, link)",IF(OR(LEN(AX447)&lt;2,ISNUMBER(MATCH(AX447,L_Placeholder,0))),"INVALID – verifier missing",IF(AX447=AU447,"INVALID – verifier must be someone other than the PIC",IF(BH447=1,"INVALID – result not yet available (awaiting / TBC)",IF(BV447=1,"INVALID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future",IF(AND(ISNUMBER(BY447),AG447&lt;BY447),IF(H447="Physical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IF(TRIM(S447)="",0,BZ447)</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TRIM(LOWER(W447))&lt;&gt;LOWER(Flights!$F$17),ISNA(MATCH(TRIM(BP447),{"00aaa00","00aaa0000","aaa00","aaa0000","00-aaa-00","00-aaa-0000","00/aaa/00"},0)),OR(SUMPRODUCT(--ISNUMBER(SEARCH({"a0","a-0","a_0","a/0","a.0","a#0"},BP447)))&gt;0,ISNUMBER(SEARCH("000000",BP447)))),1,0),0)</f>
        <v>0</v>
      </c>
      <c r="BR447" s="61"/>
      <c r="BS447" s="61"/>
      <c r="BT447" s="61"/>
      <c r="BU447" s="61"/>
      <c r="BV447" s="61" t="n">
        <f aca="false">0</f>
        <v>0</v>
      </c>
      <c r="BW447" s="61"/>
      <c r="BX447" s="61"/>
      <c r="BY447" s="62" t="n">
        <f aca="false">Q447-T12EarlyH/24</f>
        <v>46308.0104166667</v>
      </c>
      <c r="BZ447" s="61" t="n">
        <f aca="false">IFERROR(IF(AND(TRIM(LOWER(Z447))&lt;&gt;LOWER(Flights!$F$17),ISNA(MATCH(TRIM(BN447),{"00aaa00","00aaa0000","aaa00","aaa0000","00-aaa-00","00-aaa-0000","00/aaa/00"},0)),IF(S447="Link / file path",SUMPRODUCT(--ISNUMBER(SEARCH({"http","www.","\","/",".pdf",".jpg",".jpeg",".png",".heic",".xls",".doc",".msg",".eml"},Z447)))&gt;0,OR(SUMPRODUCT(--ISNUMBER(SEARCH({"a0","a-0","a_0","a/0","a.0","a#0"},BN447)))&gt;0,SUMPRODUCT(--ISNUMBER(SEARCH({"http","www.","\","/",".pdf",".jpg",".jpeg",".png",".heic",".xls",".doc",".msg",".eml"},Z447)))&gt;0,AND(ISNUMBER(MATCH(S447,{"Seal no.","Delivery note / receipt","Email","Photo"},0)),ISNUMBER(SEARCH("0000",BN447)))))),1,0),0)</f>
        <v>0</v>
      </c>
    </row>
    <row r="448" customFormat="false" ht="91.5" hidden="false" customHeight="true" outlineLevel="0" collapsed="false">
      <c r="A448" s="57" t="s">
        <v>1091</v>
      </c>
      <c r="B448" s="57" t="s">
        <v>272</v>
      </c>
      <c r="C448" s="57" t="str">
        <f aca="false">Flights!$F$17</f>
        <v>MH0138</v>
      </c>
      <c r="D448" s="58" t="n">
        <f aca="false">Flights!$D$17</f>
        <v>46309</v>
      </c>
      <c r="E448" s="57" t="str">
        <f aca="false">Flights!$G$17&amp;"-"&amp;Flights!$H$17</f>
        <v>ADL-KUL</v>
      </c>
      <c r="F448" s="57" t="str">
        <f aca="false">Flights!$K$17</f>
        <v>EY</v>
      </c>
      <c r="G448" s="57" t="s">
        <v>420</v>
      </c>
      <c r="H448" s="57" t="s">
        <v>378</v>
      </c>
      <c r="I448" s="57" t="s">
        <v>634</v>
      </c>
      <c r="J448" s="57" t="s">
        <v>635</v>
      </c>
      <c r="K448" s="67" t="s">
        <v>1040</v>
      </c>
      <c r="L448" s="67" t="s">
        <v>1041</v>
      </c>
      <c r="M448" s="67" t="s">
        <v>451</v>
      </c>
      <c r="N448" s="67" t="s">
        <v>444</v>
      </c>
      <c r="O448" s="67" t="s">
        <v>1092</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60"/>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file",IF(TRIM(S448)="","INVALID – choose the evidence type (column S)",IF(BL448=0,"INVALID – evidence ID does not match its type (e.g. SF-2210, IMG_2231, seal 88213, link)",IF(OR(LEN(AX448)&lt;2,ISNUMBER(MATCH(AX448,L_Placeholder,0))),"INVALID – verifier missing",IF(AX448=AU448,"INVALID – verifier must be someone other than the PIC",IF(BH448=1,"INVALID – result not yet available (awaiting / TBC)",IF(BV448=1,"INVALID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future",IF(AND(ISNUMBER(BY448),AG448&lt;BY448),IF(H448="Physical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IF(TRIM(S448)="",0,BZ448)</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TRIM(LOWER(W448))&lt;&gt;LOWER(Flights!$F$17),ISNA(MATCH(TRIM(BP448),{"00aaa00","00aaa0000","aaa00","aaa0000","00-aaa-00","00-aaa-0000","00/aaa/00"},0)),OR(SUMPRODUCT(--ISNUMBER(SEARCH({"a0","a-0","a_0","a/0","a.0","a#0"},BP448)))&gt;0,ISNUMBER(SEARCH("000000",BP448)))),1,0),0)</f>
        <v>0</v>
      </c>
      <c r="BR448" s="61"/>
      <c r="BS448" s="61"/>
      <c r="BT448" s="61"/>
      <c r="BU448" s="61"/>
      <c r="BV448" s="61" t="n">
        <f aca="false">0</f>
        <v>0</v>
      </c>
      <c r="BW448" s="61"/>
      <c r="BX448" s="61"/>
      <c r="BY448" s="62" t="n">
        <f aca="false">Q448-T12EarlyH/24</f>
        <v>46308.0104166667</v>
      </c>
      <c r="BZ448" s="61" t="n">
        <f aca="false">IFERROR(IF(AND(TRIM(LOWER(Z448))&lt;&gt;LOWER(Flights!$F$17),ISNA(MATCH(TRIM(BN448),{"00aaa00","00aaa0000","aaa00","aaa0000","00-aaa-00","00-aaa-0000","00/aaa/00"},0)),IF(S448="Link / file path",SUMPRODUCT(--ISNUMBER(SEARCH({"http","www.","\","/",".pdf",".jpg",".jpeg",".png",".heic",".xls",".doc",".msg",".eml"},Z448)))&gt;0,OR(SUMPRODUCT(--ISNUMBER(SEARCH({"a0","a-0","a_0","a/0","a.0","a#0"},BN448)))&gt;0,SUMPRODUCT(--ISNUMBER(SEARCH({"http","www.","\","/",".pdf",".jpg",".jpeg",".png",".heic",".xls",".doc",".msg",".eml"},Z448)))&gt;0,AND(ISNUMBER(MATCH(S448,{"Seal no.","Delivery note / receipt","Email","Photo"},0)),ISNUMBER(SEARCH("0000",BN448)))))),1,0),0)</f>
        <v>0</v>
      </c>
    </row>
    <row r="449" customFormat="false" ht="39.75" hidden="false" customHeight="true" outlineLevel="0" collapsed="false">
      <c r="A449" s="57" t="s">
        <v>1093</v>
      </c>
      <c r="B449" s="57" t="s">
        <v>272</v>
      </c>
      <c r="C449" s="57" t="str">
        <f aca="false">Flights!$F$17</f>
        <v>MH0138</v>
      </c>
      <c r="D449" s="58" t="n">
        <f aca="false">Flights!$D$17</f>
        <v>46309</v>
      </c>
      <c r="E449" s="57" t="str">
        <f aca="false">Flights!$G$17&amp;"-"&amp;Flights!$H$17</f>
        <v>ADL-KUL</v>
      </c>
      <c r="F449" s="57" t="str">
        <f aca="false">Flights!$K$17</f>
        <v>EY</v>
      </c>
      <c r="G449" s="57" t="s">
        <v>459</v>
      </c>
      <c r="H449" s="57" t="s">
        <v>460</v>
      </c>
      <c r="I449" s="57" t="s">
        <v>379</v>
      </c>
      <c r="J449" s="57" t="s">
        <v>461</v>
      </c>
      <c r="K449" s="67" t="s">
        <v>426</v>
      </c>
      <c r="L449" s="67" t="s">
        <v>462</v>
      </c>
      <c r="M449" s="67"/>
      <c r="N449" s="67" t="s">
        <v>383</v>
      </c>
      <c r="O449" s="67" t="s">
        <v>463</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60"/>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file",IF(TRIM(S449)="","INVALID – choose the evidence type (column S)",IF(BL449=0,"INVALID – evidence ID does not match its type (e.g. SF-2210, IMG_2231, seal 88213, link)",IF(OR(LEN(AX449)&lt;2,ISNUMBER(MATCH(AX449,L_Placeholder,0))),"INVALID – verifier missing",IF(AX449=AU449,"INVALID – verifier must be someone other than the PIC",IF(BH449=1,"INVALID – result not yet available (awaiting / TBC)",IF(BV449=1,"INVALID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future",IF(AND(ISNUMBER(BY449),AG449&lt;BY449),IF(H449="Physical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IF(TRIM(S449)="",0,BZ449)</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TRIM(LOWER(W449))&lt;&gt;LOWER(Flights!$F$17),ISNA(MATCH(TRIM(BP449),{"00aaa00","00aaa0000","aaa00","aaa0000","00-aaa-00","00-aaa-0000","00/aaa/00"},0)),OR(SUMPRODUCT(--ISNUMBER(SEARCH({"a0","a-0","a_0","a/0","a.0","a#0"},BP449)))&gt;0,ISNUMBER(SEARCH("000000",BP449)))),1,0),0)</f>
        <v>0</v>
      </c>
      <c r="BR449" s="61"/>
      <c r="BS449" s="61"/>
      <c r="BT449" s="61"/>
      <c r="BU449" s="61"/>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c r="BX449" s="61"/>
      <c r="BY449" s="62" t="n">
        <f aca="false">IF(ISNUMBER(Flights!$AZ$17),MAX(Q449-UpliftWindowH/24,Flights!$AZ$17),Q449-UpliftWindowH/24)</f>
        <v>46308.7604166667</v>
      </c>
      <c r="BZ449" s="61" t="n">
        <f aca="false">IFERROR(IF(AND(TRIM(LOWER(Z449))&lt;&gt;LOWER(Flights!$F$17),ISNA(MATCH(TRIM(BN449),{"00aaa00","00aaa0000","aaa00","aaa0000","00-aaa-00","00-aaa-0000","00/aaa/00"},0)),IF(S449="Link / file path",SUMPRODUCT(--ISNUMBER(SEARCH({"http","www.","\","/",".pdf",".jpg",".jpeg",".png",".heic",".xls",".doc",".msg",".eml"},Z449)))&gt;0,OR(SUMPRODUCT(--ISNUMBER(SEARCH({"a0","a-0","a_0","a/0","a.0","a#0"},BN449)))&gt;0,SUMPRODUCT(--ISNUMBER(SEARCH({"http","www.","\","/",".pdf",".jpg",".jpeg",".png",".heic",".xls",".doc",".msg",".eml"},Z449)))&gt;0,AND(ISNUMBER(MATCH(S449,{"Seal no.","Delivery note / receipt","Email","Photo"},0)),ISNUMBER(SEARCH("0000",BN449)))))),1,0),0)</f>
        <v>0</v>
      </c>
    </row>
    <row r="450" customFormat="false" ht="39.75" hidden="false" customHeight="true" outlineLevel="0" collapsed="false">
      <c r="A450" s="57" t="s">
        <v>1094</v>
      </c>
      <c r="B450" s="57" t="s">
        <v>272</v>
      </c>
      <c r="C450" s="57" t="str">
        <f aca="false">Flights!$F$17</f>
        <v>MH0138</v>
      </c>
      <c r="D450" s="58" t="n">
        <f aca="false">Flights!$D$17</f>
        <v>46309</v>
      </c>
      <c r="E450" s="57" t="str">
        <f aca="false">Flights!$G$17&amp;"-"&amp;Flights!$H$17</f>
        <v>ADL-KUL</v>
      </c>
      <c r="F450" s="57" t="str">
        <f aca="false">Flights!$K$17</f>
        <v>EY</v>
      </c>
      <c r="G450" s="57" t="s">
        <v>459</v>
      </c>
      <c r="H450" s="57" t="s">
        <v>460</v>
      </c>
      <c r="I450" s="57" t="s">
        <v>428</v>
      </c>
      <c r="J450" s="57" t="s">
        <v>465</v>
      </c>
      <c r="K450" s="67" t="s">
        <v>426</v>
      </c>
      <c r="L450" s="67" t="s">
        <v>462</v>
      </c>
      <c r="M450" s="67"/>
      <c r="N450" s="67" t="s">
        <v>383</v>
      </c>
      <c r="O450" s="67" t="s">
        <v>463</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60"/>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file",IF(TRIM(S450)="","INVALID – choose the evidence type (column S)",IF(BL450=0,"INVALID – evidence ID does not match its type (e.g. SF-2210, IMG_2231, seal 88213, link)",IF(OR(LEN(AX450)&lt;2,ISNUMBER(MATCH(AX450,L_Placeholder,0))),"INVALID – verifier missing",IF(AX450=AU450,"INVALID – verifier must be someone other than the PIC",IF(BH450=1,"INVALID – result not yet available (awaiting / TBC)",IF(BV450=1,"INVALID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future",IF(AND(ISNUMBER(BY450),AG450&lt;BY450),IF(H450="Physical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IF(TRIM(S450)="",0,BZ450)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TRIM(LOWER(W450))&lt;&gt;LOWER(Flights!$F$17),ISNA(MATCH(TRIM(BP450),{"00aaa00","00aaa0000","aaa00","aaa0000","00-aaa-00","00-aaa-0000","00/aaa/00"},0)),OR(SUMPRODUCT(--ISNUMBER(SEARCH({"a0","a-0","a_0","a/0","a.0","a#0"},BP450)))&gt;0,ISNUMBER(SEARCH("000000",BP450)))),1,0),0)</f>
        <v>0</v>
      </c>
      <c r="BR450" s="61"/>
      <c r="BS450" s="61"/>
      <c r="BT450" s="61"/>
      <c r="BU450" s="61"/>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c r="BX450" s="61"/>
      <c r="BY450" s="62" t="n">
        <f aca="false">IF(ISNUMBER(Flights!$AZ$17),MAX(Q450-UpliftWindowH/24,Flights!$AZ$17),Q450-UpliftWindowH/24)</f>
        <v>46308.7604166667</v>
      </c>
      <c r="BZ450" s="61" t="n">
        <f aca="false">IFERROR(IF(AND(TRIM(LOWER(Z450))&lt;&gt;LOWER(Flights!$F$17),ISNA(MATCH(TRIM(BN450),{"00aaa00","00aaa0000","aaa00","aaa0000","00-aaa-00","00-aaa-0000","00/aaa/00"},0)),IF(S450="Link / file path",SUMPRODUCT(--ISNUMBER(SEARCH({"http","www.","\","/",".pdf",".jpg",".jpeg",".png",".heic",".xls",".doc",".msg",".eml"},Z450)))&gt;0,OR(SUMPRODUCT(--ISNUMBER(SEARCH({"a0","a-0","a_0","a/0","a.0","a#0"},BN450)))&gt;0,SUMPRODUCT(--ISNUMBER(SEARCH({"http","www.","\","/",".pdf",".jpg",".jpeg",".png",".heic",".xls",".doc",".msg",".eml"},Z450)))&gt;0,AND(ISNUMBER(MATCH(S450,{"Seal no.","Delivery note / receipt","Email","Photo"},0)),ISNUMBER(SEARCH("0000",BN450)))))),1,0),0)</f>
        <v>0</v>
      </c>
    </row>
    <row r="451" customFormat="false" ht="41.25" hidden="false" customHeight="true" outlineLevel="0" collapsed="false">
      <c r="A451" s="57" t="s">
        <v>1095</v>
      </c>
      <c r="B451" s="57" t="s">
        <v>272</v>
      </c>
      <c r="C451" s="57" t="str">
        <f aca="false">Flights!$F$17</f>
        <v>MH0138</v>
      </c>
      <c r="D451" s="58" t="n">
        <f aca="false">Flights!$D$17</f>
        <v>46309</v>
      </c>
      <c r="E451" s="57" t="str">
        <f aca="false">Flights!$G$17&amp;"-"&amp;Flights!$H$17</f>
        <v>ADL-KUL</v>
      </c>
      <c r="F451" s="57" t="str">
        <f aca="false">Flights!$K$17</f>
        <v>EY</v>
      </c>
      <c r="G451" s="57" t="s">
        <v>459</v>
      </c>
      <c r="H451" s="57" t="s">
        <v>460</v>
      </c>
      <c r="I451" s="57" t="s">
        <v>411</v>
      </c>
      <c r="J451" s="57" t="s">
        <v>1096</v>
      </c>
      <c r="K451" s="67" t="s">
        <v>698</v>
      </c>
      <c r="L451" s="67" t="s">
        <v>699</v>
      </c>
      <c r="M451" s="67"/>
      <c r="N451" s="67" t="s">
        <v>383</v>
      </c>
      <c r="O451" s="67" t="s">
        <v>700</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60"/>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file",IF(TRIM(S451)="","INVALID – choose the evidence type (column S)",IF(BL451=0,"INVALID – evidence ID does not match its type (e.g. SF-2210, IMG_2231, seal 88213, link)",IF(OR(LEN(AX451)&lt;2,ISNUMBER(MATCH(AX451,L_Placeholder,0))),"INVALID – verifier missing",IF(AX451=AU451,"INVALID – verifier must be someone other than the PIC",IF(BH451=1,"INVALID – result not yet available (awaiting / TBC)",IF(BV451=1,"INVALID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future",IF(AND(ISNUMBER(BY451),AG451&lt;BY451),IF(H451="Physical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IF(TRIM(S451)="",0,BZ451)</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TRIM(LOWER(W451))&lt;&gt;LOWER(Flights!$F$17),ISNA(MATCH(TRIM(BP451),{"00aaa00","00aaa0000","aaa00","aaa0000","00-aaa-00","00-aaa-0000","00/aaa/00"},0)),OR(SUMPRODUCT(--ISNUMBER(SEARCH({"a0","a-0","a_0","a/0","a.0","a#0"},BP451)))&gt;0,ISNUMBER(SEARCH("000000",BP451)))),1,0),0)</f>
        <v>0</v>
      </c>
      <c r="BR451" s="61"/>
      <c r="BS451" s="61"/>
      <c r="BT451" s="61"/>
      <c r="BU451" s="61"/>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c r="BX451" s="61"/>
      <c r="BY451" s="62" t="n">
        <f aca="false">Q451-UpliftWindowH/24</f>
        <v>46307.3506944444</v>
      </c>
      <c r="BZ451" s="61" t="n">
        <f aca="false">IFERROR(IF(AND(TRIM(LOWER(Z451))&lt;&gt;LOWER(Flights!$F$17),ISNA(MATCH(TRIM(BN451),{"00aaa00","00aaa0000","aaa00","aaa0000","00-aaa-00","00-aaa-0000","00/aaa/00"},0)),IF(S451="Link / file path",SUMPRODUCT(--ISNUMBER(SEARCH({"http","www.","\","/",".pdf",".jpg",".jpeg",".png",".heic",".xls",".doc",".msg",".eml"},Z451)))&gt;0,OR(SUMPRODUCT(--ISNUMBER(SEARCH({"a0","a-0","a_0","a/0","a.0","a#0"},BN451)))&gt;0,SUMPRODUCT(--ISNUMBER(SEARCH({"http","www.","\","/",".pdf",".jpg",".jpeg",".png",".heic",".xls",".doc",".msg",".eml"},Z451)))&gt;0,AND(ISNUMBER(MATCH(S451,{"Seal no.","Delivery note / receipt","Email","Photo"},0)),ISNUMBER(SEARCH("0000",BN451)))))),1,0),0)</f>
        <v>0</v>
      </c>
    </row>
    <row r="452" customFormat="false" ht="54" hidden="false" customHeight="true" outlineLevel="0" collapsed="false">
      <c r="A452" s="57" t="s">
        <v>1097</v>
      </c>
      <c r="B452" s="57" t="s">
        <v>272</v>
      </c>
      <c r="C452" s="57" t="str">
        <f aca="false">Flights!$F$17</f>
        <v>MH0138</v>
      </c>
      <c r="D452" s="58" t="n">
        <f aca="false">Flights!$D$17</f>
        <v>46309</v>
      </c>
      <c r="E452" s="57" t="str">
        <f aca="false">Flights!$G$17&amp;"-"&amp;Flights!$H$17</f>
        <v>ADL-KUL</v>
      </c>
      <c r="F452" s="57" t="str">
        <f aca="false">Flights!$K$17</f>
        <v>EY</v>
      </c>
      <c r="G452" s="57" t="s">
        <v>459</v>
      </c>
      <c r="H452" s="57" t="s">
        <v>460</v>
      </c>
      <c r="I452" s="57" t="s">
        <v>440</v>
      </c>
      <c r="J452" s="57" t="s">
        <v>467</v>
      </c>
      <c r="K452" s="67" t="s">
        <v>442</v>
      </c>
      <c r="L452" s="67" t="s">
        <v>1014</v>
      </c>
      <c r="M452" s="67" t="s">
        <v>187</v>
      </c>
      <c r="N452" s="67" t="s">
        <v>444</v>
      </c>
      <c r="O452" s="67" t="s">
        <v>445</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60"/>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file",IF(TRIM(S452)="","INVALID – choose the evidence type (column S)",IF(BL452=0,"INVALID – evidence ID does not match its type (e.g. SF-2210, IMG_2231, seal 88213, link)",IF(OR(LEN(AX452)&lt;2,ISNUMBER(MATCH(AX452,L_Placeholder,0))),"INVALID – verifier missing",IF(AX452=AU452,"INVALID – verifier must be someone other than the PIC",IF(BH452=1,"INVALID – result not yet available (awaiting / TBC)",IF(BV452=1,"INVALID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future",IF(AND(ISNUMBER(BY452),AG452&lt;BY452),IF(H452="Physical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IF(TRIM(S452)="",0,BZ452)</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TRIM(LOWER(W452))&lt;&gt;LOWER(Flights!$F$17),ISNA(MATCH(TRIM(BP452),{"00aaa00","00aaa0000","aaa00","aaa0000","00-aaa-00","00-aaa-0000","00/aaa/00"},0)),OR(SUMPRODUCT(--ISNUMBER(SEARCH({"a0","a-0","a_0","a/0","a.0","a#0"},BP452)))&gt;0,ISNUMBER(SEARCH("000000",BP452)))),1,0),0)</f>
        <v>0</v>
      </c>
      <c r="BR452" s="61"/>
      <c r="BS452" s="61"/>
      <c r="BT452" s="61"/>
      <c r="BU452" s="61"/>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c r="BX452" s="61"/>
      <c r="BY452" s="62" t="n">
        <f aca="false">IF(ISNUMBER(Flights!$AZ$17),MAX(Q452-UpliftWindowH/24,Flights!$AZ$17),Q452-UpliftWindowH/24)</f>
        <v>46308.7604166667</v>
      </c>
      <c r="BZ452" s="61" t="n">
        <f aca="false">IFERROR(IF(AND(TRIM(LOWER(Z452))&lt;&gt;LOWER(Flights!$F$17),ISNA(MATCH(TRIM(BN452),{"00aaa00","00aaa0000","aaa00","aaa0000","00-aaa-00","00-aaa-0000","00/aaa/00"},0)),IF(S452="Link / file path",SUMPRODUCT(--ISNUMBER(SEARCH({"http","www.","\","/",".pdf",".jpg",".jpeg",".png",".heic",".xls",".doc",".msg",".eml"},Z452)))&gt;0,OR(SUMPRODUCT(--ISNUMBER(SEARCH({"a0","a-0","a_0","a/0","a.0","a#0"},BN452)))&gt;0,SUMPRODUCT(--ISNUMBER(SEARCH({"http","www.","\","/",".pdf",".jpg",".jpeg",".png",".heic",".xls",".doc",".msg",".eml"},Z452)))&gt;0,AND(ISNUMBER(MATCH(S452,{"Seal no.","Delivery note / receipt","Email","Photo"},0)),ISNUMBER(SEARCH("0000",BN452)))))),1,0),0)</f>
        <v>0</v>
      </c>
    </row>
    <row r="453" customFormat="false" ht="39.75" hidden="false" customHeight="true" outlineLevel="0" collapsed="false">
      <c r="A453" s="57" t="s">
        <v>1098</v>
      </c>
      <c r="B453" s="57" t="s">
        <v>272</v>
      </c>
      <c r="C453" s="57" t="str">
        <f aca="false">Flights!$F$17</f>
        <v>MH0138</v>
      </c>
      <c r="D453" s="58" t="n">
        <f aca="false">Flights!$D$17</f>
        <v>46309</v>
      </c>
      <c r="E453" s="57" t="str">
        <f aca="false">Flights!$G$17&amp;"-"&amp;Flights!$H$17</f>
        <v>ADL-KUL</v>
      </c>
      <c r="F453" s="57" t="str">
        <f aca="false">Flights!$K$17</f>
        <v>EY</v>
      </c>
      <c r="G453" s="57" t="s">
        <v>459</v>
      </c>
      <c r="H453" s="57" t="s">
        <v>460</v>
      </c>
      <c r="I453" s="57" t="s">
        <v>447</v>
      </c>
      <c r="J453" s="57" t="s">
        <v>469</v>
      </c>
      <c r="K453" s="67" t="s">
        <v>449</v>
      </c>
      <c r="L453" s="67" t="s">
        <v>1085</v>
      </c>
      <c r="M453" s="67" t="s">
        <v>451</v>
      </c>
      <c r="N453" s="67" t="s">
        <v>383</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60"/>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file",IF(TRIM(S453)="","INVALID – choose the evidence type (column S)",IF(BL453=0,"INVALID – evidence ID does not match its type (e.g. SF-2210, IMG_2231, seal 88213, link)",IF(OR(LEN(AX453)&lt;2,ISNUMBER(MATCH(AX453,L_Placeholder,0))),"INVALID – verifier missing",IF(AX453=AU453,"INVALID – verifier must be someone other than the PIC",IF(BH453=1,"INVALID – result not yet available (awaiting / TBC)",IF(BV453=1,"INVALID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future",IF(AND(ISNUMBER(BY453),AG453&lt;BY453),IF(H453="Physical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IF(TRIM(S453)="",0,BZ453)</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TRIM(LOWER(W453))&lt;&gt;LOWER(Flights!$F$17),ISNA(MATCH(TRIM(BP453),{"00aaa00","00aaa0000","aaa00","aaa0000","00-aaa-00","00-aaa-0000","00/aaa/00"},0)),OR(SUMPRODUCT(--ISNUMBER(SEARCH({"a0","a-0","a_0","a/0","a.0","a#0"},BP453)))&gt;0,ISNUMBER(SEARCH("000000",BP453)))),1,0),0)</f>
        <v>0</v>
      </c>
      <c r="BR453" s="61"/>
      <c r="BS453" s="61"/>
      <c r="BT453" s="61"/>
      <c r="BU453" s="61"/>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c r="BX453" s="61"/>
      <c r="BY453" s="62" t="n">
        <f aca="false">IF(ISNUMBER(Flights!$AZ$17),MAX(Q453-UpliftWindowH/24,Flights!$AZ$17),Q453-UpliftWindowH/24)</f>
        <v>46308.7604166667</v>
      </c>
      <c r="BZ453" s="61" t="n">
        <f aca="false">IFERROR(IF(AND(TRIM(LOWER(Z453))&lt;&gt;LOWER(Flights!$F$17),ISNA(MATCH(TRIM(BN453),{"00aaa00","00aaa0000","aaa00","aaa0000","00-aaa-00","00-aaa-0000","00/aaa/00"},0)),IF(S453="Link / file path",SUMPRODUCT(--ISNUMBER(SEARCH({"http","www.","\","/",".pdf",".jpg",".jpeg",".png",".heic",".xls",".doc",".msg",".eml"},Z453)))&gt;0,OR(SUMPRODUCT(--ISNUMBER(SEARCH({"a0","a-0","a_0","a/0","a.0","a#0"},BN453)))&gt;0,SUMPRODUCT(--ISNUMBER(SEARCH({"http","www.","\","/",".pdf",".jpg",".jpeg",".png",".heic",".xls",".doc",".msg",".eml"},Z453)))&gt;0,AND(ISNUMBER(MATCH(S453,{"Seal no.","Delivery note / receipt","Email","Photo"},0)),ISNUMBER(SEARCH("0000",BN453)))))),1,0),0)</f>
        <v>0</v>
      </c>
    </row>
    <row r="454" customFormat="false" ht="54" hidden="false" customHeight="true" outlineLevel="0" collapsed="false">
      <c r="A454" s="57" t="s">
        <v>1099</v>
      </c>
      <c r="B454" s="57" t="s">
        <v>272</v>
      </c>
      <c r="C454" s="57" t="str">
        <f aca="false">Flights!$F$17</f>
        <v>MH0138</v>
      </c>
      <c r="D454" s="58" t="n">
        <f aca="false">Flights!$D$17</f>
        <v>46309</v>
      </c>
      <c r="E454" s="57" t="str">
        <f aca="false">Flights!$G$17&amp;"-"&amp;Flights!$H$17</f>
        <v>ADL-KUL</v>
      </c>
      <c r="F454" s="57" t="str">
        <f aca="false">Flights!$K$17</f>
        <v>EY</v>
      </c>
      <c r="G454" s="57" t="s">
        <v>459</v>
      </c>
      <c r="H454" s="57" t="s">
        <v>460</v>
      </c>
      <c r="I454" s="57" t="s">
        <v>447</v>
      </c>
      <c r="J454" s="57" t="s">
        <v>471</v>
      </c>
      <c r="K454" s="67" t="s">
        <v>1088</v>
      </c>
      <c r="L454" s="67" t="s">
        <v>1089</v>
      </c>
      <c r="M454" s="67" t="s">
        <v>451</v>
      </c>
      <c r="N454" s="67" t="s">
        <v>383</v>
      </c>
      <c r="O454" s="67" t="s">
        <v>1100</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60"/>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file",IF(TRIM(S454)="","INVALID – choose the evidence type (column S)",IF(BL454=0,"INVALID – evidence ID does not match its type (e.g. SF-2210, IMG_2231, seal 88213, link)",IF(OR(LEN(AX454)&lt;2,ISNUMBER(MATCH(AX454,L_Placeholder,0))),"INVALID – verifier missing",IF(AX454=AU454,"INVALID – verifier must be someone other than the PIC",IF(BH454=1,"INVALID – result not yet available (awaiting / TBC)",IF(BV454=1,"INVALID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future",IF(AND(ISNUMBER(BY454),AG454&lt;BY454),IF(H454="Physical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IF(TRIM(S454)="",0,BZ454)</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TRIM(LOWER(W454))&lt;&gt;LOWER(Flights!$F$17),ISNA(MATCH(TRIM(BP454),{"00aaa00","00aaa0000","aaa00","aaa0000","00-aaa-00","00-aaa-0000","00/aaa/00"},0)),OR(SUMPRODUCT(--ISNUMBER(SEARCH({"a0","a-0","a_0","a/0","a.0","a#0"},BP454)))&gt;0,ISNUMBER(SEARCH("000000",BP454)))),1,0),0)</f>
        <v>0</v>
      </c>
      <c r="BR454" s="61"/>
      <c r="BS454" s="61"/>
      <c r="BT454" s="61"/>
      <c r="BU454" s="61"/>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c r="BX454" s="61"/>
      <c r="BY454" s="62" t="n">
        <f aca="false">IF(ISNUMBER(Flights!$AZ$17),MAX(Q454-UpliftWindowH/24,Flights!$AZ$17),Q454-UpliftWindowH/24)</f>
        <v>46308.7604166667</v>
      </c>
      <c r="BZ454" s="61" t="n">
        <f aca="false">IFERROR(IF(AND(TRIM(LOWER(Z454))&lt;&gt;LOWER(Flights!$F$17),ISNA(MATCH(TRIM(BN454),{"00aaa00","00aaa0000","aaa00","aaa0000","00-aaa-00","00-aaa-0000","00/aaa/00"},0)),IF(S454="Link / file path",SUMPRODUCT(--ISNUMBER(SEARCH({"http","www.","\","/",".pdf",".jpg",".jpeg",".png",".heic",".xls",".doc",".msg",".eml"},Z454)))&gt;0,OR(SUMPRODUCT(--ISNUMBER(SEARCH({"a0","a-0","a_0","a/0","a.0","a#0"},BN454)))&gt;0,SUMPRODUCT(--ISNUMBER(SEARCH({"http","www.","\","/",".pdf",".jpg",".jpeg",".png",".heic",".xls",".doc",".msg",".eml"},Z454)))&gt;0,AND(ISNUMBER(MATCH(S454,{"Seal no.","Delivery note / receipt","Email","Photo"},0)),ISNUMBER(SEARCH("0000",BN454)))))),1,0),0)</f>
        <v>0</v>
      </c>
    </row>
    <row r="455" customFormat="false" ht="54" hidden="false" customHeight="true" outlineLevel="0" collapsed="false">
      <c r="A455" s="57" t="s">
        <v>1101</v>
      </c>
      <c r="B455" s="57" t="s">
        <v>272</v>
      </c>
      <c r="C455" s="57" t="str">
        <f aca="false">Flights!$F$17</f>
        <v>MH0138</v>
      </c>
      <c r="D455" s="58" t="n">
        <f aca="false">Flights!$D$17</f>
        <v>46309</v>
      </c>
      <c r="E455" s="57" t="str">
        <f aca="false">Flights!$G$17&amp;"-"&amp;Flights!$H$17</f>
        <v>ADL-KUL</v>
      </c>
      <c r="F455" s="57" t="str">
        <f aca="false">Flights!$K$17</f>
        <v>EY</v>
      </c>
      <c r="G455" s="57" t="s">
        <v>459</v>
      </c>
      <c r="H455" s="57" t="s">
        <v>460</v>
      </c>
      <c r="I455" s="57" t="s">
        <v>634</v>
      </c>
      <c r="J455" s="57" t="s">
        <v>659</v>
      </c>
      <c r="K455" s="67" t="s">
        <v>1040</v>
      </c>
      <c r="L455" s="67" t="s">
        <v>1041</v>
      </c>
      <c r="M455" s="67" t="s">
        <v>451</v>
      </c>
      <c r="N455" s="67" t="s">
        <v>444</v>
      </c>
      <c r="O455" s="67" t="s">
        <v>1102</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60"/>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file",IF(TRIM(S455)="","INVALID – choose the evidence type (column S)",IF(BL455=0,"INVALID – evidence ID does not match its type (e.g. SF-2210, IMG_2231, seal 88213, link)",IF(OR(LEN(AX455)&lt;2,ISNUMBER(MATCH(AX455,L_Placeholder,0))),"INVALID – verifier missing",IF(AX455=AU455,"INVALID – verifier must be someone other than the PIC",IF(BH455=1,"INVALID – result not yet available (awaiting / TBC)",IF(BV455=1,"INVALID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future",IF(AND(ISNUMBER(BY455),AG455&lt;BY455),IF(H455="Physical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IF(TRIM(S455)="",0,BZ455)</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TRIM(LOWER(W455))&lt;&gt;LOWER(Flights!$F$17),ISNA(MATCH(TRIM(BP455),{"00aaa00","00aaa0000","aaa00","aaa0000","00-aaa-00","00-aaa-0000","00/aaa/00"},0)),OR(SUMPRODUCT(--ISNUMBER(SEARCH({"a0","a-0","a_0","a/0","a.0","a#0"},BP455)))&gt;0,ISNUMBER(SEARCH("000000",BP455)))),1,0),0)</f>
        <v>0</v>
      </c>
      <c r="BR455" s="61"/>
      <c r="BS455" s="61"/>
      <c r="BT455" s="61"/>
      <c r="BU455" s="61"/>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c r="BX455" s="61"/>
      <c r="BY455" s="62" t="n">
        <f aca="false">IF(ISNUMBER(Flights!$AZ$17),MAX(Q455-UpliftWindowH/24,Flights!$AZ$17),Q455-UpliftWindowH/24)</f>
        <v>46308.7604166667</v>
      </c>
      <c r="BZ455" s="61" t="n">
        <f aca="false">IFERROR(IF(AND(TRIM(LOWER(Z455))&lt;&gt;LOWER(Flights!$F$17),ISNA(MATCH(TRIM(BN455),{"00aaa00","00aaa0000","aaa00","aaa0000","00-aaa-00","00-aaa-0000","00/aaa/00"},0)),IF(S455="Link / file path",SUMPRODUCT(--ISNUMBER(SEARCH({"http","www.","\","/",".pdf",".jpg",".jpeg",".png",".heic",".xls",".doc",".msg",".eml"},Z455)))&gt;0,OR(SUMPRODUCT(--ISNUMBER(SEARCH({"a0","a-0","a_0","a/0","a.0","a#0"},BN455)))&gt;0,SUMPRODUCT(--ISNUMBER(SEARCH({"http","www.","\","/",".pdf",".jpg",".jpeg",".png",".heic",".xls",".doc",".msg",".eml"},Z455)))&gt;0,AND(ISNUMBER(MATCH(S455,{"Seal no.","Delivery note / receipt","Email","Photo"},0)),ISNUMBER(SEARCH("0000",BN455)))))),1,0),0)</f>
        <v>0</v>
      </c>
    </row>
    <row r="456" customFormat="false" ht="39.75" hidden="false" customHeight="true" outlineLevel="0" collapsed="false">
      <c r="A456" s="57" t="s">
        <v>1103</v>
      </c>
      <c r="B456" s="57" t="s">
        <v>276</v>
      </c>
      <c r="C456" s="57" t="str">
        <f aca="false">Flights!$F$18</f>
        <v>MH0004</v>
      </c>
      <c r="D456" s="58" t="n">
        <f aca="false">Flights!$D$18</f>
        <v>46310</v>
      </c>
      <c r="E456" s="57" t="str">
        <f aca="false">Flights!$G$18&amp;"-"&amp;Flights!$H$18</f>
        <v>KUL-LHR</v>
      </c>
      <c r="F456" s="57" t="str">
        <f aca="false">Flights!$K$18</f>
        <v>EY</v>
      </c>
      <c r="G456" s="57" t="s">
        <v>81</v>
      </c>
      <c r="H456" s="57" t="s">
        <v>378</v>
      </c>
      <c r="I456" s="57" t="s">
        <v>379</v>
      </c>
      <c r="J456" s="57" t="s">
        <v>380</v>
      </c>
      <c r="K456" s="67" t="s">
        <v>381</v>
      </c>
      <c r="L456" s="67" t="s">
        <v>382</v>
      </c>
      <c r="M456" s="67"/>
      <c r="N456" s="67" t="s">
        <v>383</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60"/>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file",IF(TRIM(S456)="","INVALID – choose the evidence type (column S)",IF(BL456=0,"INVALID – evidence ID does not match its type (e.g. SF-2210, IMG_2231, seal 88213, link)",IF(OR(LEN(AX456)&lt;2,ISNUMBER(MATCH(AX456,L_Placeholder,0))),"INVALID – verifier missing",IF(AX456=AU456,"INVALID – verifier must be someone other than the PIC",IF(BH456=1,"INVALID – result not yet available (awaiting / TBC)",IF(BV456=1,"INVALID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future",IF(AND(ISNUMBER(BY456),AG456&lt;BY456),IF(H456="Physical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IF(TRIM(S456)="",0,BZ456)</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TRIM(LOWER(W456))&lt;&gt;LOWER(Flights!$F$18),ISNA(MATCH(TRIM(BP456),{"00aaa00","00aaa0000","aaa00","aaa0000","00-aaa-00","00-aaa-0000","00/aaa/00"},0)),OR(SUMPRODUCT(--ISNUMBER(SEARCH({"a0","a-0","a_0","a/0","a.0","a#0"},BP456)))&gt;0,ISNUMBER(SEARCH("000000",BP456)))),1,0),0)</f>
        <v>0</v>
      </c>
      <c r="BR456" s="61"/>
      <c r="BS456" s="61"/>
      <c r="BT456" s="61"/>
      <c r="BU456" s="61"/>
      <c r="BV456" s="61" t="n">
        <f aca="false">0</f>
        <v>0</v>
      </c>
      <c r="BW456" s="61"/>
      <c r="BX456" s="61"/>
      <c r="BY456" s="62" t="n">
        <f aca="false">Q456-T7EarlyD*24/24</f>
        <v>46289.0763888889</v>
      </c>
      <c r="BZ456" s="61" t="n">
        <f aca="false">IFERROR(IF(AND(TRIM(LOWER(Z456))&lt;&gt;LOWER(Flights!$F$18),ISNA(MATCH(TRIM(BN456),{"00aaa00","00aaa0000","aaa00","aaa0000","00-aaa-00","00-aaa-0000","00/aaa/00"},0)),IF(S456="Link / file path",SUMPRODUCT(--ISNUMBER(SEARCH({"http","www.","\","/",".pdf",".jpg",".jpeg",".png",".heic",".xls",".doc",".msg",".eml"},Z456)))&gt;0,OR(SUMPRODUCT(--ISNUMBER(SEARCH({"a0","a-0","a_0","a/0","a.0","a#0"},BN456)))&gt;0,SUMPRODUCT(--ISNUMBER(SEARCH({"http","www.","\","/",".pdf",".jpg",".jpeg",".png",".heic",".xls",".doc",".msg",".eml"},Z456)))&gt;0,AND(ISNUMBER(MATCH(S456,{"Seal no.","Delivery note / receipt","Email","Photo"},0)),ISNUMBER(SEARCH("0000",BN456)))))),1,0),0)</f>
        <v>0</v>
      </c>
    </row>
    <row r="457" customFormat="false" ht="39.75" hidden="false" customHeight="true" outlineLevel="0" collapsed="false">
      <c r="A457" s="57" t="s">
        <v>1104</v>
      </c>
      <c r="B457" s="57" t="s">
        <v>276</v>
      </c>
      <c r="C457" s="57" t="str">
        <f aca="false">Flights!$F$18</f>
        <v>MH0004</v>
      </c>
      <c r="D457" s="58" t="n">
        <f aca="false">Flights!$D$18</f>
        <v>46310</v>
      </c>
      <c r="E457" s="57" t="str">
        <f aca="false">Flights!$G$18&amp;"-"&amp;Flights!$H$18</f>
        <v>KUL-LHR</v>
      </c>
      <c r="F457" s="57" t="str">
        <f aca="false">Flights!$K$18</f>
        <v>EY</v>
      </c>
      <c r="G457" s="57" t="s">
        <v>81</v>
      </c>
      <c r="H457" s="57" t="s">
        <v>378</v>
      </c>
      <c r="I457" s="57" t="s">
        <v>385</v>
      </c>
      <c r="J457" s="57" t="s">
        <v>386</v>
      </c>
      <c r="K457" s="67" t="s">
        <v>387</v>
      </c>
      <c r="L457" s="67" t="s">
        <v>382</v>
      </c>
      <c r="M457" s="67"/>
      <c r="N457" s="67" t="s">
        <v>383</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60"/>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file",IF(TRIM(S457)="","INVALID – choose the evidence type (column S)",IF(BL457=0,"INVALID – evidence ID does not match its type (e.g. SF-2210, IMG_2231, seal 88213, link)",IF(OR(LEN(AX457)&lt;2,ISNUMBER(MATCH(AX457,L_Placeholder,0))),"INVALID – verifier missing",IF(AX457=AU457,"INVALID – verifier must be someone other than the PIC",IF(BH457=1,"INVALID – result not yet available (awaiting / TBC)",IF(BV457=1,"INVALID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future",IF(AND(ISNUMBER(BY457),AG457&lt;BY457),IF(H457="Physical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IF(TRIM(S457)="",0,BZ457)</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TRIM(LOWER(W457))&lt;&gt;LOWER(Flights!$F$18),ISNA(MATCH(TRIM(BP457),{"00aaa00","00aaa0000","aaa00","aaa0000","00-aaa-00","00-aaa-0000","00/aaa/00"},0)),OR(SUMPRODUCT(--ISNUMBER(SEARCH({"a0","a-0","a_0","a/0","a.0","a#0"},BP457)))&gt;0,ISNUMBER(SEARCH("000000",BP457)))),1,0),0)</f>
        <v>0</v>
      </c>
      <c r="BR457" s="61"/>
      <c r="BS457" s="61"/>
      <c r="BT457" s="61"/>
      <c r="BU457" s="61"/>
      <c r="BV457" s="61" t="n">
        <f aca="false">0</f>
        <v>0</v>
      </c>
      <c r="BW457" s="61"/>
      <c r="BX457" s="61"/>
      <c r="BY457" s="62" t="n">
        <f aca="false">Q457-T7EarlyD*24/24</f>
        <v>46289.0763888889</v>
      </c>
      <c r="BZ457" s="61" t="n">
        <f aca="false">IFERROR(IF(AND(TRIM(LOWER(Z457))&lt;&gt;LOWER(Flights!$F$18),ISNA(MATCH(TRIM(BN457),{"00aaa00","00aaa0000","aaa00","aaa0000","00-aaa-00","00-aaa-0000","00/aaa/00"},0)),IF(S457="Link / file path",SUMPRODUCT(--ISNUMBER(SEARCH({"http","www.","\","/",".pdf",".jpg",".jpeg",".png",".heic",".xls",".doc",".msg",".eml"},Z457)))&gt;0,OR(SUMPRODUCT(--ISNUMBER(SEARCH({"a0","a-0","a_0","a/0","a.0","a#0"},BN457)))&gt;0,SUMPRODUCT(--ISNUMBER(SEARCH({"http","www.","\","/",".pdf",".jpg",".jpeg",".png",".heic",".xls",".doc",".msg",".eml"},Z457)))&gt;0,AND(ISNUMBER(MATCH(S457,{"Seal no.","Delivery note / receipt","Email","Photo"},0)),ISNUMBER(SEARCH("0000",BN457)))))),1,0),0)</f>
        <v>0</v>
      </c>
    </row>
    <row r="458" customFormat="false" ht="41.25" hidden="false" customHeight="true" outlineLevel="0" collapsed="false">
      <c r="A458" s="57" t="s">
        <v>1105</v>
      </c>
      <c r="B458" s="57" t="s">
        <v>276</v>
      </c>
      <c r="C458" s="57" t="str">
        <f aca="false">Flights!$F$18</f>
        <v>MH0004</v>
      </c>
      <c r="D458" s="58" t="n">
        <f aca="false">Flights!$D$18</f>
        <v>46310</v>
      </c>
      <c r="E458" s="57" t="str">
        <f aca="false">Flights!$G$18&amp;"-"&amp;Flights!$H$18</f>
        <v>KUL-LHR</v>
      </c>
      <c r="F458" s="57" t="str">
        <f aca="false">Flights!$K$18</f>
        <v>EY</v>
      </c>
      <c r="G458" s="57" t="s">
        <v>81</v>
      </c>
      <c r="H458" s="57" t="s">
        <v>378</v>
      </c>
      <c r="I458" s="57" t="s">
        <v>389</v>
      </c>
      <c r="J458" s="57" t="s">
        <v>390</v>
      </c>
      <c r="K458" s="67" t="s">
        <v>391</v>
      </c>
      <c r="L458" s="67" t="s">
        <v>382</v>
      </c>
      <c r="M458" s="67"/>
      <c r="N458" s="67" t="str">
        <f aca="false">IF(TRIM(Flights!$L$18)="A339","Required","N/A – rule")</f>
        <v>N/A – rule</v>
      </c>
      <c r="O458" s="67" t="s">
        <v>392</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60"/>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file",IF(TRIM(S458)="","INVALID – choose the evidence type (column S)",IF(BL458=0,"INVALID – evidence ID does not match its type (e.g. SF-2210, IMG_2231, seal 88213, link)",IF(OR(LEN(AX458)&lt;2,ISNUMBER(MATCH(AX458,L_Placeholder,0))),"INVALID – verifier missing",IF(AX458=AU458,"INVALID – verifier must be someone other than the PIC",IF(BH458=1,"INVALID – result not yet available (awaiting / TBC)",IF(BV458=1,"INVALID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future",IF(AND(ISNUMBER(BY458),AG458&lt;BY458),IF(H458="Physical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IF(TRIM(S458)="",0,BZ458)</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TRIM(LOWER(W458))&lt;&gt;LOWER(Flights!$F$18),ISNA(MATCH(TRIM(BP458),{"00aaa00","00aaa0000","aaa00","aaa0000","00-aaa-00","00-aaa-0000","00/aaa/00"},0)),OR(SUMPRODUCT(--ISNUMBER(SEARCH({"a0","a-0","a_0","a/0","a.0","a#0"},BP458)))&gt;0,ISNUMBER(SEARCH("000000",BP458)))),1,0),0)</f>
        <v>0</v>
      </c>
      <c r="BR458" s="61"/>
      <c r="BS458" s="61"/>
      <c r="BT458" s="61"/>
      <c r="BU458" s="61"/>
      <c r="BV458" s="61" t="n">
        <f aca="false">0</f>
        <v>0</v>
      </c>
      <c r="BW458" s="61"/>
      <c r="BX458" s="61"/>
      <c r="BY458" s="62" t="n">
        <f aca="false">Q458-T7EarlyD*24/24</f>
        <v>46289.0763888889</v>
      </c>
      <c r="BZ458" s="61" t="n">
        <f aca="false">IFERROR(IF(AND(TRIM(LOWER(Z458))&lt;&gt;LOWER(Flights!$F$18),ISNA(MATCH(TRIM(BN458),{"00aaa00","00aaa0000","aaa00","aaa0000","00-aaa-00","00-aaa-0000","00/aaa/00"},0)),IF(S458="Link / file path",SUMPRODUCT(--ISNUMBER(SEARCH({"http","www.","\","/",".pdf",".jpg",".jpeg",".png",".heic",".xls",".doc",".msg",".eml"},Z458)))&gt;0,OR(SUMPRODUCT(--ISNUMBER(SEARCH({"a0","a-0","a_0","a/0","a.0","a#0"},BN458)))&gt;0,SUMPRODUCT(--ISNUMBER(SEARCH({"http","www.","\","/",".pdf",".jpg",".jpeg",".png",".heic",".xls",".doc",".msg",".eml"},Z458)))&gt;0,AND(ISNUMBER(MATCH(S458,{"Seal no.","Delivery note / receipt","Email","Photo"},0)),ISNUMBER(SEARCH("0000",BN458)))))),1,0),0)</f>
        <v>0</v>
      </c>
    </row>
    <row r="459" customFormat="false" ht="39.75" hidden="false" customHeight="true" outlineLevel="0" collapsed="false">
      <c r="A459" s="57" t="s">
        <v>1106</v>
      </c>
      <c r="B459" s="57" t="s">
        <v>276</v>
      </c>
      <c r="C459" s="57" t="str">
        <f aca="false">Flights!$F$18</f>
        <v>MH0004</v>
      </c>
      <c r="D459" s="58" t="n">
        <f aca="false">Flights!$D$18</f>
        <v>46310</v>
      </c>
      <c r="E459" s="57" t="str">
        <f aca="false">Flights!$G$18&amp;"-"&amp;Flights!$H$18</f>
        <v>KUL-LHR</v>
      </c>
      <c r="F459" s="57" t="str">
        <f aca="false">Flights!$K$18</f>
        <v>EY</v>
      </c>
      <c r="G459" s="57" t="s">
        <v>81</v>
      </c>
      <c r="H459" s="57" t="s">
        <v>378</v>
      </c>
      <c r="I459" s="57" t="s">
        <v>394</v>
      </c>
      <c r="J459" s="57" t="s">
        <v>395</v>
      </c>
      <c r="K459" s="67" t="s">
        <v>396</v>
      </c>
      <c r="L459" s="67" t="s">
        <v>382</v>
      </c>
      <c r="M459" s="67"/>
      <c r="N459" s="67" t="s">
        <v>383</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60"/>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file",IF(TRIM(S459)="","INVALID – choose the evidence type (column S)",IF(BL459=0,"INVALID – evidence ID does not match its type (e.g. SF-2210, IMG_2231, seal 88213, link)",IF(OR(LEN(AX459)&lt;2,ISNUMBER(MATCH(AX459,L_Placeholder,0))),"INVALID – verifier missing",IF(AX459=AU459,"INVALID – verifier must be someone other than the PIC",IF(BH459=1,"INVALID – result not yet available (awaiting / TBC)",IF(BV459=1,"INVALID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future",IF(AND(ISNUMBER(BY459),AG459&lt;BY459),IF(H459="Physical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IF(TRIM(S459)="",0,BZ459)</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TRIM(LOWER(W459))&lt;&gt;LOWER(Flights!$F$18),ISNA(MATCH(TRIM(BP459),{"00aaa00","00aaa0000","aaa00","aaa0000","00-aaa-00","00-aaa-0000","00/aaa/00"},0)),OR(SUMPRODUCT(--ISNUMBER(SEARCH({"a0","a-0","a_0","a/0","a.0","a#0"},BP459)))&gt;0,ISNUMBER(SEARCH("000000",BP459)))),1,0),0)</f>
        <v>0</v>
      </c>
      <c r="BR459" s="61"/>
      <c r="BS459" s="61"/>
      <c r="BT459" s="61"/>
      <c r="BU459" s="61"/>
      <c r="BV459" s="61" t="n">
        <f aca="false">0</f>
        <v>0</v>
      </c>
      <c r="BW459" s="61"/>
      <c r="BX459" s="61"/>
      <c r="BY459" s="62" t="n">
        <f aca="false">Q459-T7EarlyD*24/24</f>
        <v>46289.0763888889</v>
      </c>
      <c r="BZ459" s="61" t="n">
        <f aca="false">IFERROR(IF(AND(TRIM(LOWER(Z459))&lt;&gt;LOWER(Flights!$F$18),ISNA(MATCH(TRIM(BN459),{"00aaa00","00aaa0000","aaa00","aaa0000","00-aaa-00","00-aaa-0000","00/aaa/00"},0)),IF(S459="Link / file path",SUMPRODUCT(--ISNUMBER(SEARCH({"http","www.","\","/",".pdf",".jpg",".jpeg",".png",".heic",".xls",".doc",".msg",".eml"},Z459)))&gt;0,OR(SUMPRODUCT(--ISNUMBER(SEARCH({"a0","a-0","a_0","a/0","a.0","a#0"},BN459)))&gt;0,SUMPRODUCT(--ISNUMBER(SEARCH({"http","www.","\","/",".pdf",".jpg",".jpeg",".png",".heic",".xls",".doc",".msg",".eml"},Z459)))&gt;0,AND(ISNUMBER(MATCH(S459,{"Seal no.","Delivery note / receipt","Email","Photo"},0)),ISNUMBER(SEARCH("0000",BN459)))))),1,0),0)</f>
        <v>0</v>
      </c>
    </row>
    <row r="460" customFormat="false" ht="39.75" hidden="false" customHeight="true" outlineLevel="0" collapsed="false">
      <c r="A460" s="57" t="s">
        <v>1107</v>
      </c>
      <c r="B460" s="57" t="s">
        <v>276</v>
      </c>
      <c r="C460" s="57" t="str">
        <f aca="false">Flights!$F$18</f>
        <v>MH0004</v>
      </c>
      <c r="D460" s="58" t="n">
        <f aca="false">Flights!$D$18</f>
        <v>46310</v>
      </c>
      <c r="E460" s="57" t="str">
        <f aca="false">Flights!$G$18&amp;"-"&amp;Flights!$H$18</f>
        <v>KUL-LHR</v>
      </c>
      <c r="F460" s="57" t="str">
        <f aca="false">Flights!$K$18</f>
        <v>EY</v>
      </c>
      <c r="G460" s="57" t="s">
        <v>81</v>
      </c>
      <c r="H460" s="57" t="s">
        <v>378</v>
      </c>
      <c r="I460" s="57" t="s">
        <v>398</v>
      </c>
      <c r="J460" s="57" t="s">
        <v>399</v>
      </c>
      <c r="K460" s="67" t="s">
        <v>400</v>
      </c>
      <c r="L460" s="67" t="s">
        <v>382</v>
      </c>
      <c r="M460" s="67"/>
      <c r="N460" s="67" t="s">
        <v>383</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60"/>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file",IF(TRIM(S460)="","INVALID – choose the evidence type (column S)",IF(BL460=0,"INVALID – evidence ID does not match its type (e.g. SF-2210, IMG_2231, seal 88213, link)",IF(OR(LEN(AX460)&lt;2,ISNUMBER(MATCH(AX460,L_Placeholder,0))),"INVALID – verifier missing",IF(AX460=AU460,"INVALID – verifier must be someone other than the PIC",IF(BH460=1,"INVALID – result not yet available (awaiting / TBC)",IF(BV460=1,"INVALID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future",IF(AND(ISNUMBER(BY460),AG460&lt;BY460),IF(H460="Physical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IF(TRIM(S460)="",0,BZ460)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TRIM(LOWER(W460))&lt;&gt;LOWER(Flights!$F$18),ISNA(MATCH(TRIM(BP460),{"00aaa00","00aaa0000","aaa00","aaa0000","00-aaa-00","00-aaa-0000","00/aaa/00"},0)),OR(SUMPRODUCT(--ISNUMBER(SEARCH({"a0","a-0","a_0","a/0","a.0","a#0"},BP460)))&gt;0,ISNUMBER(SEARCH("000000",BP460)))),1,0),0)</f>
        <v>0</v>
      </c>
      <c r="BR460" s="61"/>
      <c r="BS460" s="61"/>
      <c r="BT460" s="61"/>
      <c r="BU460" s="61"/>
      <c r="BV460" s="61" t="n">
        <f aca="false">0</f>
        <v>0</v>
      </c>
      <c r="BW460" s="61"/>
      <c r="BX460" s="61"/>
      <c r="BY460" s="62" t="n">
        <f aca="false">Q460-T7EarlyD*24/24</f>
        <v>46289.0763888889</v>
      </c>
      <c r="BZ460" s="61" t="n">
        <f aca="false">IFERROR(IF(AND(TRIM(LOWER(Z460))&lt;&gt;LOWER(Flights!$F$18),ISNA(MATCH(TRIM(BN460),{"00aaa00","00aaa0000","aaa00","aaa0000","00-aaa-00","00-aaa-0000","00/aaa/00"},0)),IF(S460="Link / file path",SUMPRODUCT(--ISNUMBER(SEARCH({"http","www.","\","/",".pdf",".jpg",".jpeg",".png",".heic",".xls",".doc",".msg",".eml"},Z460)))&gt;0,OR(SUMPRODUCT(--ISNUMBER(SEARCH({"a0","a-0","a_0","a/0","a.0","a#0"},BN460)))&gt;0,SUMPRODUCT(--ISNUMBER(SEARCH({"http","www.","\","/",".pdf",".jpg",".jpeg",".png",".heic",".xls",".doc",".msg",".eml"},Z460)))&gt;0,AND(ISNUMBER(MATCH(S460,{"Seal no.","Delivery note / receipt","Email","Photo"},0)),ISNUMBER(SEARCH("0000",BN460)))))),1,0),0)</f>
        <v>0</v>
      </c>
    </row>
    <row r="461" customFormat="false" ht="39.75" hidden="false" customHeight="true" outlineLevel="0" collapsed="false">
      <c r="A461" s="57" t="s">
        <v>1108</v>
      </c>
      <c r="B461" s="57" t="s">
        <v>276</v>
      </c>
      <c r="C461" s="57" t="str">
        <f aca="false">Flights!$F$18</f>
        <v>MH0004</v>
      </c>
      <c r="D461" s="58" t="n">
        <f aca="false">Flights!$D$18</f>
        <v>46310</v>
      </c>
      <c r="E461" s="57" t="str">
        <f aca="false">Flights!$G$18&amp;"-"&amp;Flights!$H$18</f>
        <v>KUL-LHR</v>
      </c>
      <c r="F461" s="57" t="str">
        <f aca="false">Flights!$K$18</f>
        <v>EY</v>
      </c>
      <c r="G461" s="57" t="s">
        <v>81</v>
      </c>
      <c r="H461" s="57" t="s">
        <v>378</v>
      </c>
      <c r="I461" s="57" t="s">
        <v>398</v>
      </c>
      <c r="J461" s="57" t="s">
        <v>402</v>
      </c>
      <c r="K461" s="67" t="s">
        <v>403</v>
      </c>
      <c r="L461" s="67" t="s">
        <v>382</v>
      </c>
      <c r="M461" s="67"/>
      <c r="N461" s="67" t="s">
        <v>383</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60"/>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file",IF(TRIM(S461)="","INVALID – choose the evidence type (column S)",IF(BL461=0,"INVALID – evidence ID does not match its type (e.g. SF-2210, IMG_2231, seal 88213, link)",IF(OR(LEN(AX461)&lt;2,ISNUMBER(MATCH(AX461,L_Placeholder,0))),"INVALID – verifier missing",IF(AX461=AU461,"INVALID – verifier must be someone other than the PIC",IF(BH461=1,"INVALID – result not yet available (awaiting / TBC)",IF(BV461=1,"INVALID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future",IF(AND(ISNUMBER(BY461),AG461&lt;BY461),IF(H461="Physical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IF(TRIM(S461)="",0,BZ461)</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TRIM(LOWER(W461))&lt;&gt;LOWER(Flights!$F$18),ISNA(MATCH(TRIM(BP461),{"00aaa00","00aaa0000","aaa00","aaa0000","00-aaa-00","00-aaa-0000","00/aaa/00"},0)),OR(SUMPRODUCT(--ISNUMBER(SEARCH({"a0","a-0","a_0","a/0","a.0","a#0"},BP461)))&gt;0,ISNUMBER(SEARCH("000000",BP461)))),1,0),0)</f>
        <v>0</v>
      </c>
      <c r="BR461" s="61"/>
      <c r="BS461" s="61"/>
      <c r="BT461" s="61"/>
      <c r="BU461" s="61"/>
      <c r="BV461" s="61" t="n">
        <f aca="false">0</f>
        <v>0</v>
      </c>
      <c r="BW461" s="61"/>
      <c r="BX461" s="61"/>
      <c r="BY461" s="62" t="n">
        <f aca="false">Q461-T7EarlyD*24/24</f>
        <v>46289.0763888889</v>
      </c>
      <c r="BZ461" s="61" t="n">
        <f aca="false">IFERROR(IF(AND(TRIM(LOWER(Z461))&lt;&gt;LOWER(Flights!$F$18),ISNA(MATCH(TRIM(BN461),{"00aaa00","00aaa0000","aaa00","aaa0000","00-aaa-00","00-aaa-0000","00/aaa/00"},0)),IF(S461="Link / file path",SUMPRODUCT(--ISNUMBER(SEARCH({"http","www.","\","/",".pdf",".jpg",".jpeg",".png",".heic",".xls",".doc",".msg",".eml"},Z461)))&gt;0,OR(SUMPRODUCT(--ISNUMBER(SEARCH({"a0","a-0","a_0","a/0","a.0","a#0"},BN461)))&gt;0,SUMPRODUCT(--ISNUMBER(SEARCH({"http","www.","\","/",".pdf",".jpg",".jpeg",".png",".heic",".xls",".doc",".msg",".eml"},Z461)))&gt;0,AND(ISNUMBER(MATCH(S461,{"Seal no.","Delivery note / receipt","Email","Photo"},0)),ISNUMBER(SEARCH("0000",BN461)))))),1,0),0)</f>
        <v>0</v>
      </c>
    </row>
    <row r="462" customFormat="false" ht="39.75" hidden="false" customHeight="true" outlineLevel="0" collapsed="false">
      <c r="A462" s="57" t="s">
        <v>1109</v>
      </c>
      <c r="B462" s="57" t="s">
        <v>276</v>
      </c>
      <c r="C462" s="57" t="str">
        <f aca="false">Flights!$F$18</f>
        <v>MH0004</v>
      </c>
      <c r="D462" s="58" t="n">
        <f aca="false">Flights!$D$18</f>
        <v>46310</v>
      </c>
      <c r="E462" s="57" t="str">
        <f aca="false">Flights!$G$18&amp;"-"&amp;Flights!$H$18</f>
        <v>KUL-LHR</v>
      </c>
      <c r="F462" s="57" t="str">
        <f aca="false">Flights!$K$18</f>
        <v>EY</v>
      </c>
      <c r="G462" s="57" t="s">
        <v>81</v>
      </c>
      <c r="H462" s="57" t="s">
        <v>378</v>
      </c>
      <c r="I462" s="57" t="s">
        <v>405</v>
      </c>
      <c r="J462" s="57" t="s">
        <v>406</v>
      </c>
      <c r="K462" s="67" t="s">
        <v>407</v>
      </c>
      <c r="L462" s="67" t="s">
        <v>382</v>
      </c>
      <c r="M462" s="67"/>
      <c r="N462" s="67" t="s">
        <v>383</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60"/>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file",IF(TRIM(S462)="","INVALID – choose the evidence type (column S)",IF(BL462=0,"INVALID – evidence ID does not match its type (e.g. SF-2210, IMG_2231, seal 88213, link)",IF(OR(LEN(AX462)&lt;2,ISNUMBER(MATCH(AX462,L_Placeholder,0))),"INVALID – verifier missing",IF(AX462=AU462,"INVALID – verifier must be someone other than the PIC",IF(BH462=1,"INVALID – result not yet available (awaiting / TBC)",IF(BV462=1,"INVALID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future",IF(AND(ISNUMBER(BY462),AG462&lt;BY462),IF(H462="Physical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IF(TRIM(S462)="",0,BZ462)</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TRIM(LOWER(W462))&lt;&gt;LOWER(Flights!$F$18),ISNA(MATCH(TRIM(BP462),{"00aaa00","00aaa0000","aaa00","aaa0000","00-aaa-00","00-aaa-0000","00/aaa/00"},0)),OR(SUMPRODUCT(--ISNUMBER(SEARCH({"a0","a-0","a_0","a/0","a.0","a#0"},BP462)))&gt;0,ISNUMBER(SEARCH("000000",BP462)))),1,0),0)</f>
        <v>0</v>
      </c>
      <c r="BR462" s="61"/>
      <c r="BS462" s="61"/>
      <c r="BT462" s="61"/>
      <c r="BU462" s="61"/>
      <c r="BV462" s="61" t="n">
        <f aca="false">0</f>
        <v>0</v>
      </c>
      <c r="BW462" s="61"/>
      <c r="BX462" s="61"/>
      <c r="BY462" s="62" t="n">
        <f aca="false">Q462-T7EarlyD*24/24</f>
        <v>46289.0763888889</v>
      </c>
      <c r="BZ462" s="61" t="n">
        <f aca="false">IFERROR(IF(AND(TRIM(LOWER(Z462))&lt;&gt;LOWER(Flights!$F$18),ISNA(MATCH(TRIM(BN462),{"00aaa00","00aaa0000","aaa00","aaa0000","00-aaa-00","00-aaa-0000","00/aaa/00"},0)),IF(S462="Link / file path",SUMPRODUCT(--ISNUMBER(SEARCH({"http","www.","\","/",".pdf",".jpg",".jpeg",".png",".heic",".xls",".doc",".msg",".eml"},Z462)))&gt;0,OR(SUMPRODUCT(--ISNUMBER(SEARCH({"a0","a-0","a_0","a/0","a.0","a#0"},BN462)))&gt;0,SUMPRODUCT(--ISNUMBER(SEARCH({"http","www.","\","/",".pdf",".jpg",".jpeg",".png",".heic",".xls",".doc",".msg",".eml"},Z462)))&gt;0,AND(ISNUMBER(MATCH(S462,{"Seal no.","Delivery note / receipt","Email","Photo"},0)),ISNUMBER(SEARCH("0000",BN462)))))),1,0),0)</f>
        <v>0</v>
      </c>
    </row>
    <row r="463" customFormat="false" ht="39.75" hidden="false" customHeight="true" outlineLevel="0" collapsed="false">
      <c r="A463" s="57" t="s">
        <v>1110</v>
      </c>
      <c r="B463" s="57" t="s">
        <v>276</v>
      </c>
      <c r="C463" s="57" t="str">
        <f aca="false">Flights!$F$18</f>
        <v>MH0004</v>
      </c>
      <c r="D463" s="58" t="n">
        <f aca="false">Flights!$D$18</f>
        <v>46310</v>
      </c>
      <c r="E463" s="57" t="str">
        <f aca="false">Flights!$G$18&amp;"-"&amp;Flights!$H$18</f>
        <v>KUL-LHR</v>
      </c>
      <c r="F463" s="57" t="str">
        <f aca="false">Flights!$K$18</f>
        <v>EY</v>
      </c>
      <c r="G463" s="57" t="s">
        <v>81</v>
      </c>
      <c r="H463" s="57" t="s">
        <v>378</v>
      </c>
      <c r="I463" s="57" t="s">
        <v>405</v>
      </c>
      <c r="J463" s="57" t="s">
        <v>409</v>
      </c>
      <c r="K463" s="67" t="s">
        <v>407</v>
      </c>
      <c r="L463" s="67" t="s">
        <v>382</v>
      </c>
      <c r="M463" s="67"/>
      <c r="N463" s="67" t="s">
        <v>383</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60"/>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file",IF(TRIM(S463)="","INVALID – choose the evidence type (column S)",IF(BL463=0,"INVALID – evidence ID does not match its type (e.g. SF-2210, IMG_2231, seal 88213, link)",IF(OR(LEN(AX463)&lt;2,ISNUMBER(MATCH(AX463,L_Placeholder,0))),"INVALID – verifier missing",IF(AX463=AU463,"INVALID – verifier must be someone other than the PIC",IF(BH463=1,"INVALID – result not yet available (awaiting / TBC)",IF(BV463=1,"INVALID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future",IF(AND(ISNUMBER(BY463),AG463&lt;BY463),IF(H463="Physical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IF(TRIM(S463)="",0,BZ463)</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TRIM(LOWER(W463))&lt;&gt;LOWER(Flights!$F$18),ISNA(MATCH(TRIM(BP463),{"00aaa00","00aaa0000","aaa00","aaa0000","00-aaa-00","00-aaa-0000","00/aaa/00"},0)),OR(SUMPRODUCT(--ISNUMBER(SEARCH({"a0","a-0","a_0","a/0","a.0","a#0"},BP463)))&gt;0,ISNUMBER(SEARCH("000000",BP463)))),1,0),0)</f>
        <v>0</v>
      </c>
      <c r="BR463" s="61"/>
      <c r="BS463" s="61"/>
      <c r="BT463" s="61"/>
      <c r="BU463" s="61"/>
      <c r="BV463" s="61" t="n">
        <f aca="false">0</f>
        <v>0</v>
      </c>
      <c r="BW463" s="61"/>
      <c r="BX463" s="61"/>
      <c r="BY463" s="62" t="n">
        <f aca="false">Q463-T7EarlyD*24/24</f>
        <v>46289.0763888889</v>
      </c>
      <c r="BZ463" s="61" t="n">
        <f aca="false">IFERROR(IF(AND(TRIM(LOWER(Z463))&lt;&gt;LOWER(Flights!$F$18),ISNA(MATCH(TRIM(BN463),{"00aaa00","00aaa0000","aaa00","aaa0000","00-aaa-00","00-aaa-0000","00/aaa/00"},0)),IF(S463="Link / file path",SUMPRODUCT(--ISNUMBER(SEARCH({"http","www.","\","/",".pdf",".jpg",".jpeg",".png",".heic",".xls",".doc",".msg",".eml"},Z463)))&gt;0,OR(SUMPRODUCT(--ISNUMBER(SEARCH({"a0","a-0","a_0","a/0","a.0","a#0"},BN463)))&gt;0,SUMPRODUCT(--ISNUMBER(SEARCH({"http","www.","\","/",".pdf",".jpg",".jpeg",".png",".heic",".xls",".doc",".msg",".eml"},Z463)))&gt;0,AND(ISNUMBER(MATCH(S463,{"Seal no.","Delivery note / receipt","Email","Photo"},0)),ISNUMBER(SEARCH("0000",BN463)))))),1,0),0)</f>
        <v>0</v>
      </c>
    </row>
    <row r="464" customFormat="false" ht="39.75" hidden="false" customHeight="true" outlineLevel="0" collapsed="false">
      <c r="A464" s="57" t="s">
        <v>1111</v>
      </c>
      <c r="B464" s="57" t="s">
        <v>276</v>
      </c>
      <c r="C464" s="57" t="str">
        <f aca="false">Flights!$F$18</f>
        <v>MH0004</v>
      </c>
      <c r="D464" s="58" t="n">
        <f aca="false">Flights!$D$18</f>
        <v>46310</v>
      </c>
      <c r="E464" s="57" t="str">
        <f aca="false">Flights!$G$18&amp;"-"&amp;Flights!$H$18</f>
        <v>KUL-LHR</v>
      </c>
      <c r="F464" s="57" t="str">
        <f aca="false">Flights!$K$18</f>
        <v>EY</v>
      </c>
      <c r="G464" s="57" t="s">
        <v>81</v>
      </c>
      <c r="H464" s="57" t="s">
        <v>378</v>
      </c>
      <c r="I464" s="57" t="s">
        <v>411</v>
      </c>
      <c r="J464" s="57" t="s">
        <v>412</v>
      </c>
      <c r="K464" s="67" t="s">
        <v>716</v>
      </c>
      <c r="L464" s="67" t="s">
        <v>414</v>
      </c>
      <c r="M464" s="67"/>
      <c r="N464" s="67" t="s">
        <v>383</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60"/>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file",IF(TRIM(S464)="","INVALID – choose the evidence type (column S)",IF(BL464=0,"INVALID – evidence ID does not match its type (e.g. SF-2210, IMG_2231, seal 88213, link)",IF(OR(LEN(AX464)&lt;2,ISNUMBER(MATCH(AX464,L_Placeholder,0))),"INVALID – verifier missing",IF(AX464=AU464,"INVALID – verifier must be someone other than the PIC",IF(BH464=1,"INVALID – result not yet available (awaiting / TBC)",IF(BV464=1,"INVALID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future",IF(AND(ISNUMBER(BY464),AG464&lt;BY464),IF(H464="Physical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IF(TRIM(S464)="",0,BZ464)</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TRIM(LOWER(W464))&lt;&gt;LOWER(Flights!$F$18),ISNA(MATCH(TRIM(BP464),{"00aaa00","00aaa0000","aaa00","aaa0000","00-aaa-00","00-aaa-0000","00/aaa/00"},0)),OR(SUMPRODUCT(--ISNUMBER(SEARCH({"a0","a-0","a_0","a/0","a.0","a#0"},BP464)))&gt;0,ISNUMBER(SEARCH("000000",BP464)))),1,0),0)</f>
        <v>0</v>
      </c>
      <c r="BR464" s="61"/>
      <c r="BS464" s="61"/>
      <c r="BT464" s="61"/>
      <c r="BU464" s="61"/>
      <c r="BV464" s="61" t="n">
        <f aca="false">0</f>
        <v>0</v>
      </c>
      <c r="BW464" s="61"/>
      <c r="BX464" s="61"/>
      <c r="BY464" s="62" t="n">
        <f aca="false">Q464-T7EarlyD*24/24</f>
        <v>46289.0763888889</v>
      </c>
      <c r="BZ464" s="61" t="n">
        <f aca="false">IFERROR(IF(AND(TRIM(LOWER(Z464))&lt;&gt;LOWER(Flights!$F$18),ISNA(MATCH(TRIM(BN464),{"00aaa00","00aaa0000","aaa00","aaa0000","00-aaa-00","00-aaa-0000","00/aaa/00"},0)),IF(S464="Link / file path",SUMPRODUCT(--ISNUMBER(SEARCH({"http","www.","\","/",".pdf",".jpg",".jpeg",".png",".heic",".xls",".doc",".msg",".eml"},Z464)))&gt;0,OR(SUMPRODUCT(--ISNUMBER(SEARCH({"a0","a-0","a_0","a/0","a.0","a#0"},BN464)))&gt;0,SUMPRODUCT(--ISNUMBER(SEARCH({"http","www.","\","/",".pdf",".jpg",".jpeg",".png",".heic",".xls",".doc",".msg",".eml"},Z464)))&gt;0,AND(ISNUMBER(MATCH(S464,{"Seal no.","Delivery note / receipt","Email","Photo"},0)),ISNUMBER(SEARCH("0000",BN464)))))),1,0),0)</f>
        <v>0</v>
      </c>
    </row>
    <row r="465" customFormat="false" ht="39.75" hidden="false" customHeight="true" outlineLevel="0" collapsed="false">
      <c r="A465" s="57" t="s">
        <v>1112</v>
      </c>
      <c r="B465" s="57" t="s">
        <v>276</v>
      </c>
      <c r="C465" s="57" t="str">
        <f aca="false">Flights!$F$18</f>
        <v>MH0004</v>
      </c>
      <c r="D465" s="58" t="n">
        <f aca="false">Flights!$D$18</f>
        <v>46310</v>
      </c>
      <c r="E465" s="57" t="str">
        <f aca="false">Flights!$G$18&amp;"-"&amp;Flights!$H$18</f>
        <v>KUL-LHR</v>
      </c>
      <c r="F465" s="57" t="str">
        <f aca="false">Flights!$K$18</f>
        <v>EY</v>
      </c>
      <c r="G465" s="57" t="s">
        <v>83</v>
      </c>
      <c r="H465" s="57" t="s">
        <v>378</v>
      </c>
      <c r="I465" s="57" t="s">
        <v>379</v>
      </c>
      <c r="J465" s="57" t="s">
        <v>416</v>
      </c>
      <c r="K465" s="67" t="s">
        <v>417</v>
      </c>
      <c r="L465" s="67" t="s">
        <v>418</v>
      </c>
      <c r="M465" s="67"/>
      <c r="N465" s="67" t="s">
        <v>383</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60"/>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file",IF(TRIM(S465)="","INVALID – choose the evidence type (column S)",IF(BL465=0,"INVALID – evidence ID does not match its type (e.g. SF-2210, IMG_2231, seal 88213, link)",IF(OR(LEN(AX465)&lt;2,ISNUMBER(MATCH(AX465,L_Placeholder,0))),"INVALID – verifier missing",IF(AX465=AU465,"INVALID – verifier must be someone other than the PIC",IF(BH465=1,"INVALID – result not yet available (awaiting / TBC)",IF(BV465=1,"INVALID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future",IF(AND(ISNUMBER(BY465),AG465&lt;BY465),IF(H465="Physical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IF(TRIM(S465)="",0,BZ465)</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TRIM(LOWER(W465))&lt;&gt;LOWER(Flights!$F$18),ISNA(MATCH(TRIM(BP465),{"00aaa00","00aaa0000","aaa00","aaa0000","00-aaa-00","00-aaa-0000","00/aaa/00"},0)),OR(SUMPRODUCT(--ISNUMBER(SEARCH({"a0","a-0","a_0","a/0","a.0","a#0"},BP465)))&gt;0,ISNUMBER(SEARCH("000000",BP465)))),1,0),0)</f>
        <v>0</v>
      </c>
      <c r="BR465" s="61"/>
      <c r="BS465" s="61"/>
      <c r="BT465" s="61"/>
      <c r="BU465" s="61"/>
      <c r="BV465" s="61" t="n">
        <f aca="false">0</f>
        <v>0</v>
      </c>
      <c r="BW465" s="61"/>
      <c r="BX465" s="61"/>
      <c r="BY465" s="62" t="n">
        <f aca="false">Q465-T24EarlyH/24</f>
        <v>46308.0763888889</v>
      </c>
      <c r="BZ465" s="61" t="n">
        <f aca="false">IFERROR(IF(AND(TRIM(LOWER(Z465))&lt;&gt;LOWER(Flights!$F$18),ISNA(MATCH(TRIM(BN465),{"00aaa00","00aaa0000","aaa00","aaa0000","00-aaa-00","00-aaa-0000","00/aaa/00"},0)),IF(S465="Link / file path",SUMPRODUCT(--ISNUMBER(SEARCH({"http","www.","\","/",".pdf",".jpg",".jpeg",".png",".heic",".xls",".doc",".msg",".eml"},Z465)))&gt;0,OR(SUMPRODUCT(--ISNUMBER(SEARCH({"a0","a-0","a_0","a/0","a.0","a#0"},BN465)))&gt;0,SUMPRODUCT(--ISNUMBER(SEARCH({"http","www.","\","/",".pdf",".jpg",".jpeg",".png",".heic",".xls",".doc",".msg",".eml"},Z465)))&gt;0,AND(ISNUMBER(MATCH(S465,{"Seal no.","Delivery note / receipt","Email","Photo"},0)),ISNUMBER(SEARCH("0000",BN465)))))),1,0),0)</f>
        <v>0</v>
      </c>
    </row>
    <row r="466" customFormat="false" ht="39.75" hidden="false" customHeight="true" outlineLevel="0" collapsed="false">
      <c r="A466" s="57" t="s">
        <v>1113</v>
      </c>
      <c r="B466" s="57" t="s">
        <v>276</v>
      </c>
      <c r="C466" s="57" t="str">
        <f aca="false">Flights!$F$18</f>
        <v>MH0004</v>
      </c>
      <c r="D466" s="58" t="n">
        <f aca="false">Flights!$D$18</f>
        <v>46310</v>
      </c>
      <c r="E466" s="57" t="str">
        <f aca="false">Flights!$G$18&amp;"-"&amp;Flights!$H$18</f>
        <v>KUL-LHR</v>
      </c>
      <c r="F466" s="57" t="str">
        <f aca="false">Flights!$K$18</f>
        <v>EY</v>
      </c>
      <c r="G466" s="57" t="s">
        <v>420</v>
      </c>
      <c r="H466" s="57" t="s">
        <v>378</v>
      </c>
      <c r="I466" s="57" t="s">
        <v>379</v>
      </c>
      <c r="J466" s="57" t="s">
        <v>421</v>
      </c>
      <c r="K466" s="67"/>
      <c r="L466" s="67" t="s">
        <v>422</v>
      </c>
      <c r="M466" s="67"/>
      <c r="N466" s="67" t="s">
        <v>383</v>
      </c>
      <c r="O466" s="67" t="s">
        <v>423</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60"/>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file",IF(TRIM(S466)="","INVALID – choose the evidence type (column S)",IF(BL466=0,"INVALID – evidence ID does not match its type (e.g. SF-2210, IMG_2231, seal 88213, link)",IF(OR(LEN(AX466)&lt;2,ISNUMBER(MATCH(AX466,L_Placeholder,0))),"INVALID – verifier missing",IF(AX466=AU466,"INVALID – verifier must be someone other than the PIC",IF(BH466=1,"INVALID – result not yet available (awaiting / TBC)",IF(BV466=1,"INVALID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future",IF(AND(ISNUMBER(BY466),AG466&lt;BY466),IF(H466="Physical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IF(TRIM(S466)="",0,BZ466)</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TRIM(LOWER(W466))&lt;&gt;LOWER(Flights!$F$18),ISNA(MATCH(TRIM(BP466),{"00aaa00","00aaa0000","aaa00","aaa0000","00-aaa-00","00-aaa-0000","00/aaa/00"},0)),OR(SUMPRODUCT(--ISNUMBER(SEARCH({"a0","a-0","a_0","a/0","a.0","a#0"},BP466)))&gt;0,ISNUMBER(SEARCH("000000",BP466)))),1,0),0)</f>
        <v>0</v>
      </c>
      <c r="BR466" s="61"/>
      <c r="BS466" s="61"/>
      <c r="BT466" s="61"/>
      <c r="BU466" s="61"/>
      <c r="BV466" s="61" t="n">
        <f aca="false">0</f>
        <v>0</v>
      </c>
      <c r="BW466" s="61"/>
      <c r="BX466" s="61"/>
      <c r="BY466" s="62" t="n">
        <f aca="false">Q466-T12EarlyH/24</f>
        <v>46309.0763888889</v>
      </c>
      <c r="BZ466" s="61" t="n">
        <f aca="false">IFERROR(IF(AND(TRIM(LOWER(Z466))&lt;&gt;LOWER(Flights!$F$18),ISNA(MATCH(TRIM(BN466),{"00aaa00","00aaa0000","aaa00","aaa0000","00-aaa-00","00-aaa-0000","00/aaa/00"},0)),IF(S466="Link / file path",SUMPRODUCT(--ISNUMBER(SEARCH({"http","www.","\","/",".pdf",".jpg",".jpeg",".png",".heic",".xls",".doc",".msg",".eml"},Z466)))&gt;0,OR(SUMPRODUCT(--ISNUMBER(SEARCH({"a0","a-0","a_0","a/0","a.0","a#0"},BN466)))&gt;0,SUMPRODUCT(--ISNUMBER(SEARCH({"http","www.","\","/",".pdf",".jpg",".jpeg",".png",".heic",".xls",".doc",".msg",".eml"},Z466)))&gt;0,AND(ISNUMBER(MATCH(S466,{"Seal no.","Delivery note / receipt","Email","Photo"},0)),ISNUMBER(SEARCH("0000",BN466)))))),1,0),0)</f>
        <v>0</v>
      </c>
    </row>
    <row r="467" customFormat="false" ht="39.75" hidden="false" customHeight="true" outlineLevel="0" collapsed="false">
      <c r="A467" s="57" t="s">
        <v>1114</v>
      </c>
      <c r="B467" s="57" t="s">
        <v>276</v>
      </c>
      <c r="C467" s="57" t="str">
        <f aca="false">Flights!$F$18</f>
        <v>MH0004</v>
      </c>
      <c r="D467" s="58" t="n">
        <f aca="false">Flights!$D$18</f>
        <v>46310</v>
      </c>
      <c r="E467" s="57" t="str">
        <f aca="false">Flights!$G$18&amp;"-"&amp;Flights!$H$18</f>
        <v>KUL-LHR</v>
      </c>
      <c r="F467" s="57" t="str">
        <f aca="false">Flights!$K$18</f>
        <v>EY</v>
      </c>
      <c r="G467" s="57" t="s">
        <v>420</v>
      </c>
      <c r="H467" s="57" t="s">
        <v>378</v>
      </c>
      <c r="I467" s="57" t="s">
        <v>379</v>
      </c>
      <c r="J467" s="57" t="s">
        <v>425</v>
      </c>
      <c r="K467" s="67" t="s">
        <v>426</v>
      </c>
      <c r="L467" s="67" t="s">
        <v>422</v>
      </c>
      <c r="M467" s="67"/>
      <c r="N467" s="67" t="s">
        <v>383</v>
      </c>
      <c r="O467" s="67" t="s">
        <v>423</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60"/>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file",IF(TRIM(S467)="","INVALID – choose the evidence type (column S)",IF(BL467=0,"INVALID – evidence ID does not match its type (e.g. SF-2210, IMG_2231, seal 88213, link)",IF(OR(LEN(AX467)&lt;2,ISNUMBER(MATCH(AX467,L_Placeholder,0))),"INVALID – verifier missing",IF(AX467=AU467,"INVALID – verifier must be someone other than the PIC",IF(BH467=1,"INVALID – result not yet available (awaiting / TBC)",IF(BV467=1,"INVALID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future",IF(AND(ISNUMBER(BY467),AG467&lt;BY467),IF(H467="Physical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IF(TRIM(S467)="",0,BZ467)</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TRIM(LOWER(W467))&lt;&gt;LOWER(Flights!$F$18),ISNA(MATCH(TRIM(BP467),{"00aaa00","00aaa0000","aaa00","aaa0000","00-aaa-00","00-aaa-0000","00/aaa/00"},0)),OR(SUMPRODUCT(--ISNUMBER(SEARCH({"a0","a-0","a_0","a/0","a.0","a#0"},BP467)))&gt;0,ISNUMBER(SEARCH("000000",BP467)))),1,0),0)</f>
        <v>0</v>
      </c>
      <c r="BR467" s="61"/>
      <c r="BS467" s="61"/>
      <c r="BT467" s="61"/>
      <c r="BU467" s="61"/>
      <c r="BV467" s="61" t="n">
        <f aca="false">0</f>
        <v>0</v>
      </c>
      <c r="BW467" s="61"/>
      <c r="BX467" s="61"/>
      <c r="BY467" s="62" t="n">
        <f aca="false">Q467-T12EarlyH/24</f>
        <v>46309.0763888889</v>
      </c>
      <c r="BZ467" s="61" t="n">
        <f aca="false">IFERROR(IF(AND(TRIM(LOWER(Z467))&lt;&gt;LOWER(Flights!$F$18),ISNA(MATCH(TRIM(BN467),{"00aaa00","00aaa0000","aaa00","aaa0000","00-aaa-00","00-aaa-0000","00/aaa/00"},0)),IF(S467="Link / file path",SUMPRODUCT(--ISNUMBER(SEARCH({"http","www.","\","/",".pdf",".jpg",".jpeg",".png",".heic",".xls",".doc",".msg",".eml"},Z467)))&gt;0,OR(SUMPRODUCT(--ISNUMBER(SEARCH({"a0","a-0","a_0","a/0","a.0","a#0"},BN467)))&gt;0,SUMPRODUCT(--ISNUMBER(SEARCH({"http","www.","\","/",".pdf",".jpg",".jpeg",".png",".heic",".xls",".doc",".msg",".eml"},Z467)))&gt;0,AND(ISNUMBER(MATCH(S467,{"Seal no.","Delivery note / receipt","Email","Photo"},0)),ISNUMBER(SEARCH("0000",BN467)))))),1,0),0)</f>
        <v>0</v>
      </c>
    </row>
    <row r="468" customFormat="false" ht="39.75" hidden="false" customHeight="true" outlineLevel="0" collapsed="false">
      <c r="A468" s="57" t="s">
        <v>1115</v>
      </c>
      <c r="B468" s="57" t="s">
        <v>276</v>
      </c>
      <c r="C468" s="57" t="str">
        <f aca="false">Flights!$F$18</f>
        <v>MH0004</v>
      </c>
      <c r="D468" s="58" t="n">
        <f aca="false">Flights!$D$18</f>
        <v>46310</v>
      </c>
      <c r="E468" s="57" t="str">
        <f aca="false">Flights!$G$18&amp;"-"&amp;Flights!$H$18</f>
        <v>KUL-LHR</v>
      </c>
      <c r="F468" s="57" t="str">
        <f aca="false">Flights!$K$18</f>
        <v>EY</v>
      </c>
      <c r="G468" s="57" t="s">
        <v>420</v>
      </c>
      <c r="H468" s="57" t="s">
        <v>378</v>
      </c>
      <c r="I468" s="57" t="s">
        <v>428</v>
      </c>
      <c r="J468" s="57" t="s">
        <v>429</v>
      </c>
      <c r="K468" s="67"/>
      <c r="L468" s="67" t="s">
        <v>422</v>
      </c>
      <c r="M468" s="67"/>
      <c r="N468" s="67" t="s">
        <v>383</v>
      </c>
      <c r="O468" s="67" t="s">
        <v>423</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60"/>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file",IF(TRIM(S468)="","INVALID – choose the evidence type (column S)",IF(BL468=0,"INVALID – evidence ID does not match its type (e.g. SF-2210, IMG_2231, seal 88213, link)",IF(OR(LEN(AX468)&lt;2,ISNUMBER(MATCH(AX468,L_Placeholder,0))),"INVALID – verifier missing",IF(AX468=AU468,"INVALID – verifier must be someone other than the PIC",IF(BH468=1,"INVALID – result not yet available (awaiting / TBC)",IF(BV468=1,"INVALID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future",IF(AND(ISNUMBER(BY468),AG468&lt;BY468),IF(H468="Physical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IF(TRIM(S468)="",0,BZ468)</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TRIM(LOWER(W468))&lt;&gt;LOWER(Flights!$F$18),ISNA(MATCH(TRIM(BP468),{"00aaa00","00aaa0000","aaa00","aaa0000","00-aaa-00","00-aaa-0000","00/aaa/00"},0)),OR(SUMPRODUCT(--ISNUMBER(SEARCH({"a0","a-0","a_0","a/0","a.0","a#0"},BP468)))&gt;0,ISNUMBER(SEARCH("000000",BP468)))),1,0),0)</f>
        <v>0</v>
      </c>
      <c r="BR468" s="61"/>
      <c r="BS468" s="61"/>
      <c r="BT468" s="61"/>
      <c r="BU468" s="61"/>
      <c r="BV468" s="61" t="n">
        <f aca="false">0</f>
        <v>0</v>
      </c>
      <c r="BW468" s="61"/>
      <c r="BX468" s="61"/>
      <c r="BY468" s="62" t="n">
        <f aca="false">Q468-T12EarlyH/24</f>
        <v>46309.0763888889</v>
      </c>
      <c r="BZ468" s="61" t="n">
        <f aca="false">IFERROR(IF(AND(TRIM(LOWER(Z468))&lt;&gt;LOWER(Flights!$F$18),ISNA(MATCH(TRIM(BN468),{"00aaa00","00aaa0000","aaa00","aaa0000","00-aaa-00","00-aaa-0000","00/aaa/00"},0)),IF(S468="Link / file path",SUMPRODUCT(--ISNUMBER(SEARCH({"http","www.","\","/",".pdf",".jpg",".jpeg",".png",".heic",".xls",".doc",".msg",".eml"},Z468)))&gt;0,OR(SUMPRODUCT(--ISNUMBER(SEARCH({"a0","a-0","a_0","a/0","a.0","a#0"},BN468)))&gt;0,SUMPRODUCT(--ISNUMBER(SEARCH({"http","www.","\","/",".pdf",".jpg",".jpeg",".png",".heic",".xls",".doc",".msg",".eml"},Z468)))&gt;0,AND(ISNUMBER(MATCH(S468,{"Seal no.","Delivery note / receipt","Email","Photo"},0)),ISNUMBER(SEARCH("0000",BN468)))))),1,0),0)</f>
        <v>0</v>
      </c>
    </row>
    <row r="469" customFormat="false" ht="39.75" hidden="false" customHeight="true" outlineLevel="0" collapsed="false">
      <c r="A469" s="57" t="s">
        <v>1116</v>
      </c>
      <c r="B469" s="57" t="s">
        <v>276</v>
      </c>
      <c r="C469" s="57" t="str">
        <f aca="false">Flights!$F$18</f>
        <v>MH0004</v>
      </c>
      <c r="D469" s="58" t="n">
        <f aca="false">Flights!$D$18</f>
        <v>46310</v>
      </c>
      <c r="E469" s="57" t="str">
        <f aca="false">Flights!$G$18&amp;"-"&amp;Flights!$H$18</f>
        <v>KUL-LHR</v>
      </c>
      <c r="F469" s="57" t="str">
        <f aca="false">Flights!$K$18</f>
        <v>EY</v>
      </c>
      <c r="G469" s="57" t="s">
        <v>420</v>
      </c>
      <c r="H469" s="57" t="s">
        <v>378</v>
      </c>
      <c r="I469" s="57" t="s">
        <v>428</v>
      </c>
      <c r="J469" s="57" t="s">
        <v>431</v>
      </c>
      <c r="K469" s="67"/>
      <c r="L469" s="67" t="s">
        <v>422</v>
      </c>
      <c r="M469" s="67"/>
      <c r="N469" s="67" t="s">
        <v>383</v>
      </c>
      <c r="O469" s="67" t="s">
        <v>423</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60"/>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file",IF(TRIM(S469)="","INVALID – choose the evidence type (column S)",IF(BL469=0,"INVALID – evidence ID does not match its type (e.g. SF-2210, IMG_2231, seal 88213, link)",IF(OR(LEN(AX469)&lt;2,ISNUMBER(MATCH(AX469,L_Placeholder,0))),"INVALID – verifier missing",IF(AX469=AU469,"INVALID – verifier must be someone other than the PIC",IF(BH469=1,"INVALID – result not yet available (awaiting / TBC)",IF(BV469=1,"INVALID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future",IF(AND(ISNUMBER(BY469),AG469&lt;BY469),IF(H469="Physical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IF(TRIM(S469)="",0,BZ469)</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TRIM(LOWER(W469))&lt;&gt;LOWER(Flights!$F$18),ISNA(MATCH(TRIM(BP469),{"00aaa00","00aaa0000","aaa00","aaa0000","00-aaa-00","00-aaa-0000","00/aaa/00"},0)),OR(SUMPRODUCT(--ISNUMBER(SEARCH({"a0","a-0","a_0","a/0","a.0","a#0"},BP469)))&gt;0,ISNUMBER(SEARCH("000000",BP469)))),1,0),0)</f>
        <v>0</v>
      </c>
      <c r="BR469" s="61"/>
      <c r="BS469" s="61"/>
      <c r="BT469" s="61"/>
      <c r="BU469" s="61"/>
      <c r="BV469" s="61" t="n">
        <f aca="false">0</f>
        <v>0</v>
      </c>
      <c r="BW469" s="61"/>
      <c r="BX469" s="61"/>
      <c r="BY469" s="62" t="n">
        <f aca="false">Q469-T12EarlyH/24</f>
        <v>46309.0763888889</v>
      </c>
      <c r="BZ469" s="61" t="n">
        <f aca="false">IFERROR(IF(AND(TRIM(LOWER(Z469))&lt;&gt;LOWER(Flights!$F$18),ISNA(MATCH(TRIM(BN469),{"00aaa00","00aaa0000","aaa00","aaa0000","00-aaa-00","00-aaa-0000","00/aaa/00"},0)),IF(S469="Link / file path",SUMPRODUCT(--ISNUMBER(SEARCH({"http","www.","\","/",".pdf",".jpg",".jpeg",".png",".heic",".xls",".doc",".msg",".eml"},Z469)))&gt;0,OR(SUMPRODUCT(--ISNUMBER(SEARCH({"a0","a-0","a_0","a/0","a.0","a#0"},BN469)))&gt;0,SUMPRODUCT(--ISNUMBER(SEARCH({"http","www.","\","/",".pdf",".jpg",".jpeg",".png",".heic",".xls",".doc",".msg",".eml"},Z469)))&gt;0,AND(ISNUMBER(MATCH(S469,{"Seal no.","Delivery note / receipt","Email","Photo"},0)),ISNUMBER(SEARCH("0000",BN469)))))),1,0),0)</f>
        <v>0</v>
      </c>
    </row>
    <row r="470" customFormat="false" ht="39.75" hidden="false" customHeight="true" outlineLevel="0" collapsed="false">
      <c r="A470" s="57" t="s">
        <v>1117</v>
      </c>
      <c r="B470" s="57" t="s">
        <v>276</v>
      </c>
      <c r="C470" s="57" t="str">
        <f aca="false">Flights!$F$18</f>
        <v>MH0004</v>
      </c>
      <c r="D470" s="58" t="n">
        <f aca="false">Flights!$D$18</f>
        <v>46310</v>
      </c>
      <c r="E470" s="57" t="str">
        <f aca="false">Flights!$G$18&amp;"-"&amp;Flights!$H$18</f>
        <v>KUL-LHR</v>
      </c>
      <c r="F470" s="57" t="str">
        <f aca="false">Flights!$K$18</f>
        <v>EY</v>
      </c>
      <c r="G470" s="57" t="s">
        <v>420</v>
      </c>
      <c r="H470" s="57" t="s">
        <v>378</v>
      </c>
      <c r="I470" s="57" t="s">
        <v>428</v>
      </c>
      <c r="J470" s="57" t="s">
        <v>433</v>
      </c>
      <c r="K470" s="67"/>
      <c r="L470" s="67" t="s">
        <v>422</v>
      </c>
      <c r="M470" s="67"/>
      <c r="N470" s="67" t="s">
        <v>383</v>
      </c>
      <c r="O470" s="67" t="s">
        <v>423</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60"/>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file",IF(TRIM(S470)="","INVALID – choose the evidence type (column S)",IF(BL470=0,"INVALID – evidence ID does not match its type (e.g. SF-2210, IMG_2231, seal 88213, link)",IF(OR(LEN(AX470)&lt;2,ISNUMBER(MATCH(AX470,L_Placeholder,0))),"INVALID – verifier missing",IF(AX470=AU470,"INVALID – verifier must be someone other than the PIC",IF(BH470=1,"INVALID – result not yet available (awaiting / TBC)",IF(BV470=1,"INVALID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future",IF(AND(ISNUMBER(BY470),AG470&lt;BY470),IF(H470="Physical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IF(TRIM(S470)="",0,BZ470)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TRIM(LOWER(W470))&lt;&gt;LOWER(Flights!$F$18),ISNA(MATCH(TRIM(BP470),{"00aaa00","00aaa0000","aaa00","aaa0000","00-aaa-00","00-aaa-0000","00/aaa/00"},0)),OR(SUMPRODUCT(--ISNUMBER(SEARCH({"a0","a-0","a_0","a/0","a.0","a#0"},BP470)))&gt;0,ISNUMBER(SEARCH("000000",BP470)))),1,0),0)</f>
        <v>0</v>
      </c>
      <c r="BR470" s="61"/>
      <c r="BS470" s="61"/>
      <c r="BT470" s="61"/>
      <c r="BU470" s="61"/>
      <c r="BV470" s="61" t="n">
        <f aca="false">0</f>
        <v>0</v>
      </c>
      <c r="BW470" s="61"/>
      <c r="BX470" s="61"/>
      <c r="BY470" s="62" t="n">
        <f aca="false">Q470-T12EarlyH/24</f>
        <v>46309.0763888889</v>
      </c>
      <c r="BZ470" s="61" t="n">
        <f aca="false">IFERROR(IF(AND(TRIM(LOWER(Z470))&lt;&gt;LOWER(Flights!$F$18),ISNA(MATCH(TRIM(BN470),{"00aaa00","00aaa0000","aaa00","aaa0000","00-aaa-00","00-aaa-0000","00/aaa/00"},0)),IF(S470="Link / file path",SUMPRODUCT(--ISNUMBER(SEARCH({"http","www.","\","/",".pdf",".jpg",".jpeg",".png",".heic",".xls",".doc",".msg",".eml"},Z470)))&gt;0,OR(SUMPRODUCT(--ISNUMBER(SEARCH({"a0","a-0","a_0","a/0","a.0","a#0"},BN470)))&gt;0,SUMPRODUCT(--ISNUMBER(SEARCH({"http","www.","\","/",".pdf",".jpg",".jpeg",".png",".heic",".xls",".doc",".msg",".eml"},Z470)))&gt;0,AND(ISNUMBER(MATCH(S470,{"Seal no.","Delivery note / receipt","Email","Photo"},0)),ISNUMBER(SEARCH("0000",BN470)))))),1,0),0)</f>
        <v>0</v>
      </c>
    </row>
    <row r="471" customFormat="false" ht="141" hidden="false" customHeight="true" outlineLevel="0" collapsed="false">
      <c r="A471" s="57" t="s">
        <v>1118</v>
      </c>
      <c r="B471" s="57" t="s">
        <v>276</v>
      </c>
      <c r="C471" s="57" t="str">
        <f aca="false">Flights!$F$18</f>
        <v>MH0004</v>
      </c>
      <c r="D471" s="58" t="n">
        <f aca="false">Flights!$D$18</f>
        <v>46310</v>
      </c>
      <c r="E471" s="57" t="str">
        <f aca="false">Flights!$G$18&amp;"-"&amp;Flights!$H$18</f>
        <v>KUL-LHR</v>
      </c>
      <c r="F471" s="57" t="str">
        <f aca="false">Flights!$K$18</f>
        <v>EY</v>
      </c>
      <c r="G471" s="57" t="s">
        <v>420</v>
      </c>
      <c r="H471" s="57" t="s">
        <v>378</v>
      </c>
      <c r="I471" s="57" t="s">
        <v>428</v>
      </c>
      <c r="J471" s="57" t="s">
        <v>435</v>
      </c>
      <c r="K471" s="67" t="s">
        <v>436</v>
      </c>
      <c r="L471" s="67" t="s">
        <v>422</v>
      </c>
      <c r="M471" s="67"/>
      <c r="N471" s="67" t="s">
        <v>383</v>
      </c>
      <c r="O471" s="67" t="s">
        <v>423</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60"/>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file",IF(TRIM(S471)="","INVALID – choose the evidence type (column S)",IF(BL471=0,"INVALID – evidence ID does not match its type (e.g. SF-2210, IMG_2231, seal 88213, link)",IF(OR(LEN(AX471)&lt;2,ISNUMBER(MATCH(AX471,L_Placeholder,0))),"INVALID – verifier missing",IF(AX471=AU471,"INVALID – verifier must be someone other than the PIC",IF(BH471=1,"INVALID – result not yet available (awaiting / TBC)",IF(BV471=1,"INVALID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future",IF(AND(ISNUMBER(BY471),AG471&lt;BY471),IF(H471="Physical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IF(TRIM(S471)="",0,BZ471)</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TRIM(LOWER(W471))&lt;&gt;LOWER(Flights!$F$18),ISNA(MATCH(TRIM(BP471),{"00aaa00","00aaa0000","aaa00","aaa0000","00-aaa-00","00-aaa-0000","00/aaa/00"},0)),OR(SUMPRODUCT(--ISNUMBER(SEARCH({"a0","a-0","a_0","a/0","a.0","a#0"},BP471)))&gt;0,ISNUMBER(SEARCH("000000",BP471)))),1,0),0)</f>
        <v>0</v>
      </c>
      <c r="BR471" s="61"/>
      <c r="BS471" s="61"/>
      <c r="BT471" s="61"/>
      <c r="BU471" s="61"/>
      <c r="BV471" s="61" t="n">
        <f aca="false">0</f>
        <v>0</v>
      </c>
      <c r="BW471" s="61"/>
      <c r="BX471" s="61"/>
      <c r="BY471" s="62" t="n">
        <f aca="false">Q471-T12EarlyH/24</f>
        <v>46309.0763888889</v>
      </c>
      <c r="BZ471" s="61" t="n">
        <f aca="false">IFERROR(IF(AND(TRIM(LOWER(Z471))&lt;&gt;LOWER(Flights!$F$18),ISNA(MATCH(TRIM(BN471),{"00aaa00","00aaa0000","aaa00","aaa0000","00-aaa-00","00-aaa-0000","00/aaa/00"},0)),IF(S471="Link / file path",SUMPRODUCT(--ISNUMBER(SEARCH({"http","www.","\","/",".pdf",".jpg",".jpeg",".png",".heic",".xls",".doc",".msg",".eml"},Z471)))&gt;0,OR(SUMPRODUCT(--ISNUMBER(SEARCH({"a0","a-0","a_0","a/0","a.0","a#0"},BN471)))&gt;0,SUMPRODUCT(--ISNUMBER(SEARCH({"http","www.","\","/",".pdf",".jpg",".jpeg",".png",".heic",".xls",".doc",".msg",".eml"},Z471)))&gt;0,AND(ISNUMBER(MATCH(S471,{"Seal no.","Delivery note / receipt","Email","Photo"},0)),ISNUMBER(SEARCH("0000",BN471)))))),1,0),0)</f>
        <v>0</v>
      </c>
    </row>
    <row r="472" customFormat="false" ht="39.75" hidden="false" customHeight="true" outlineLevel="0" collapsed="false">
      <c r="A472" s="57" t="s">
        <v>1119</v>
      </c>
      <c r="B472" s="57" t="s">
        <v>276</v>
      </c>
      <c r="C472" s="57" t="str">
        <f aca="false">Flights!$F$18</f>
        <v>MH0004</v>
      </c>
      <c r="D472" s="58" t="n">
        <f aca="false">Flights!$D$18</f>
        <v>46310</v>
      </c>
      <c r="E472" s="57" t="str">
        <f aca="false">Flights!$G$18&amp;"-"&amp;Flights!$H$18</f>
        <v>KUL-LHR</v>
      </c>
      <c r="F472" s="57" t="str">
        <f aca="false">Flights!$K$18</f>
        <v>EY</v>
      </c>
      <c r="G472" s="57" t="s">
        <v>420</v>
      </c>
      <c r="H472" s="57" t="s">
        <v>378</v>
      </c>
      <c r="I472" s="57" t="s">
        <v>428</v>
      </c>
      <c r="J472" s="57" t="s">
        <v>438</v>
      </c>
      <c r="K472" s="67"/>
      <c r="L472" s="67" t="s">
        <v>422</v>
      </c>
      <c r="M472" s="67"/>
      <c r="N472" s="67" t="s">
        <v>383</v>
      </c>
      <c r="O472" s="67" t="s">
        <v>423</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60"/>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file",IF(TRIM(S472)="","INVALID – choose the evidence type (column S)",IF(BL472=0,"INVALID – evidence ID does not match its type (e.g. SF-2210, IMG_2231, seal 88213, link)",IF(OR(LEN(AX472)&lt;2,ISNUMBER(MATCH(AX472,L_Placeholder,0))),"INVALID – verifier missing",IF(AX472=AU472,"INVALID – verifier must be someone other than the PIC",IF(BH472=1,"INVALID – result not yet available (awaiting / TBC)",IF(BV472=1,"INVALID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future",IF(AND(ISNUMBER(BY472),AG472&lt;BY472),IF(H472="Physical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IF(TRIM(S472)="",0,BZ472)</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TRIM(LOWER(W472))&lt;&gt;LOWER(Flights!$F$18),ISNA(MATCH(TRIM(BP472),{"00aaa00","00aaa0000","aaa00","aaa0000","00-aaa-00","00-aaa-0000","00/aaa/00"},0)),OR(SUMPRODUCT(--ISNUMBER(SEARCH({"a0","a-0","a_0","a/0","a.0","a#0"},BP472)))&gt;0,ISNUMBER(SEARCH("000000",BP472)))),1,0),0)</f>
        <v>0</v>
      </c>
      <c r="BR472" s="61"/>
      <c r="BS472" s="61"/>
      <c r="BT472" s="61"/>
      <c r="BU472" s="61"/>
      <c r="BV472" s="61" t="n">
        <f aca="false">0</f>
        <v>0</v>
      </c>
      <c r="BW472" s="61"/>
      <c r="BX472" s="61"/>
      <c r="BY472" s="62" t="n">
        <f aca="false">Q472-T12EarlyH/24</f>
        <v>46309.0763888889</v>
      </c>
      <c r="BZ472" s="61" t="n">
        <f aca="false">IFERROR(IF(AND(TRIM(LOWER(Z472))&lt;&gt;LOWER(Flights!$F$18),ISNA(MATCH(TRIM(BN472),{"00aaa00","00aaa0000","aaa00","aaa0000","00-aaa-00","00-aaa-0000","00/aaa/00"},0)),IF(S472="Link / file path",SUMPRODUCT(--ISNUMBER(SEARCH({"http","www.","\","/",".pdf",".jpg",".jpeg",".png",".heic",".xls",".doc",".msg",".eml"},Z472)))&gt;0,OR(SUMPRODUCT(--ISNUMBER(SEARCH({"a0","a-0","a_0","a/0","a.0","a#0"},BN472)))&gt;0,SUMPRODUCT(--ISNUMBER(SEARCH({"http","www.","\","/",".pdf",".jpg",".jpeg",".png",".heic",".xls",".doc",".msg",".eml"},Z472)))&gt;0,AND(ISNUMBER(MATCH(S472,{"Seal no.","Delivery note / receipt","Email","Photo"},0)),ISNUMBER(SEARCH("0000",BN472)))))),1,0),0)</f>
        <v>0</v>
      </c>
    </row>
    <row r="473" customFormat="false" ht="116.25" hidden="false" customHeight="true" outlineLevel="0" collapsed="false">
      <c r="A473" s="57" t="s">
        <v>1120</v>
      </c>
      <c r="B473" s="57" t="s">
        <v>276</v>
      </c>
      <c r="C473" s="57" t="str">
        <f aca="false">Flights!$F$18</f>
        <v>MH0004</v>
      </c>
      <c r="D473" s="58" t="n">
        <f aca="false">Flights!$D$18</f>
        <v>46310</v>
      </c>
      <c r="E473" s="57" t="str">
        <f aca="false">Flights!$G$18&amp;"-"&amp;Flights!$H$18</f>
        <v>KUL-LHR</v>
      </c>
      <c r="F473" s="57" t="str">
        <f aca="false">Flights!$K$18</f>
        <v>EY</v>
      </c>
      <c r="G473" s="57" t="s">
        <v>420</v>
      </c>
      <c r="H473" s="57" t="s">
        <v>378</v>
      </c>
      <c r="I473" s="57" t="s">
        <v>440</v>
      </c>
      <c r="J473" s="57" t="s">
        <v>441</v>
      </c>
      <c r="K473" s="67" t="s">
        <v>501</v>
      </c>
      <c r="L473" s="67" t="s">
        <v>443</v>
      </c>
      <c r="M473" s="67" t="s">
        <v>726</v>
      </c>
      <c r="N473" s="67" t="s">
        <v>444</v>
      </c>
      <c r="O473" s="67" t="s">
        <v>1121</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60"/>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file",IF(TRIM(S473)="","INVALID – choose the evidence type (column S)",IF(BL473=0,"INVALID – evidence ID does not match its type (e.g. SF-2210, IMG_2231, seal 88213, link)",IF(OR(LEN(AX473)&lt;2,ISNUMBER(MATCH(AX473,L_Placeholder,0))),"INVALID – verifier missing",IF(AX473=AU473,"INVALID – verifier must be someone other than the PIC",IF(BH473=1,"INVALID – result not yet available (awaiting / TBC)",IF(BV473=1,"INVALID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future",IF(AND(ISNUMBER(BY473),AG473&lt;BY473),IF(H473="Physical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IF(TRIM(S473)="",0,BZ473)</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TRIM(LOWER(W473))&lt;&gt;LOWER(Flights!$F$18),ISNA(MATCH(TRIM(BP473),{"00aaa00","00aaa0000","aaa00","aaa0000","00-aaa-00","00-aaa-0000","00/aaa/00"},0)),OR(SUMPRODUCT(--ISNUMBER(SEARCH({"a0","a-0","a_0","a/0","a.0","a#0"},BP473)))&gt;0,ISNUMBER(SEARCH("000000",BP473)))),1,0),0)</f>
        <v>0</v>
      </c>
      <c r="BR473" s="61"/>
      <c r="BS473" s="61"/>
      <c r="BT473" s="61"/>
      <c r="BU473" s="61"/>
      <c r="BV473" s="61" t="n">
        <f aca="false">0</f>
        <v>0</v>
      </c>
      <c r="BW473" s="61"/>
      <c r="BX473" s="61"/>
      <c r="BY473" s="62" t="n">
        <f aca="false">Q473-T12EarlyH/24</f>
        <v>46309.0763888889</v>
      </c>
      <c r="BZ473" s="61" t="n">
        <f aca="false">IFERROR(IF(AND(TRIM(LOWER(Z473))&lt;&gt;LOWER(Flights!$F$18),ISNA(MATCH(TRIM(BN473),{"00aaa00","00aaa0000","aaa00","aaa0000","00-aaa-00","00-aaa-0000","00/aaa/00"},0)),IF(S473="Link / file path",SUMPRODUCT(--ISNUMBER(SEARCH({"http","www.","\","/",".pdf",".jpg",".jpeg",".png",".heic",".xls",".doc",".msg",".eml"},Z473)))&gt;0,OR(SUMPRODUCT(--ISNUMBER(SEARCH({"a0","a-0","a_0","a/0","a.0","a#0"},BN473)))&gt;0,SUMPRODUCT(--ISNUMBER(SEARCH({"http","www.","\","/",".pdf",".jpg",".jpeg",".png",".heic",".xls",".doc",".msg",".eml"},Z473)))&gt;0,AND(ISNUMBER(MATCH(S473,{"Seal no.","Delivery note / receipt","Email","Photo"},0)),ISNUMBER(SEARCH("0000",BN473)))))),1,0),0)</f>
        <v>0</v>
      </c>
    </row>
    <row r="474" customFormat="false" ht="41.25" hidden="false" customHeight="true" outlineLevel="0" collapsed="false">
      <c r="A474" s="57" t="s">
        <v>1122</v>
      </c>
      <c r="B474" s="57" t="s">
        <v>276</v>
      </c>
      <c r="C474" s="57" t="str">
        <f aca="false">Flights!$F$18</f>
        <v>MH0004</v>
      </c>
      <c r="D474" s="58" t="n">
        <f aca="false">Flights!$D$18</f>
        <v>46310</v>
      </c>
      <c r="E474" s="57" t="str">
        <f aca="false">Flights!$G$18&amp;"-"&amp;Flights!$H$18</f>
        <v>KUL-LHR</v>
      </c>
      <c r="F474" s="57" t="str">
        <f aca="false">Flights!$K$18</f>
        <v>EY</v>
      </c>
      <c r="G474" s="57" t="s">
        <v>420</v>
      </c>
      <c r="H474" s="57" t="s">
        <v>378</v>
      </c>
      <c r="I474" s="57" t="s">
        <v>447</v>
      </c>
      <c r="J474" s="57" t="s">
        <v>448</v>
      </c>
      <c r="K474" s="67" t="s">
        <v>449</v>
      </c>
      <c r="L474" s="67" t="s">
        <v>450</v>
      </c>
      <c r="M474" s="67" t="s">
        <v>451</v>
      </c>
      <c r="N474" s="67" t="s">
        <v>383</v>
      </c>
      <c r="O474" s="67" t="s">
        <v>503</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60"/>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file",IF(TRIM(S474)="","INVALID – choose the evidence type (column S)",IF(BL474=0,"INVALID – evidence ID does not match its type (e.g. SF-2210, IMG_2231, seal 88213, link)",IF(OR(LEN(AX474)&lt;2,ISNUMBER(MATCH(AX474,L_Placeholder,0))),"INVALID – verifier missing",IF(AX474=AU474,"INVALID – verifier must be someone other than the PIC",IF(BH474=1,"INVALID – result not yet available (awaiting / TBC)",IF(BV474=1,"INVALID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future",IF(AND(ISNUMBER(BY474),AG474&lt;BY474),IF(H474="Physical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IF(TRIM(S474)="",0,BZ474)</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TRIM(LOWER(W474))&lt;&gt;LOWER(Flights!$F$18),ISNA(MATCH(TRIM(BP474),{"00aaa00","00aaa0000","aaa00","aaa0000","00-aaa-00","00-aaa-0000","00/aaa/00"},0)),OR(SUMPRODUCT(--ISNUMBER(SEARCH({"a0","a-0","a_0","a/0","a.0","a#0"},BP474)))&gt;0,ISNUMBER(SEARCH("000000",BP474)))),1,0),0)</f>
        <v>0</v>
      </c>
      <c r="BR474" s="61"/>
      <c r="BS474" s="61"/>
      <c r="BT474" s="61"/>
      <c r="BU474" s="61"/>
      <c r="BV474" s="61" t="n">
        <f aca="false">0</f>
        <v>0</v>
      </c>
      <c r="BW474" s="61"/>
      <c r="BX474" s="61"/>
      <c r="BY474" s="62" t="n">
        <f aca="false">Q474-T12EarlyH/24</f>
        <v>46309.0763888889</v>
      </c>
      <c r="BZ474" s="61" t="n">
        <f aca="false">IFERROR(IF(AND(TRIM(LOWER(Z474))&lt;&gt;LOWER(Flights!$F$18),ISNA(MATCH(TRIM(BN474),{"00aaa00","00aaa0000","aaa00","aaa0000","00-aaa-00","00-aaa-0000","00/aaa/00"},0)),IF(S474="Link / file path",SUMPRODUCT(--ISNUMBER(SEARCH({"http","www.","\","/",".pdf",".jpg",".jpeg",".png",".heic",".xls",".doc",".msg",".eml"},Z474)))&gt;0,OR(SUMPRODUCT(--ISNUMBER(SEARCH({"a0","a-0","a_0","a/0","a.0","a#0"},BN474)))&gt;0,SUMPRODUCT(--ISNUMBER(SEARCH({"http","www.","\","/",".pdf",".jpg",".jpeg",".png",".heic",".xls",".doc",".msg",".eml"},Z474)))&gt;0,AND(ISNUMBER(MATCH(S474,{"Seal no.","Delivery note / receipt","Email","Photo"},0)),ISNUMBER(SEARCH("0000",BN474)))))),1,0),0)</f>
        <v>0</v>
      </c>
    </row>
    <row r="475" customFormat="false" ht="91.5" hidden="false" customHeight="true" outlineLevel="0" collapsed="false">
      <c r="A475" s="57" t="s">
        <v>1123</v>
      </c>
      <c r="B475" s="57" t="s">
        <v>276</v>
      </c>
      <c r="C475" s="57" t="str">
        <f aca="false">Flights!$F$18</f>
        <v>MH0004</v>
      </c>
      <c r="D475" s="58" t="n">
        <f aca="false">Flights!$D$18</f>
        <v>46310</v>
      </c>
      <c r="E475" s="57" t="str">
        <f aca="false">Flights!$G$18&amp;"-"&amp;Flights!$H$18</f>
        <v>KUL-LHR</v>
      </c>
      <c r="F475" s="57" t="str">
        <f aca="false">Flights!$K$18</f>
        <v>EY</v>
      </c>
      <c r="G475" s="57" t="s">
        <v>420</v>
      </c>
      <c r="H475" s="57" t="s">
        <v>378</v>
      </c>
      <c r="I475" s="57" t="s">
        <v>447</v>
      </c>
      <c r="J475" s="57" t="s">
        <v>454</v>
      </c>
      <c r="K475" s="67" t="s">
        <v>455</v>
      </c>
      <c r="L475" s="67" t="s">
        <v>456</v>
      </c>
      <c r="M475" s="67" t="s">
        <v>451</v>
      </c>
      <c r="N475" s="67" t="s">
        <v>383</v>
      </c>
      <c r="O475" s="67" t="s">
        <v>1124</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60"/>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file",IF(TRIM(S475)="","INVALID – choose the evidence type (column S)",IF(BL475=0,"INVALID – evidence ID does not match its type (e.g. SF-2210, IMG_2231, seal 88213, link)",IF(OR(LEN(AX475)&lt;2,ISNUMBER(MATCH(AX475,L_Placeholder,0))),"INVALID – verifier missing",IF(AX475=AU475,"INVALID – verifier must be someone other than the PIC",IF(BH475=1,"INVALID – result not yet available (awaiting / TBC)",IF(BV475=1,"INVALID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future",IF(AND(ISNUMBER(BY475),AG475&lt;BY475),IF(H475="Physical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IF(TRIM(S475)="",0,BZ475)</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TRIM(LOWER(W475))&lt;&gt;LOWER(Flights!$F$18),ISNA(MATCH(TRIM(BP475),{"00aaa00","00aaa0000","aaa00","aaa0000","00-aaa-00","00-aaa-0000","00/aaa/00"},0)),OR(SUMPRODUCT(--ISNUMBER(SEARCH({"a0","a-0","a_0","a/0","a.0","a#0"},BP475)))&gt;0,ISNUMBER(SEARCH("000000",BP475)))),1,0),0)</f>
        <v>0</v>
      </c>
      <c r="BR475" s="61"/>
      <c r="BS475" s="61"/>
      <c r="BT475" s="61"/>
      <c r="BU475" s="61"/>
      <c r="BV475" s="61" t="n">
        <f aca="false">0</f>
        <v>0</v>
      </c>
      <c r="BW475" s="61"/>
      <c r="BX475" s="61"/>
      <c r="BY475" s="62" t="n">
        <f aca="false">Q475-T12EarlyH/24</f>
        <v>46309.0763888889</v>
      </c>
      <c r="BZ475" s="61" t="n">
        <f aca="false">IFERROR(IF(AND(TRIM(LOWER(Z475))&lt;&gt;LOWER(Flights!$F$18),ISNA(MATCH(TRIM(BN475),{"00aaa00","00aaa0000","aaa00","aaa0000","00-aaa-00","00-aaa-0000","00/aaa/00"},0)),IF(S475="Link / file path",SUMPRODUCT(--ISNUMBER(SEARCH({"http","www.","\","/",".pdf",".jpg",".jpeg",".png",".heic",".xls",".doc",".msg",".eml"},Z475)))&gt;0,OR(SUMPRODUCT(--ISNUMBER(SEARCH({"a0","a-0","a_0","a/0","a.0","a#0"},BN475)))&gt;0,SUMPRODUCT(--ISNUMBER(SEARCH({"http","www.","\","/",".pdf",".jpg",".jpeg",".png",".heic",".xls",".doc",".msg",".eml"},Z475)))&gt;0,AND(ISNUMBER(MATCH(S475,{"Seal no.","Delivery note / receipt","Email","Photo"},0)),ISNUMBER(SEARCH("0000",BN475)))))),1,0),0)</f>
        <v>0</v>
      </c>
    </row>
    <row r="476" customFormat="false" ht="39.75" hidden="false" customHeight="true" outlineLevel="0" collapsed="false">
      <c r="A476" s="57" t="s">
        <v>1125</v>
      </c>
      <c r="B476" s="57" t="s">
        <v>276</v>
      </c>
      <c r="C476" s="57" t="str">
        <f aca="false">Flights!$F$18</f>
        <v>MH0004</v>
      </c>
      <c r="D476" s="58" t="n">
        <f aca="false">Flights!$D$18</f>
        <v>46310</v>
      </c>
      <c r="E476" s="57" t="str">
        <f aca="false">Flights!$G$18&amp;"-"&amp;Flights!$H$18</f>
        <v>KUL-LHR</v>
      </c>
      <c r="F476" s="57" t="str">
        <f aca="false">Flights!$K$18</f>
        <v>EY</v>
      </c>
      <c r="G476" s="57" t="s">
        <v>459</v>
      </c>
      <c r="H476" s="57" t="s">
        <v>460</v>
      </c>
      <c r="I476" s="57" t="s">
        <v>379</v>
      </c>
      <c r="J476" s="57" t="s">
        <v>461</v>
      </c>
      <c r="K476" s="67" t="s">
        <v>426</v>
      </c>
      <c r="L476" s="67" t="s">
        <v>462</v>
      </c>
      <c r="M476" s="67"/>
      <c r="N476" s="67" t="s">
        <v>383</v>
      </c>
      <c r="O476" s="67" t="s">
        <v>463</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60"/>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file",IF(TRIM(S476)="","INVALID – choose the evidence type (column S)",IF(BL476=0,"INVALID – evidence ID does not match its type (e.g. SF-2210, IMG_2231, seal 88213, link)",IF(OR(LEN(AX476)&lt;2,ISNUMBER(MATCH(AX476,L_Placeholder,0))),"INVALID – verifier missing",IF(AX476=AU476,"INVALID – verifier must be someone other than the PIC",IF(BH476=1,"INVALID – result not yet available (awaiting / TBC)",IF(BV476=1,"INVALID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future",IF(AND(ISNUMBER(BY476),AG476&lt;BY476),IF(H476="Physical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IF(TRIM(S476)="",0,BZ476)</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TRIM(LOWER(W476))&lt;&gt;LOWER(Flights!$F$18),ISNA(MATCH(TRIM(BP476),{"00aaa00","00aaa0000","aaa00","aaa0000","00-aaa-00","00-aaa-0000","00/aaa/00"},0)),OR(SUMPRODUCT(--ISNUMBER(SEARCH({"a0","a-0","a_0","a/0","a.0","a#0"},BP476)))&gt;0,ISNUMBER(SEARCH("000000",BP476)))),1,0),0)</f>
        <v>0</v>
      </c>
      <c r="BR476" s="61"/>
      <c r="BS476" s="61"/>
      <c r="BT476" s="61"/>
      <c r="BU476" s="61"/>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c r="BX476" s="61"/>
      <c r="BY476" s="62" t="n">
        <f aca="false">IF(ISNUMBER(Flights!$AZ$18),MAX(Q476-UpliftWindowH/24,Flights!$AZ$18),Q476-UpliftWindowH/24)</f>
        <v>46309.8263888889</v>
      </c>
      <c r="BZ476" s="61" t="n">
        <f aca="false">IFERROR(IF(AND(TRIM(LOWER(Z476))&lt;&gt;LOWER(Flights!$F$18),ISNA(MATCH(TRIM(BN476),{"00aaa00","00aaa0000","aaa00","aaa0000","00-aaa-00","00-aaa-0000","00/aaa/00"},0)),IF(S476="Link / file path",SUMPRODUCT(--ISNUMBER(SEARCH({"http","www.","\","/",".pdf",".jpg",".jpeg",".png",".heic",".xls",".doc",".msg",".eml"},Z476)))&gt;0,OR(SUMPRODUCT(--ISNUMBER(SEARCH({"a0","a-0","a_0","a/0","a.0","a#0"},BN476)))&gt;0,SUMPRODUCT(--ISNUMBER(SEARCH({"http","www.","\","/",".pdf",".jpg",".jpeg",".png",".heic",".xls",".doc",".msg",".eml"},Z476)))&gt;0,AND(ISNUMBER(MATCH(S476,{"Seal no.","Delivery note / receipt","Email","Photo"},0)),ISNUMBER(SEARCH("0000",BN476)))))),1,0),0)</f>
        <v>0</v>
      </c>
    </row>
    <row r="477" customFormat="false" ht="39.75" hidden="false" customHeight="true" outlineLevel="0" collapsed="false">
      <c r="A477" s="57" t="s">
        <v>1126</v>
      </c>
      <c r="B477" s="57" t="s">
        <v>276</v>
      </c>
      <c r="C477" s="57" t="str">
        <f aca="false">Flights!$F$18</f>
        <v>MH0004</v>
      </c>
      <c r="D477" s="58" t="n">
        <f aca="false">Flights!$D$18</f>
        <v>46310</v>
      </c>
      <c r="E477" s="57" t="str">
        <f aca="false">Flights!$G$18&amp;"-"&amp;Flights!$H$18</f>
        <v>KUL-LHR</v>
      </c>
      <c r="F477" s="57" t="str">
        <f aca="false">Flights!$K$18</f>
        <v>EY</v>
      </c>
      <c r="G477" s="57" t="s">
        <v>459</v>
      </c>
      <c r="H477" s="57" t="s">
        <v>460</v>
      </c>
      <c r="I477" s="57" t="s">
        <v>428</v>
      </c>
      <c r="J477" s="57" t="s">
        <v>465</v>
      </c>
      <c r="K477" s="67" t="s">
        <v>426</v>
      </c>
      <c r="L477" s="67" t="s">
        <v>462</v>
      </c>
      <c r="M477" s="67"/>
      <c r="N477" s="67" t="s">
        <v>383</v>
      </c>
      <c r="O477" s="67" t="s">
        <v>463</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60"/>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file",IF(TRIM(S477)="","INVALID – choose the evidence type (column S)",IF(BL477=0,"INVALID – evidence ID does not match its type (e.g. SF-2210, IMG_2231, seal 88213, link)",IF(OR(LEN(AX477)&lt;2,ISNUMBER(MATCH(AX477,L_Placeholder,0))),"INVALID – verifier missing",IF(AX477=AU477,"INVALID – verifier must be someone other than the PIC",IF(BH477=1,"INVALID – result not yet available (awaiting / TBC)",IF(BV477=1,"INVALID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future",IF(AND(ISNUMBER(BY477),AG477&lt;BY477),IF(H477="Physical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IF(TRIM(S477)="",0,BZ477)</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TRIM(LOWER(W477))&lt;&gt;LOWER(Flights!$F$18),ISNA(MATCH(TRIM(BP477),{"00aaa00","00aaa0000","aaa00","aaa0000","00-aaa-00","00-aaa-0000","00/aaa/00"},0)),OR(SUMPRODUCT(--ISNUMBER(SEARCH({"a0","a-0","a_0","a/0","a.0","a#0"},BP477)))&gt;0,ISNUMBER(SEARCH("000000",BP477)))),1,0),0)</f>
        <v>0</v>
      </c>
      <c r="BR477" s="61"/>
      <c r="BS477" s="61"/>
      <c r="BT477" s="61"/>
      <c r="BU477" s="61"/>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c r="BX477" s="61"/>
      <c r="BY477" s="62" t="n">
        <f aca="false">IF(ISNUMBER(Flights!$AZ$18),MAX(Q477-UpliftWindowH/24,Flights!$AZ$18),Q477-UpliftWindowH/24)</f>
        <v>46309.8263888889</v>
      </c>
      <c r="BZ477" s="61" t="n">
        <f aca="false">IFERROR(IF(AND(TRIM(LOWER(Z477))&lt;&gt;LOWER(Flights!$F$18),ISNA(MATCH(TRIM(BN477),{"00aaa00","00aaa0000","aaa00","aaa0000","00-aaa-00","00-aaa-0000","00/aaa/00"},0)),IF(S477="Link / file path",SUMPRODUCT(--ISNUMBER(SEARCH({"http","www.","\","/",".pdf",".jpg",".jpeg",".png",".heic",".xls",".doc",".msg",".eml"},Z477)))&gt;0,OR(SUMPRODUCT(--ISNUMBER(SEARCH({"a0","a-0","a_0","a/0","a.0","a#0"},BN477)))&gt;0,SUMPRODUCT(--ISNUMBER(SEARCH({"http","www.","\","/",".pdf",".jpg",".jpeg",".png",".heic",".xls",".doc",".msg",".eml"},Z477)))&gt;0,AND(ISNUMBER(MATCH(S477,{"Seal no.","Delivery note / receipt","Email","Photo"},0)),ISNUMBER(SEARCH("0000",BN477)))))),1,0),0)</f>
        <v>0</v>
      </c>
    </row>
    <row r="478" customFormat="false" ht="116.25" hidden="false" customHeight="true" outlineLevel="0" collapsed="false">
      <c r="A478" s="57" t="s">
        <v>1127</v>
      </c>
      <c r="B478" s="57" t="s">
        <v>276</v>
      </c>
      <c r="C478" s="57" t="str">
        <f aca="false">Flights!$F$18</f>
        <v>MH0004</v>
      </c>
      <c r="D478" s="58" t="n">
        <f aca="false">Flights!$D$18</f>
        <v>46310</v>
      </c>
      <c r="E478" s="57" t="str">
        <f aca="false">Flights!$G$18&amp;"-"&amp;Flights!$H$18</f>
        <v>KUL-LHR</v>
      </c>
      <c r="F478" s="57" t="str">
        <f aca="false">Flights!$K$18</f>
        <v>EY</v>
      </c>
      <c r="G478" s="57" t="s">
        <v>459</v>
      </c>
      <c r="H478" s="57" t="s">
        <v>460</v>
      </c>
      <c r="I478" s="57" t="s">
        <v>440</v>
      </c>
      <c r="J478" s="57" t="s">
        <v>467</v>
      </c>
      <c r="K478" s="67" t="s">
        <v>501</v>
      </c>
      <c r="L478" s="67" t="s">
        <v>443</v>
      </c>
      <c r="M478" s="67" t="s">
        <v>726</v>
      </c>
      <c r="N478" s="67" t="s">
        <v>444</v>
      </c>
      <c r="O478" s="67" t="s">
        <v>1121</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60"/>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file",IF(TRIM(S478)="","INVALID – choose the evidence type (column S)",IF(BL478=0,"INVALID – evidence ID does not match its type (e.g. SF-2210, IMG_2231, seal 88213, link)",IF(OR(LEN(AX478)&lt;2,ISNUMBER(MATCH(AX478,L_Placeholder,0))),"INVALID – verifier missing",IF(AX478=AU478,"INVALID – verifier must be someone other than the PIC",IF(BH478=1,"INVALID – result not yet available (awaiting / TBC)",IF(BV478=1,"INVALID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future",IF(AND(ISNUMBER(BY478),AG478&lt;BY478),IF(H478="Physical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IF(TRIM(S478)="",0,BZ478)</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TRIM(LOWER(W478))&lt;&gt;LOWER(Flights!$F$18),ISNA(MATCH(TRIM(BP478),{"00aaa00","00aaa0000","aaa00","aaa0000","00-aaa-00","00-aaa-0000","00/aaa/00"},0)),OR(SUMPRODUCT(--ISNUMBER(SEARCH({"a0","a-0","a_0","a/0","a.0","a#0"},BP478)))&gt;0,ISNUMBER(SEARCH("000000",BP478)))),1,0),0)</f>
        <v>0</v>
      </c>
      <c r="BR478" s="61"/>
      <c r="BS478" s="61"/>
      <c r="BT478" s="61"/>
      <c r="BU478" s="61"/>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c r="BX478" s="61"/>
      <c r="BY478" s="62" t="n">
        <f aca="false">IF(ISNUMBER(Flights!$AZ$18),MAX(Q478-UpliftWindowH/24,Flights!$AZ$18),Q478-UpliftWindowH/24)</f>
        <v>46309.8263888889</v>
      </c>
      <c r="BZ478" s="61" t="n">
        <f aca="false">IFERROR(IF(AND(TRIM(LOWER(Z478))&lt;&gt;LOWER(Flights!$F$18),ISNA(MATCH(TRIM(BN478),{"00aaa00","00aaa0000","aaa00","aaa0000","00-aaa-00","00-aaa-0000","00/aaa/00"},0)),IF(S478="Link / file path",SUMPRODUCT(--ISNUMBER(SEARCH({"http","www.","\","/",".pdf",".jpg",".jpeg",".png",".heic",".xls",".doc",".msg",".eml"},Z478)))&gt;0,OR(SUMPRODUCT(--ISNUMBER(SEARCH({"a0","a-0","a_0","a/0","a.0","a#0"},BN478)))&gt;0,SUMPRODUCT(--ISNUMBER(SEARCH({"http","www.","\","/",".pdf",".jpg",".jpeg",".png",".heic",".xls",".doc",".msg",".eml"},Z478)))&gt;0,AND(ISNUMBER(MATCH(S478,{"Seal no.","Delivery note / receipt","Email","Photo"},0)),ISNUMBER(SEARCH("0000",BN478)))))),1,0),0)</f>
        <v>0</v>
      </c>
    </row>
    <row r="479" customFormat="false" ht="39.75" hidden="false" customHeight="true" outlineLevel="0" collapsed="false">
      <c r="A479" s="57" t="s">
        <v>1128</v>
      </c>
      <c r="B479" s="57" t="s">
        <v>276</v>
      </c>
      <c r="C479" s="57" t="str">
        <f aca="false">Flights!$F$18</f>
        <v>MH0004</v>
      </c>
      <c r="D479" s="58" t="n">
        <f aca="false">Flights!$D$18</f>
        <v>46310</v>
      </c>
      <c r="E479" s="57" t="str">
        <f aca="false">Flights!$G$18&amp;"-"&amp;Flights!$H$18</f>
        <v>KUL-LHR</v>
      </c>
      <c r="F479" s="57" t="str">
        <f aca="false">Flights!$K$18</f>
        <v>EY</v>
      </c>
      <c r="G479" s="57" t="s">
        <v>459</v>
      </c>
      <c r="H479" s="57" t="s">
        <v>460</v>
      </c>
      <c r="I479" s="57" t="s">
        <v>447</v>
      </c>
      <c r="J479" s="57" t="s">
        <v>469</v>
      </c>
      <c r="K479" s="67" t="s">
        <v>449</v>
      </c>
      <c r="L479" s="67" t="s">
        <v>450</v>
      </c>
      <c r="M479" s="67" t="s">
        <v>451</v>
      </c>
      <c r="N479" s="67" t="s">
        <v>383</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60"/>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file",IF(TRIM(S479)="","INVALID – choose the evidence type (column S)",IF(BL479=0,"INVALID – evidence ID does not match its type (e.g. SF-2210, IMG_2231, seal 88213, link)",IF(OR(LEN(AX479)&lt;2,ISNUMBER(MATCH(AX479,L_Placeholder,0))),"INVALID – verifier missing",IF(AX479=AU479,"INVALID – verifier must be someone other than the PIC",IF(BH479=1,"INVALID – result not yet available (awaiting / TBC)",IF(BV479=1,"INVALID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future",IF(AND(ISNUMBER(BY479),AG479&lt;BY479),IF(H479="Physical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IF(TRIM(S479)="",0,BZ479)</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TRIM(LOWER(W479))&lt;&gt;LOWER(Flights!$F$18),ISNA(MATCH(TRIM(BP479),{"00aaa00","00aaa0000","aaa00","aaa0000","00-aaa-00","00-aaa-0000","00/aaa/00"},0)),OR(SUMPRODUCT(--ISNUMBER(SEARCH({"a0","a-0","a_0","a/0","a.0","a#0"},BP479)))&gt;0,ISNUMBER(SEARCH("000000",BP479)))),1,0),0)</f>
        <v>0</v>
      </c>
      <c r="BR479" s="61"/>
      <c r="BS479" s="61"/>
      <c r="BT479" s="61"/>
      <c r="BU479" s="61"/>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c r="BX479" s="61"/>
      <c r="BY479" s="62" t="n">
        <f aca="false">IF(ISNUMBER(Flights!$AZ$18),MAX(Q479-UpliftWindowH/24,Flights!$AZ$18),Q479-UpliftWindowH/24)</f>
        <v>46309.8263888889</v>
      </c>
      <c r="BZ479" s="61" t="n">
        <f aca="false">IFERROR(IF(AND(TRIM(LOWER(Z479))&lt;&gt;LOWER(Flights!$F$18),ISNA(MATCH(TRIM(BN479),{"00aaa00","00aaa0000","aaa00","aaa0000","00-aaa-00","00-aaa-0000","00/aaa/00"},0)),IF(S479="Link / file path",SUMPRODUCT(--ISNUMBER(SEARCH({"http","www.","\","/",".pdf",".jpg",".jpeg",".png",".heic",".xls",".doc",".msg",".eml"},Z479)))&gt;0,OR(SUMPRODUCT(--ISNUMBER(SEARCH({"a0","a-0","a_0","a/0","a.0","a#0"},BN479)))&gt;0,SUMPRODUCT(--ISNUMBER(SEARCH({"http","www.","\","/",".pdf",".jpg",".jpeg",".png",".heic",".xls",".doc",".msg",".eml"},Z479)))&gt;0,AND(ISNUMBER(MATCH(S479,{"Seal no.","Delivery note / receipt","Email","Photo"},0)),ISNUMBER(SEARCH("0000",BN479)))))),1,0),0)</f>
        <v>0</v>
      </c>
    </row>
    <row r="480" customFormat="false" ht="54" hidden="false" customHeight="true" outlineLevel="0" collapsed="false">
      <c r="A480" s="57" t="s">
        <v>1129</v>
      </c>
      <c r="B480" s="57" t="s">
        <v>276</v>
      </c>
      <c r="C480" s="57" t="str">
        <f aca="false">Flights!$F$18</f>
        <v>MH0004</v>
      </c>
      <c r="D480" s="58" t="n">
        <f aca="false">Flights!$D$18</f>
        <v>46310</v>
      </c>
      <c r="E480" s="57" t="str">
        <f aca="false">Flights!$G$18&amp;"-"&amp;Flights!$H$18</f>
        <v>KUL-LHR</v>
      </c>
      <c r="F480" s="57" t="str">
        <f aca="false">Flights!$K$18</f>
        <v>EY</v>
      </c>
      <c r="G480" s="57" t="s">
        <v>459</v>
      </c>
      <c r="H480" s="57" t="s">
        <v>460</v>
      </c>
      <c r="I480" s="57" t="s">
        <v>447</v>
      </c>
      <c r="J480" s="57" t="s">
        <v>471</v>
      </c>
      <c r="K480" s="67" t="s">
        <v>455</v>
      </c>
      <c r="L480" s="67" t="s">
        <v>456</v>
      </c>
      <c r="M480" s="67" t="s">
        <v>451</v>
      </c>
      <c r="N480" s="67" t="s">
        <v>383</v>
      </c>
      <c r="O480" s="67" t="s">
        <v>1130</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60"/>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file",IF(TRIM(S480)="","INVALID – choose the evidence type (column S)",IF(BL480=0,"INVALID – evidence ID does not match its type (e.g. SF-2210, IMG_2231, seal 88213, link)",IF(OR(LEN(AX480)&lt;2,ISNUMBER(MATCH(AX480,L_Placeholder,0))),"INVALID – verifier missing",IF(AX480=AU480,"INVALID – verifier must be someone other than the PIC",IF(BH480=1,"INVALID – result not yet available (awaiting / TBC)",IF(BV480=1,"INVALID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future",IF(AND(ISNUMBER(BY480),AG480&lt;BY480),IF(H480="Physical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IF(TRIM(S480)="",0,BZ480)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TRIM(LOWER(W480))&lt;&gt;LOWER(Flights!$F$18),ISNA(MATCH(TRIM(BP480),{"00aaa00","00aaa0000","aaa00","aaa0000","00-aaa-00","00-aaa-0000","00/aaa/00"},0)),OR(SUMPRODUCT(--ISNUMBER(SEARCH({"a0","a-0","a_0","a/0","a.0","a#0"},BP480)))&gt;0,ISNUMBER(SEARCH("000000",BP480)))),1,0),0)</f>
        <v>0</v>
      </c>
      <c r="BR480" s="61"/>
      <c r="BS480" s="61"/>
      <c r="BT480" s="61"/>
      <c r="BU480" s="61"/>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c r="BX480" s="61"/>
      <c r="BY480" s="62" t="n">
        <f aca="false">IF(ISNUMBER(Flights!$AZ$18),MAX(Q480-UpliftWindowH/24,Flights!$AZ$18),Q480-UpliftWindowH/24)</f>
        <v>46309.8263888889</v>
      </c>
      <c r="BZ480" s="61" t="n">
        <f aca="false">IFERROR(IF(AND(TRIM(LOWER(Z480))&lt;&gt;LOWER(Flights!$F$18),ISNA(MATCH(TRIM(BN480),{"00aaa00","00aaa0000","aaa00","aaa0000","00-aaa-00","00-aaa-0000","00/aaa/00"},0)),IF(S480="Link / file path",SUMPRODUCT(--ISNUMBER(SEARCH({"http","www.","\","/",".pdf",".jpg",".jpeg",".png",".heic",".xls",".doc",".msg",".eml"},Z480)))&gt;0,OR(SUMPRODUCT(--ISNUMBER(SEARCH({"a0","a-0","a_0","a/0","a.0","a#0"},BN480)))&gt;0,SUMPRODUCT(--ISNUMBER(SEARCH({"http","www.","\","/",".pdf",".jpg",".jpeg",".png",".heic",".xls",".doc",".msg",".eml"},Z480)))&gt;0,AND(ISNUMBER(MATCH(S480,{"Seal no.","Delivery note / receipt","Email","Photo"},0)),ISNUMBER(SEARCH("0000",BN480)))))),1,0),0)</f>
        <v>0</v>
      </c>
    </row>
    <row r="481" customFormat="false" ht="54" hidden="false" customHeight="true" outlineLevel="0" collapsed="false">
      <c r="A481" s="57" t="s">
        <v>1131</v>
      </c>
      <c r="B481" s="57" t="s">
        <v>278</v>
      </c>
      <c r="C481" s="57" t="str">
        <f aca="false">Flights!$F$19</f>
        <v>MH0003</v>
      </c>
      <c r="D481" s="58" t="n">
        <f aca="false">Flights!$D$19</f>
        <v>46320</v>
      </c>
      <c r="E481" s="57" t="str">
        <f aca="false">Flights!$G$19&amp;"-"&amp;Flights!$H$19</f>
        <v>LHR-KUL</v>
      </c>
      <c r="F481" s="57" t="str">
        <f aca="false">Flights!$K$19</f>
        <v>EY</v>
      </c>
      <c r="G481" s="57" t="s">
        <v>81</v>
      </c>
      <c r="H481" s="57" t="s">
        <v>378</v>
      </c>
      <c r="I481" s="57" t="s">
        <v>379</v>
      </c>
      <c r="J481" s="57" t="s">
        <v>380</v>
      </c>
      <c r="K481" s="67" t="s">
        <v>381</v>
      </c>
      <c r="L481" s="67" t="s">
        <v>382</v>
      </c>
      <c r="M481" s="67"/>
      <c r="N481" s="67" t="s">
        <v>383</v>
      </c>
      <c r="O481" s="67" t="s">
        <v>1132</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60"/>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file",IF(TRIM(S481)="","INVALID – choose the evidence type (column S)",IF(BL481=0,"INVALID – evidence ID does not match its type (e.g. SF-2210, IMG_2231, seal 88213, link)",IF(OR(LEN(AX481)&lt;2,ISNUMBER(MATCH(AX481,L_Placeholder,0))),"INVALID – verifier missing",IF(AX481=AU481,"INVALID – verifier must be someone other than the PIC",IF(BH481=1,"INVALID – result not yet available (awaiting / TBC)",IF(BV481=1,"INVALID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future",IF(AND(ISNUMBER(BY481),AG481&lt;BY481),IF(H481="Physical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IF(TRIM(S481)="",0,BZ481)</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TRIM(LOWER(W481))&lt;&gt;LOWER(Flights!$F$19),ISNA(MATCH(TRIM(BP481),{"00aaa00","00aaa0000","aaa00","aaa0000","00-aaa-00","00-aaa-0000","00/aaa/00"},0)),OR(SUMPRODUCT(--ISNUMBER(SEARCH({"a0","a-0","a_0","a/0","a.0","a#0"},BP481)))&gt;0,ISNUMBER(SEARCH("000000",BP481)))),1,0),0)</f>
        <v>0</v>
      </c>
      <c r="BR481" s="61"/>
      <c r="BS481" s="61"/>
      <c r="BT481" s="61"/>
      <c r="BU481" s="61"/>
      <c r="BV481" s="61" t="n">
        <f aca="false">0</f>
        <v>0</v>
      </c>
      <c r="BW481" s="61"/>
      <c r="BX481" s="61"/>
      <c r="BY481" s="62" t="n">
        <f aca="false">Q481-T7EarlyD*24/24</f>
        <v>46299.4583333333</v>
      </c>
      <c r="BZ481" s="61" t="n">
        <f aca="false">IFERROR(IF(AND(TRIM(LOWER(Z481))&lt;&gt;LOWER(Flights!$F$19),ISNA(MATCH(TRIM(BN481),{"00aaa00","00aaa0000","aaa00","aaa0000","00-aaa-00","00-aaa-0000","00/aaa/00"},0)),IF(S481="Link / file path",SUMPRODUCT(--ISNUMBER(SEARCH({"http","www.","\","/",".pdf",".jpg",".jpeg",".png",".heic",".xls",".doc",".msg",".eml"},Z481)))&gt;0,OR(SUMPRODUCT(--ISNUMBER(SEARCH({"a0","a-0","a_0","a/0","a.0","a#0"},BN481)))&gt;0,SUMPRODUCT(--ISNUMBER(SEARCH({"http","www.","\","/",".pdf",".jpg",".jpeg",".png",".heic",".xls",".doc",".msg",".eml"},Z481)))&gt;0,AND(ISNUMBER(MATCH(S481,{"Seal no.","Delivery note / receipt","Email","Photo"},0)),ISNUMBER(SEARCH("0000",BN481)))))),1,0),0)</f>
        <v>0</v>
      </c>
    </row>
    <row r="482" customFormat="false" ht="39.75" hidden="false" customHeight="true" outlineLevel="0" collapsed="false">
      <c r="A482" s="57" t="s">
        <v>1133</v>
      </c>
      <c r="B482" s="57" t="s">
        <v>278</v>
      </c>
      <c r="C482" s="57" t="str">
        <f aca="false">Flights!$F$19</f>
        <v>MH0003</v>
      </c>
      <c r="D482" s="58" t="n">
        <f aca="false">Flights!$D$19</f>
        <v>46320</v>
      </c>
      <c r="E482" s="57" t="str">
        <f aca="false">Flights!$G$19&amp;"-"&amp;Flights!$H$19</f>
        <v>LHR-KUL</v>
      </c>
      <c r="F482" s="57" t="str">
        <f aca="false">Flights!$K$19</f>
        <v>EY</v>
      </c>
      <c r="G482" s="57" t="s">
        <v>81</v>
      </c>
      <c r="H482" s="57" t="s">
        <v>378</v>
      </c>
      <c r="I482" s="57" t="s">
        <v>385</v>
      </c>
      <c r="J482" s="57" t="s">
        <v>386</v>
      </c>
      <c r="K482" s="67" t="s">
        <v>387</v>
      </c>
      <c r="L482" s="67" t="s">
        <v>382</v>
      </c>
      <c r="M482" s="67"/>
      <c r="N482" s="67" t="s">
        <v>383</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60"/>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file",IF(TRIM(S482)="","INVALID – choose the evidence type (column S)",IF(BL482=0,"INVALID – evidence ID does not match its type (e.g. SF-2210, IMG_2231, seal 88213, link)",IF(OR(LEN(AX482)&lt;2,ISNUMBER(MATCH(AX482,L_Placeholder,0))),"INVALID – verifier missing",IF(AX482=AU482,"INVALID – verifier must be someone other than the PIC",IF(BH482=1,"INVALID – result not yet available (awaiting / TBC)",IF(BV482=1,"INVALID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future",IF(AND(ISNUMBER(BY482),AG482&lt;BY482),IF(H482="Physical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IF(TRIM(S482)="",0,BZ482)</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TRIM(LOWER(W482))&lt;&gt;LOWER(Flights!$F$19),ISNA(MATCH(TRIM(BP482),{"00aaa00","00aaa0000","aaa00","aaa0000","00-aaa-00","00-aaa-0000","00/aaa/00"},0)),OR(SUMPRODUCT(--ISNUMBER(SEARCH({"a0","a-0","a_0","a/0","a.0","a#0"},BP482)))&gt;0,ISNUMBER(SEARCH("000000",BP482)))),1,0),0)</f>
        <v>0</v>
      </c>
      <c r="BR482" s="61"/>
      <c r="BS482" s="61"/>
      <c r="BT482" s="61"/>
      <c r="BU482" s="61"/>
      <c r="BV482" s="61" t="n">
        <f aca="false">0</f>
        <v>0</v>
      </c>
      <c r="BW482" s="61"/>
      <c r="BX482" s="61"/>
      <c r="BY482" s="62" t="n">
        <f aca="false">Q482-T7EarlyD*24/24</f>
        <v>46299.4583333333</v>
      </c>
      <c r="BZ482" s="61" t="n">
        <f aca="false">IFERROR(IF(AND(TRIM(LOWER(Z482))&lt;&gt;LOWER(Flights!$F$19),ISNA(MATCH(TRIM(BN482),{"00aaa00","00aaa0000","aaa00","aaa0000","00-aaa-00","00-aaa-0000","00/aaa/00"},0)),IF(S482="Link / file path",SUMPRODUCT(--ISNUMBER(SEARCH({"http","www.","\","/",".pdf",".jpg",".jpeg",".png",".heic",".xls",".doc",".msg",".eml"},Z482)))&gt;0,OR(SUMPRODUCT(--ISNUMBER(SEARCH({"a0","a-0","a_0","a/0","a.0","a#0"},BN482)))&gt;0,SUMPRODUCT(--ISNUMBER(SEARCH({"http","www.","\","/",".pdf",".jpg",".jpeg",".png",".heic",".xls",".doc",".msg",".eml"},Z482)))&gt;0,AND(ISNUMBER(MATCH(S482,{"Seal no.","Delivery note / receipt","Email","Photo"},0)),ISNUMBER(SEARCH("0000",BN482)))))),1,0),0)</f>
        <v>0</v>
      </c>
    </row>
    <row r="483" customFormat="false" ht="41.25" hidden="false" customHeight="true" outlineLevel="0" collapsed="false">
      <c r="A483" s="57" t="s">
        <v>1134</v>
      </c>
      <c r="B483" s="57" t="s">
        <v>278</v>
      </c>
      <c r="C483" s="57" t="str">
        <f aca="false">Flights!$F$19</f>
        <v>MH0003</v>
      </c>
      <c r="D483" s="58" t="n">
        <f aca="false">Flights!$D$19</f>
        <v>46320</v>
      </c>
      <c r="E483" s="57" t="str">
        <f aca="false">Flights!$G$19&amp;"-"&amp;Flights!$H$19</f>
        <v>LHR-KUL</v>
      </c>
      <c r="F483" s="57" t="str">
        <f aca="false">Flights!$K$19</f>
        <v>EY</v>
      </c>
      <c r="G483" s="57" t="s">
        <v>81</v>
      </c>
      <c r="H483" s="57" t="s">
        <v>378</v>
      </c>
      <c r="I483" s="57" t="s">
        <v>389</v>
      </c>
      <c r="J483" s="57" t="s">
        <v>390</v>
      </c>
      <c r="K483" s="67" t="s">
        <v>391</v>
      </c>
      <c r="L483" s="67" t="s">
        <v>382</v>
      </c>
      <c r="M483" s="67"/>
      <c r="N483" s="67" t="str">
        <f aca="false">IF(TRIM(Flights!$L$19)="A339","Required","N/A – rule")</f>
        <v>N/A – rule</v>
      </c>
      <c r="O483" s="67" t="s">
        <v>392</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60"/>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file",IF(TRIM(S483)="","INVALID – choose the evidence type (column S)",IF(BL483=0,"INVALID – evidence ID does not match its type (e.g. SF-2210, IMG_2231, seal 88213, link)",IF(OR(LEN(AX483)&lt;2,ISNUMBER(MATCH(AX483,L_Placeholder,0))),"INVALID – verifier missing",IF(AX483=AU483,"INVALID – verifier must be someone other than the PIC",IF(BH483=1,"INVALID – result not yet available (awaiting / TBC)",IF(BV483=1,"INVALID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future",IF(AND(ISNUMBER(BY483),AG483&lt;BY483),IF(H483="Physical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IF(TRIM(S483)="",0,BZ483)</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TRIM(LOWER(W483))&lt;&gt;LOWER(Flights!$F$19),ISNA(MATCH(TRIM(BP483),{"00aaa00","00aaa0000","aaa00","aaa0000","00-aaa-00","00-aaa-0000","00/aaa/00"},0)),OR(SUMPRODUCT(--ISNUMBER(SEARCH({"a0","a-0","a_0","a/0","a.0","a#0"},BP483)))&gt;0,ISNUMBER(SEARCH("000000",BP483)))),1,0),0)</f>
        <v>0</v>
      </c>
      <c r="BR483" s="61"/>
      <c r="BS483" s="61"/>
      <c r="BT483" s="61"/>
      <c r="BU483" s="61"/>
      <c r="BV483" s="61" t="n">
        <f aca="false">0</f>
        <v>0</v>
      </c>
      <c r="BW483" s="61"/>
      <c r="BX483" s="61"/>
      <c r="BY483" s="62" t="n">
        <f aca="false">Q483-T7EarlyD*24/24</f>
        <v>46299.4583333333</v>
      </c>
      <c r="BZ483" s="61" t="n">
        <f aca="false">IFERROR(IF(AND(TRIM(LOWER(Z483))&lt;&gt;LOWER(Flights!$F$19),ISNA(MATCH(TRIM(BN483),{"00aaa00","00aaa0000","aaa00","aaa0000","00-aaa-00","00-aaa-0000","00/aaa/00"},0)),IF(S483="Link / file path",SUMPRODUCT(--ISNUMBER(SEARCH({"http","www.","\","/",".pdf",".jpg",".jpeg",".png",".heic",".xls",".doc",".msg",".eml"},Z483)))&gt;0,OR(SUMPRODUCT(--ISNUMBER(SEARCH({"a0","a-0","a_0","a/0","a.0","a#0"},BN483)))&gt;0,SUMPRODUCT(--ISNUMBER(SEARCH({"http","www.","\","/",".pdf",".jpg",".jpeg",".png",".heic",".xls",".doc",".msg",".eml"},Z483)))&gt;0,AND(ISNUMBER(MATCH(S483,{"Seal no.","Delivery note / receipt","Email","Photo"},0)),ISNUMBER(SEARCH("0000",BN483)))))),1,0),0)</f>
        <v>0</v>
      </c>
    </row>
    <row r="484" customFormat="false" ht="39.75" hidden="false" customHeight="true" outlineLevel="0" collapsed="false">
      <c r="A484" s="57" t="s">
        <v>1135</v>
      </c>
      <c r="B484" s="57" t="s">
        <v>278</v>
      </c>
      <c r="C484" s="57" t="str">
        <f aca="false">Flights!$F$19</f>
        <v>MH0003</v>
      </c>
      <c r="D484" s="58" t="n">
        <f aca="false">Flights!$D$19</f>
        <v>46320</v>
      </c>
      <c r="E484" s="57" t="str">
        <f aca="false">Flights!$G$19&amp;"-"&amp;Flights!$H$19</f>
        <v>LHR-KUL</v>
      </c>
      <c r="F484" s="57" t="str">
        <f aca="false">Flights!$K$19</f>
        <v>EY</v>
      </c>
      <c r="G484" s="57" t="s">
        <v>81</v>
      </c>
      <c r="H484" s="57" t="s">
        <v>378</v>
      </c>
      <c r="I484" s="57" t="s">
        <v>394</v>
      </c>
      <c r="J484" s="57" t="s">
        <v>395</v>
      </c>
      <c r="K484" s="67" t="s">
        <v>396</v>
      </c>
      <c r="L484" s="67" t="s">
        <v>382</v>
      </c>
      <c r="M484" s="67"/>
      <c r="N484" s="67" t="s">
        <v>383</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60"/>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file",IF(TRIM(S484)="","INVALID – choose the evidence type (column S)",IF(BL484=0,"INVALID – evidence ID does not match its type (e.g. SF-2210, IMG_2231, seal 88213, link)",IF(OR(LEN(AX484)&lt;2,ISNUMBER(MATCH(AX484,L_Placeholder,0))),"INVALID – verifier missing",IF(AX484=AU484,"INVALID – verifier must be someone other than the PIC",IF(BH484=1,"INVALID – result not yet available (awaiting / TBC)",IF(BV484=1,"INVALID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future",IF(AND(ISNUMBER(BY484),AG484&lt;BY484),IF(H484="Physical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IF(TRIM(S484)="",0,BZ484)</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TRIM(LOWER(W484))&lt;&gt;LOWER(Flights!$F$19),ISNA(MATCH(TRIM(BP484),{"00aaa00","00aaa0000","aaa00","aaa0000","00-aaa-00","00-aaa-0000","00/aaa/00"},0)),OR(SUMPRODUCT(--ISNUMBER(SEARCH({"a0","a-0","a_0","a/0","a.0","a#0"},BP484)))&gt;0,ISNUMBER(SEARCH("000000",BP484)))),1,0),0)</f>
        <v>0</v>
      </c>
      <c r="BR484" s="61"/>
      <c r="BS484" s="61"/>
      <c r="BT484" s="61"/>
      <c r="BU484" s="61"/>
      <c r="BV484" s="61" t="n">
        <f aca="false">0</f>
        <v>0</v>
      </c>
      <c r="BW484" s="61"/>
      <c r="BX484" s="61"/>
      <c r="BY484" s="62" t="n">
        <f aca="false">Q484-T7EarlyD*24/24</f>
        <v>46299.4583333333</v>
      </c>
      <c r="BZ484" s="61" t="n">
        <f aca="false">IFERROR(IF(AND(TRIM(LOWER(Z484))&lt;&gt;LOWER(Flights!$F$19),ISNA(MATCH(TRIM(BN484),{"00aaa00","00aaa0000","aaa00","aaa0000","00-aaa-00","00-aaa-0000","00/aaa/00"},0)),IF(S484="Link / file path",SUMPRODUCT(--ISNUMBER(SEARCH({"http","www.","\","/",".pdf",".jpg",".jpeg",".png",".heic",".xls",".doc",".msg",".eml"},Z484)))&gt;0,OR(SUMPRODUCT(--ISNUMBER(SEARCH({"a0","a-0","a_0","a/0","a.0","a#0"},BN484)))&gt;0,SUMPRODUCT(--ISNUMBER(SEARCH({"http","www.","\","/",".pdf",".jpg",".jpeg",".png",".heic",".xls",".doc",".msg",".eml"},Z484)))&gt;0,AND(ISNUMBER(MATCH(S484,{"Seal no.","Delivery note / receipt","Email","Photo"},0)),ISNUMBER(SEARCH("0000",BN484)))))),1,0),0)</f>
        <v>0</v>
      </c>
    </row>
    <row r="485" customFormat="false" ht="39.75" hidden="false" customHeight="true" outlineLevel="0" collapsed="false">
      <c r="A485" s="57" t="s">
        <v>1136</v>
      </c>
      <c r="B485" s="57" t="s">
        <v>278</v>
      </c>
      <c r="C485" s="57" t="str">
        <f aca="false">Flights!$F$19</f>
        <v>MH0003</v>
      </c>
      <c r="D485" s="58" t="n">
        <f aca="false">Flights!$D$19</f>
        <v>46320</v>
      </c>
      <c r="E485" s="57" t="str">
        <f aca="false">Flights!$G$19&amp;"-"&amp;Flights!$H$19</f>
        <v>LHR-KUL</v>
      </c>
      <c r="F485" s="57" t="str">
        <f aca="false">Flights!$K$19</f>
        <v>EY</v>
      </c>
      <c r="G485" s="57" t="s">
        <v>81</v>
      </c>
      <c r="H485" s="57" t="s">
        <v>378</v>
      </c>
      <c r="I485" s="57" t="s">
        <v>398</v>
      </c>
      <c r="J485" s="57" t="s">
        <v>399</v>
      </c>
      <c r="K485" s="67" t="s">
        <v>400</v>
      </c>
      <c r="L485" s="67" t="s">
        <v>382</v>
      </c>
      <c r="M485" s="67"/>
      <c r="N485" s="67" t="s">
        <v>383</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60"/>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file",IF(TRIM(S485)="","INVALID – choose the evidence type (column S)",IF(BL485=0,"INVALID – evidence ID does not match its type (e.g. SF-2210, IMG_2231, seal 88213, link)",IF(OR(LEN(AX485)&lt;2,ISNUMBER(MATCH(AX485,L_Placeholder,0))),"INVALID – verifier missing",IF(AX485=AU485,"INVALID – verifier must be someone other than the PIC",IF(BH485=1,"INVALID – result not yet available (awaiting / TBC)",IF(BV485=1,"INVALID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future",IF(AND(ISNUMBER(BY485),AG485&lt;BY485),IF(H485="Physical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IF(TRIM(S485)="",0,BZ485)</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TRIM(LOWER(W485))&lt;&gt;LOWER(Flights!$F$19),ISNA(MATCH(TRIM(BP485),{"00aaa00","00aaa0000","aaa00","aaa0000","00-aaa-00","00-aaa-0000","00/aaa/00"},0)),OR(SUMPRODUCT(--ISNUMBER(SEARCH({"a0","a-0","a_0","a/0","a.0","a#0"},BP485)))&gt;0,ISNUMBER(SEARCH("000000",BP485)))),1,0),0)</f>
        <v>0</v>
      </c>
      <c r="BR485" s="61"/>
      <c r="BS485" s="61"/>
      <c r="BT485" s="61"/>
      <c r="BU485" s="61"/>
      <c r="BV485" s="61" t="n">
        <f aca="false">0</f>
        <v>0</v>
      </c>
      <c r="BW485" s="61"/>
      <c r="BX485" s="61"/>
      <c r="BY485" s="62" t="n">
        <f aca="false">Q485-T7EarlyD*24/24</f>
        <v>46299.4583333333</v>
      </c>
      <c r="BZ485" s="61" t="n">
        <f aca="false">IFERROR(IF(AND(TRIM(LOWER(Z485))&lt;&gt;LOWER(Flights!$F$19),ISNA(MATCH(TRIM(BN485),{"00aaa00","00aaa0000","aaa00","aaa0000","00-aaa-00","00-aaa-0000","00/aaa/00"},0)),IF(S485="Link / file path",SUMPRODUCT(--ISNUMBER(SEARCH({"http","www.","\","/",".pdf",".jpg",".jpeg",".png",".heic",".xls",".doc",".msg",".eml"},Z485)))&gt;0,OR(SUMPRODUCT(--ISNUMBER(SEARCH({"a0","a-0","a_0","a/0","a.0","a#0"},BN485)))&gt;0,SUMPRODUCT(--ISNUMBER(SEARCH({"http","www.","\","/",".pdf",".jpg",".jpeg",".png",".heic",".xls",".doc",".msg",".eml"},Z485)))&gt;0,AND(ISNUMBER(MATCH(S485,{"Seal no.","Delivery note / receipt","Email","Photo"},0)),ISNUMBER(SEARCH("0000",BN485)))))),1,0),0)</f>
        <v>0</v>
      </c>
    </row>
    <row r="486" customFormat="false" ht="39.75" hidden="false" customHeight="true" outlineLevel="0" collapsed="false">
      <c r="A486" s="57" t="s">
        <v>1137</v>
      </c>
      <c r="B486" s="57" t="s">
        <v>278</v>
      </c>
      <c r="C486" s="57" t="str">
        <f aca="false">Flights!$F$19</f>
        <v>MH0003</v>
      </c>
      <c r="D486" s="58" t="n">
        <f aca="false">Flights!$D$19</f>
        <v>46320</v>
      </c>
      <c r="E486" s="57" t="str">
        <f aca="false">Flights!$G$19&amp;"-"&amp;Flights!$H$19</f>
        <v>LHR-KUL</v>
      </c>
      <c r="F486" s="57" t="str">
        <f aca="false">Flights!$K$19</f>
        <v>EY</v>
      </c>
      <c r="G486" s="57" t="s">
        <v>81</v>
      </c>
      <c r="H486" s="57" t="s">
        <v>378</v>
      </c>
      <c r="I486" s="57" t="s">
        <v>398</v>
      </c>
      <c r="J486" s="57" t="s">
        <v>402</v>
      </c>
      <c r="K486" s="67" t="s">
        <v>403</v>
      </c>
      <c r="L486" s="67" t="s">
        <v>382</v>
      </c>
      <c r="M486" s="67"/>
      <c r="N486" s="67" t="s">
        <v>383</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60"/>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file",IF(TRIM(S486)="","INVALID – choose the evidence type (column S)",IF(BL486=0,"INVALID – evidence ID does not match its type (e.g. SF-2210, IMG_2231, seal 88213, link)",IF(OR(LEN(AX486)&lt;2,ISNUMBER(MATCH(AX486,L_Placeholder,0))),"INVALID – verifier missing",IF(AX486=AU486,"INVALID – verifier must be someone other than the PIC",IF(BH486=1,"INVALID – result not yet available (awaiting / TBC)",IF(BV486=1,"INVALID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future",IF(AND(ISNUMBER(BY486),AG486&lt;BY486),IF(H486="Physical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IF(TRIM(S486)="",0,BZ486)</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TRIM(LOWER(W486))&lt;&gt;LOWER(Flights!$F$19),ISNA(MATCH(TRIM(BP486),{"00aaa00","00aaa0000","aaa00","aaa0000","00-aaa-00","00-aaa-0000","00/aaa/00"},0)),OR(SUMPRODUCT(--ISNUMBER(SEARCH({"a0","a-0","a_0","a/0","a.0","a#0"},BP486)))&gt;0,ISNUMBER(SEARCH("000000",BP486)))),1,0),0)</f>
        <v>0</v>
      </c>
      <c r="BR486" s="61"/>
      <c r="BS486" s="61"/>
      <c r="BT486" s="61"/>
      <c r="BU486" s="61"/>
      <c r="BV486" s="61" t="n">
        <f aca="false">0</f>
        <v>0</v>
      </c>
      <c r="BW486" s="61"/>
      <c r="BX486" s="61"/>
      <c r="BY486" s="62" t="n">
        <f aca="false">Q486-T7EarlyD*24/24</f>
        <v>46299.4583333333</v>
      </c>
      <c r="BZ486" s="61" t="n">
        <f aca="false">IFERROR(IF(AND(TRIM(LOWER(Z486))&lt;&gt;LOWER(Flights!$F$19),ISNA(MATCH(TRIM(BN486),{"00aaa00","00aaa0000","aaa00","aaa0000","00-aaa-00","00-aaa-0000","00/aaa/00"},0)),IF(S486="Link / file path",SUMPRODUCT(--ISNUMBER(SEARCH({"http","www.","\","/",".pdf",".jpg",".jpeg",".png",".heic",".xls",".doc",".msg",".eml"},Z486)))&gt;0,OR(SUMPRODUCT(--ISNUMBER(SEARCH({"a0","a-0","a_0","a/0","a.0","a#0"},BN486)))&gt;0,SUMPRODUCT(--ISNUMBER(SEARCH({"http","www.","\","/",".pdf",".jpg",".jpeg",".png",".heic",".xls",".doc",".msg",".eml"},Z486)))&gt;0,AND(ISNUMBER(MATCH(S486,{"Seal no.","Delivery note / receipt","Email","Photo"},0)),ISNUMBER(SEARCH("0000",BN486)))))),1,0),0)</f>
        <v>0</v>
      </c>
    </row>
    <row r="487" customFormat="false" ht="39.75" hidden="false" customHeight="true" outlineLevel="0" collapsed="false">
      <c r="A487" s="57" t="s">
        <v>1138</v>
      </c>
      <c r="B487" s="57" t="s">
        <v>278</v>
      </c>
      <c r="C487" s="57" t="str">
        <f aca="false">Flights!$F$19</f>
        <v>MH0003</v>
      </c>
      <c r="D487" s="58" t="n">
        <f aca="false">Flights!$D$19</f>
        <v>46320</v>
      </c>
      <c r="E487" s="57" t="str">
        <f aca="false">Flights!$G$19&amp;"-"&amp;Flights!$H$19</f>
        <v>LHR-KUL</v>
      </c>
      <c r="F487" s="57" t="str">
        <f aca="false">Flights!$K$19</f>
        <v>EY</v>
      </c>
      <c r="G487" s="57" t="s">
        <v>81</v>
      </c>
      <c r="H487" s="57" t="s">
        <v>378</v>
      </c>
      <c r="I487" s="57" t="s">
        <v>405</v>
      </c>
      <c r="J487" s="57" t="s">
        <v>406</v>
      </c>
      <c r="K487" s="67" t="s">
        <v>407</v>
      </c>
      <c r="L487" s="67" t="s">
        <v>382</v>
      </c>
      <c r="M487" s="67"/>
      <c r="N487" s="67" t="s">
        <v>383</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60"/>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file",IF(TRIM(S487)="","INVALID – choose the evidence type (column S)",IF(BL487=0,"INVALID – evidence ID does not match its type (e.g. SF-2210, IMG_2231, seal 88213, link)",IF(OR(LEN(AX487)&lt;2,ISNUMBER(MATCH(AX487,L_Placeholder,0))),"INVALID – verifier missing",IF(AX487=AU487,"INVALID – verifier must be someone other than the PIC",IF(BH487=1,"INVALID – result not yet available (awaiting / TBC)",IF(BV487=1,"INVALID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future",IF(AND(ISNUMBER(BY487),AG487&lt;BY487),IF(H487="Physical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IF(TRIM(S487)="",0,BZ487)</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TRIM(LOWER(W487))&lt;&gt;LOWER(Flights!$F$19),ISNA(MATCH(TRIM(BP487),{"00aaa00","00aaa0000","aaa00","aaa0000","00-aaa-00","00-aaa-0000","00/aaa/00"},0)),OR(SUMPRODUCT(--ISNUMBER(SEARCH({"a0","a-0","a_0","a/0","a.0","a#0"},BP487)))&gt;0,ISNUMBER(SEARCH("000000",BP487)))),1,0),0)</f>
        <v>0</v>
      </c>
      <c r="BR487" s="61"/>
      <c r="BS487" s="61"/>
      <c r="BT487" s="61"/>
      <c r="BU487" s="61"/>
      <c r="BV487" s="61" t="n">
        <f aca="false">0</f>
        <v>0</v>
      </c>
      <c r="BW487" s="61"/>
      <c r="BX487" s="61"/>
      <c r="BY487" s="62" t="n">
        <f aca="false">Q487-T7EarlyD*24/24</f>
        <v>46299.4583333333</v>
      </c>
      <c r="BZ487" s="61" t="n">
        <f aca="false">IFERROR(IF(AND(TRIM(LOWER(Z487))&lt;&gt;LOWER(Flights!$F$19),ISNA(MATCH(TRIM(BN487),{"00aaa00","00aaa0000","aaa00","aaa0000","00-aaa-00","00-aaa-0000","00/aaa/00"},0)),IF(S487="Link / file path",SUMPRODUCT(--ISNUMBER(SEARCH({"http","www.","\","/",".pdf",".jpg",".jpeg",".png",".heic",".xls",".doc",".msg",".eml"},Z487)))&gt;0,OR(SUMPRODUCT(--ISNUMBER(SEARCH({"a0","a-0","a_0","a/0","a.0","a#0"},BN487)))&gt;0,SUMPRODUCT(--ISNUMBER(SEARCH({"http","www.","\","/",".pdf",".jpg",".jpeg",".png",".heic",".xls",".doc",".msg",".eml"},Z487)))&gt;0,AND(ISNUMBER(MATCH(S487,{"Seal no.","Delivery note / receipt","Email","Photo"},0)),ISNUMBER(SEARCH("0000",BN487)))))),1,0),0)</f>
        <v>0</v>
      </c>
    </row>
    <row r="488" customFormat="false" ht="39.75" hidden="false" customHeight="true" outlineLevel="0" collapsed="false">
      <c r="A488" s="57" t="s">
        <v>1139</v>
      </c>
      <c r="B488" s="57" t="s">
        <v>278</v>
      </c>
      <c r="C488" s="57" t="str">
        <f aca="false">Flights!$F$19</f>
        <v>MH0003</v>
      </c>
      <c r="D488" s="58" t="n">
        <f aca="false">Flights!$D$19</f>
        <v>46320</v>
      </c>
      <c r="E488" s="57" t="str">
        <f aca="false">Flights!$G$19&amp;"-"&amp;Flights!$H$19</f>
        <v>LHR-KUL</v>
      </c>
      <c r="F488" s="57" t="str">
        <f aca="false">Flights!$K$19</f>
        <v>EY</v>
      </c>
      <c r="G488" s="57" t="s">
        <v>81</v>
      </c>
      <c r="H488" s="57" t="s">
        <v>378</v>
      </c>
      <c r="I488" s="57" t="s">
        <v>405</v>
      </c>
      <c r="J488" s="57" t="s">
        <v>409</v>
      </c>
      <c r="K488" s="67" t="s">
        <v>407</v>
      </c>
      <c r="L488" s="67" t="s">
        <v>382</v>
      </c>
      <c r="M488" s="67"/>
      <c r="N488" s="67" t="s">
        <v>383</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60"/>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file",IF(TRIM(S488)="","INVALID – choose the evidence type (column S)",IF(BL488=0,"INVALID – evidence ID does not match its type (e.g. SF-2210, IMG_2231, seal 88213, link)",IF(OR(LEN(AX488)&lt;2,ISNUMBER(MATCH(AX488,L_Placeholder,0))),"INVALID – verifier missing",IF(AX488=AU488,"INVALID – verifier must be someone other than the PIC",IF(BH488=1,"INVALID – result not yet available (awaiting / TBC)",IF(BV488=1,"INVALID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future",IF(AND(ISNUMBER(BY488),AG488&lt;BY488),IF(H488="Physical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IF(TRIM(S488)="",0,BZ488)</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TRIM(LOWER(W488))&lt;&gt;LOWER(Flights!$F$19),ISNA(MATCH(TRIM(BP488),{"00aaa00","00aaa0000","aaa00","aaa0000","00-aaa-00","00-aaa-0000","00/aaa/00"},0)),OR(SUMPRODUCT(--ISNUMBER(SEARCH({"a0","a-0","a_0","a/0","a.0","a#0"},BP488)))&gt;0,ISNUMBER(SEARCH("000000",BP488)))),1,0),0)</f>
        <v>0</v>
      </c>
      <c r="BR488" s="61"/>
      <c r="BS488" s="61"/>
      <c r="BT488" s="61"/>
      <c r="BU488" s="61"/>
      <c r="BV488" s="61" t="n">
        <f aca="false">0</f>
        <v>0</v>
      </c>
      <c r="BW488" s="61"/>
      <c r="BX488" s="61"/>
      <c r="BY488" s="62" t="n">
        <f aca="false">Q488-T7EarlyD*24/24</f>
        <v>46299.4583333333</v>
      </c>
      <c r="BZ488" s="61" t="n">
        <f aca="false">IFERROR(IF(AND(TRIM(LOWER(Z488))&lt;&gt;LOWER(Flights!$F$19),ISNA(MATCH(TRIM(BN488),{"00aaa00","00aaa0000","aaa00","aaa0000","00-aaa-00","00-aaa-0000","00/aaa/00"},0)),IF(S488="Link / file path",SUMPRODUCT(--ISNUMBER(SEARCH({"http","www.","\","/",".pdf",".jpg",".jpeg",".png",".heic",".xls",".doc",".msg",".eml"},Z488)))&gt;0,OR(SUMPRODUCT(--ISNUMBER(SEARCH({"a0","a-0","a_0","a/0","a.0","a#0"},BN488)))&gt;0,SUMPRODUCT(--ISNUMBER(SEARCH({"http","www.","\","/",".pdf",".jpg",".jpeg",".png",".heic",".xls",".doc",".msg",".eml"},Z488)))&gt;0,AND(ISNUMBER(MATCH(S488,{"Seal no.","Delivery note / receipt","Email","Photo"},0)),ISNUMBER(SEARCH("0000",BN488)))))),1,0),0)</f>
        <v>0</v>
      </c>
    </row>
    <row r="489" customFormat="false" ht="39.75" hidden="false" customHeight="true" outlineLevel="0" collapsed="false">
      <c r="A489" s="57" t="s">
        <v>1140</v>
      </c>
      <c r="B489" s="57" t="s">
        <v>278</v>
      </c>
      <c r="C489" s="57" t="str">
        <f aca="false">Flights!$F$19</f>
        <v>MH0003</v>
      </c>
      <c r="D489" s="58" t="n">
        <f aca="false">Flights!$D$19</f>
        <v>46320</v>
      </c>
      <c r="E489" s="57" t="str">
        <f aca="false">Flights!$G$19&amp;"-"&amp;Flights!$H$19</f>
        <v>LHR-KUL</v>
      </c>
      <c r="F489" s="57" t="str">
        <f aca="false">Flights!$K$19</f>
        <v>EY</v>
      </c>
      <c r="G489" s="57" t="s">
        <v>81</v>
      </c>
      <c r="H489" s="57" t="s">
        <v>378</v>
      </c>
      <c r="I489" s="57" t="s">
        <v>411</v>
      </c>
      <c r="J489" s="57" t="s">
        <v>412</v>
      </c>
      <c r="K489" s="67" t="s">
        <v>413</v>
      </c>
      <c r="L489" s="67" t="s">
        <v>414</v>
      </c>
      <c r="M489" s="67"/>
      <c r="N489" s="67" t="s">
        <v>383</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60"/>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file",IF(TRIM(S489)="","INVALID – choose the evidence type (column S)",IF(BL489=0,"INVALID – evidence ID does not match its type (e.g. SF-2210, IMG_2231, seal 88213, link)",IF(OR(LEN(AX489)&lt;2,ISNUMBER(MATCH(AX489,L_Placeholder,0))),"INVALID – verifier missing",IF(AX489=AU489,"INVALID – verifier must be someone other than the PIC",IF(BH489=1,"INVALID – result not yet available (awaiting / TBC)",IF(BV489=1,"INVALID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future",IF(AND(ISNUMBER(BY489),AG489&lt;BY489),IF(H489="Physical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IF(TRIM(S489)="",0,BZ489)</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TRIM(LOWER(W489))&lt;&gt;LOWER(Flights!$F$19),ISNA(MATCH(TRIM(BP489),{"00aaa00","00aaa0000","aaa00","aaa0000","00-aaa-00","00-aaa-0000","00/aaa/00"},0)),OR(SUMPRODUCT(--ISNUMBER(SEARCH({"a0","a-0","a_0","a/0","a.0","a#0"},BP489)))&gt;0,ISNUMBER(SEARCH("000000",BP489)))),1,0),0)</f>
        <v>0</v>
      </c>
      <c r="BR489" s="61"/>
      <c r="BS489" s="61"/>
      <c r="BT489" s="61"/>
      <c r="BU489" s="61"/>
      <c r="BV489" s="61" t="n">
        <f aca="false">0</f>
        <v>0</v>
      </c>
      <c r="BW489" s="61"/>
      <c r="BX489" s="61"/>
      <c r="BY489" s="62" t="n">
        <f aca="false">Q489-T7EarlyD*24/24</f>
        <v>46299.4583333333</v>
      </c>
      <c r="BZ489" s="61" t="n">
        <f aca="false">IFERROR(IF(AND(TRIM(LOWER(Z489))&lt;&gt;LOWER(Flights!$F$19),ISNA(MATCH(TRIM(BN489),{"00aaa00","00aaa0000","aaa00","aaa0000","00-aaa-00","00-aaa-0000","00/aaa/00"},0)),IF(S489="Link / file path",SUMPRODUCT(--ISNUMBER(SEARCH({"http","www.","\","/",".pdf",".jpg",".jpeg",".png",".heic",".xls",".doc",".msg",".eml"},Z489)))&gt;0,OR(SUMPRODUCT(--ISNUMBER(SEARCH({"a0","a-0","a_0","a/0","a.0","a#0"},BN489)))&gt;0,SUMPRODUCT(--ISNUMBER(SEARCH({"http","www.","\","/",".pdf",".jpg",".jpeg",".png",".heic",".xls",".doc",".msg",".eml"},Z489)))&gt;0,AND(ISNUMBER(MATCH(S489,{"Seal no.","Delivery note / receipt","Email","Photo"},0)),ISNUMBER(SEARCH("0000",BN489)))))),1,0),0)</f>
        <v>0</v>
      </c>
    </row>
    <row r="490" customFormat="false" ht="54" hidden="false" customHeight="true" outlineLevel="0" collapsed="false">
      <c r="A490" s="57" t="s">
        <v>1141</v>
      </c>
      <c r="B490" s="57" t="s">
        <v>278</v>
      </c>
      <c r="C490" s="57" t="str">
        <f aca="false">Flights!$F$19</f>
        <v>MH0003</v>
      </c>
      <c r="D490" s="58" t="n">
        <f aca="false">Flights!$D$19</f>
        <v>46320</v>
      </c>
      <c r="E490" s="57" t="str">
        <f aca="false">Flights!$G$19&amp;"-"&amp;Flights!$H$19</f>
        <v>LHR-KUL</v>
      </c>
      <c r="F490" s="57" t="str">
        <f aca="false">Flights!$K$19</f>
        <v>EY</v>
      </c>
      <c r="G490" s="57" t="s">
        <v>83</v>
      </c>
      <c r="H490" s="57" t="s">
        <v>378</v>
      </c>
      <c r="I490" s="57" t="s">
        <v>379</v>
      </c>
      <c r="J490" s="57" t="s">
        <v>416</v>
      </c>
      <c r="K490" s="67" t="s">
        <v>417</v>
      </c>
      <c r="L490" s="67" t="s">
        <v>418</v>
      </c>
      <c r="M490" s="67"/>
      <c r="N490" s="67" t="s">
        <v>383</v>
      </c>
      <c r="O490" s="67" t="s">
        <v>1142</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60"/>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file",IF(TRIM(S490)="","INVALID – choose the evidence type (column S)",IF(BL490=0,"INVALID – evidence ID does not match its type (e.g. SF-2210, IMG_2231, seal 88213, link)",IF(OR(LEN(AX490)&lt;2,ISNUMBER(MATCH(AX490,L_Placeholder,0))),"INVALID – verifier missing",IF(AX490=AU490,"INVALID – verifier must be someone other than the PIC",IF(BH490=1,"INVALID – result not yet available (awaiting / TBC)",IF(BV490=1,"INVALID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future",IF(AND(ISNUMBER(BY490),AG490&lt;BY490),IF(H490="Physical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IF(TRIM(S490)="",0,BZ490)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TRIM(LOWER(W490))&lt;&gt;LOWER(Flights!$F$19),ISNA(MATCH(TRIM(BP490),{"00aaa00","00aaa0000","aaa00","aaa0000","00-aaa-00","00-aaa-0000","00/aaa/00"},0)),OR(SUMPRODUCT(--ISNUMBER(SEARCH({"a0","a-0","a_0","a/0","a.0","a#0"},BP490)))&gt;0,ISNUMBER(SEARCH("000000",BP490)))),1,0),0)</f>
        <v>0</v>
      </c>
      <c r="BR490" s="61"/>
      <c r="BS490" s="61"/>
      <c r="BT490" s="61"/>
      <c r="BU490" s="61"/>
      <c r="BV490" s="61" t="n">
        <f aca="false">0</f>
        <v>0</v>
      </c>
      <c r="BW490" s="61"/>
      <c r="BX490" s="61"/>
      <c r="BY490" s="62" t="n">
        <f aca="false">Q490-T24EarlyH/24</f>
        <v>46318.4583333333</v>
      </c>
      <c r="BZ490" s="61" t="n">
        <f aca="false">IFERROR(IF(AND(TRIM(LOWER(Z490))&lt;&gt;LOWER(Flights!$F$19),ISNA(MATCH(TRIM(BN490),{"00aaa00","00aaa0000","aaa00","aaa0000","00-aaa-00","00-aaa-0000","00/aaa/00"},0)),IF(S490="Link / file path",SUMPRODUCT(--ISNUMBER(SEARCH({"http","www.","\","/",".pdf",".jpg",".jpeg",".png",".heic",".xls",".doc",".msg",".eml"},Z490)))&gt;0,OR(SUMPRODUCT(--ISNUMBER(SEARCH({"a0","a-0","a_0","a/0","a.0","a#0"},BN490)))&gt;0,SUMPRODUCT(--ISNUMBER(SEARCH({"http","www.","\","/",".pdf",".jpg",".jpeg",".png",".heic",".xls",".doc",".msg",".eml"},Z490)))&gt;0,AND(ISNUMBER(MATCH(S490,{"Seal no.","Delivery note / receipt","Email","Photo"},0)),ISNUMBER(SEARCH("0000",BN490)))))),1,0),0)</f>
        <v>0</v>
      </c>
    </row>
    <row r="491" customFormat="false" ht="66" hidden="false" customHeight="true" outlineLevel="0" collapsed="false">
      <c r="A491" s="57" t="s">
        <v>1143</v>
      </c>
      <c r="B491" s="57" t="s">
        <v>278</v>
      </c>
      <c r="C491" s="57" t="str">
        <f aca="false">Flights!$F$19</f>
        <v>MH0003</v>
      </c>
      <c r="D491" s="58" t="n">
        <f aca="false">Flights!$D$19</f>
        <v>46320</v>
      </c>
      <c r="E491" s="57" t="str">
        <f aca="false">Flights!$G$19&amp;"-"&amp;Flights!$H$19</f>
        <v>LHR-KUL</v>
      </c>
      <c r="F491" s="57" t="str">
        <f aca="false">Flights!$K$19</f>
        <v>EY</v>
      </c>
      <c r="G491" s="57" t="s">
        <v>420</v>
      </c>
      <c r="H491" s="57" t="s">
        <v>378</v>
      </c>
      <c r="I491" s="57" t="s">
        <v>379</v>
      </c>
      <c r="J491" s="57" t="s">
        <v>421</v>
      </c>
      <c r="K491" s="67"/>
      <c r="L491" s="67" t="s">
        <v>422</v>
      </c>
      <c r="M491" s="67"/>
      <c r="N491" s="67" t="s">
        <v>383</v>
      </c>
      <c r="O491" s="67" t="s">
        <v>1144</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60"/>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file",IF(TRIM(S491)="","INVALID – choose the evidence type (column S)",IF(BL491=0,"INVALID – evidence ID does not match its type (e.g. SF-2210, IMG_2231, seal 88213, link)",IF(OR(LEN(AX491)&lt;2,ISNUMBER(MATCH(AX491,L_Placeholder,0))),"INVALID – verifier missing",IF(AX491=AU491,"INVALID – verifier must be someone other than the PIC",IF(BH491=1,"INVALID – result not yet available (awaiting / TBC)",IF(BV491=1,"INVALID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future",IF(AND(ISNUMBER(BY491),AG491&lt;BY491),IF(H491="Physical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IF(TRIM(S491)="",0,BZ491)</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TRIM(LOWER(W491))&lt;&gt;LOWER(Flights!$F$19),ISNA(MATCH(TRIM(BP491),{"00aaa00","00aaa0000","aaa00","aaa0000","00-aaa-00","00-aaa-0000","00/aaa/00"},0)),OR(SUMPRODUCT(--ISNUMBER(SEARCH({"a0","a-0","a_0","a/0","a.0","a#0"},BP491)))&gt;0,ISNUMBER(SEARCH("000000",BP491)))),1,0),0)</f>
        <v>0</v>
      </c>
      <c r="BR491" s="61"/>
      <c r="BS491" s="61"/>
      <c r="BT491" s="61"/>
      <c r="BU491" s="61"/>
      <c r="BV491" s="61" t="n">
        <f aca="false">0</f>
        <v>0</v>
      </c>
      <c r="BW491" s="61"/>
      <c r="BX491" s="61"/>
      <c r="BY491" s="62" t="n">
        <f aca="false">Q491-T12EarlyH/24</f>
        <v>46319.4583333333</v>
      </c>
      <c r="BZ491" s="61" t="n">
        <f aca="false">IFERROR(IF(AND(TRIM(LOWER(Z491))&lt;&gt;LOWER(Flights!$F$19),ISNA(MATCH(TRIM(BN491),{"00aaa00","00aaa0000","aaa00","aaa0000","00-aaa-00","00-aaa-0000","00/aaa/00"},0)),IF(S491="Link / file path",SUMPRODUCT(--ISNUMBER(SEARCH({"http","www.","\","/",".pdf",".jpg",".jpeg",".png",".heic",".xls",".doc",".msg",".eml"},Z491)))&gt;0,OR(SUMPRODUCT(--ISNUMBER(SEARCH({"a0","a-0","a_0","a/0","a.0","a#0"},BN491)))&gt;0,SUMPRODUCT(--ISNUMBER(SEARCH({"http","www.","\","/",".pdf",".jpg",".jpeg",".png",".heic",".xls",".doc",".msg",".eml"},Z491)))&gt;0,AND(ISNUMBER(MATCH(S491,{"Seal no.","Delivery note / receipt","Email","Photo"},0)),ISNUMBER(SEARCH("0000",BN491)))))),1,0),0)</f>
        <v>0</v>
      </c>
    </row>
    <row r="492" customFormat="false" ht="39.75" hidden="false" customHeight="true" outlineLevel="0" collapsed="false">
      <c r="A492" s="57" t="s">
        <v>1145</v>
      </c>
      <c r="B492" s="57" t="s">
        <v>278</v>
      </c>
      <c r="C492" s="57" t="str">
        <f aca="false">Flights!$F$19</f>
        <v>MH0003</v>
      </c>
      <c r="D492" s="58" t="n">
        <f aca="false">Flights!$D$19</f>
        <v>46320</v>
      </c>
      <c r="E492" s="57" t="str">
        <f aca="false">Flights!$G$19&amp;"-"&amp;Flights!$H$19</f>
        <v>LHR-KUL</v>
      </c>
      <c r="F492" s="57" t="str">
        <f aca="false">Flights!$K$19</f>
        <v>EY</v>
      </c>
      <c r="G492" s="57" t="s">
        <v>420</v>
      </c>
      <c r="H492" s="57" t="s">
        <v>378</v>
      </c>
      <c r="I492" s="57" t="s">
        <v>379</v>
      </c>
      <c r="J492" s="57" t="s">
        <v>425</v>
      </c>
      <c r="K492" s="67" t="s">
        <v>426</v>
      </c>
      <c r="L492" s="67" t="s">
        <v>422</v>
      </c>
      <c r="M492" s="67"/>
      <c r="N492" s="67" t="s">
        <v>383</v>
      </c>
      <c r="O492" s="67" t="s">
        <v>423</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60"/>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file",IF(TRIM(S492)="","INVALID – choose the evidence type (column S)",IF(BL492=0,"INVALID – evidence ID does not match its type (e.g. SF-2210, IMG_2231, seal 88213, link)",IF(OR(LEN(AX492)&lt;2,ISNUMBER(MATCH(AX492,L_Placeholder,0))),"INVALID – verifier missing",IF(AX492=AU492,"INVALID – verifier must be someone other than the PIC",IF(BH492=1,"INVALID – result not yet available (awaiting / TBC)",IF(BV492=1,"INVALID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future",IF(AND(ISNUMBER(BY492),AG492&lt;BY492),IF(H492="Physical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IF(TRIM(S492)="",0,BZ492)</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TRIM(LOWER(W492))&lt;&gt;LOWER(Flights!$F$19),ISNA(MATCH(TRIM(BP492),{"00aaa00","00aaa0000","aaa00","aaa0000","00-aaa-00","00-aaa-0000","00/aaa/00"},0)),OR(SUMPRODUCT(--ISNUMBER(SEARCH({"a0","a-0","a_0","a/0","a.0","a#0"},BP492)))&gt;0,ISNUMBER(SEARCH("000000",BP492)))),1,0),0)</f>
        <v>0</v>
      </c>
      <c r="BR492" s="61"/>
      <c r="BS492" s="61"/>
      <c r="BT492" s="61"/>
      <c r="BU492" s="61"/>
      <c r="BV492" s="61" t="n">
        <f aca="false">0</f>
        <v>0</v>
      </c>
      <c r="BW492" s="61"/>
      <c r="BX492" s="61"/>
      <c r="BY492" s="62" t="n">
        <f aca="false">Q492-T12EarlyH/24</f>
        <v>46319.4583333333</v>
      </c>
      <c r="BZ492" s="61" t="n">
        <f aca="false">IFERROR(IF(AND(TRIM(LOWER(Z492))&lt;&gt;LOWER(Flights!$F$19),ISNA(MATCH(TRIM(BN492),{"00aaa00","00aaa0000","aaa00","aaa0000","00-aaa-00","00-aaa-0000","00/aaa/00"},0)),IF(S492="Link / file path",SUMPRODUCT(--ISNUMBER(SEARCH({"http","www.","\","/",".pdf",".jpg",".jpeg",".png",".heic",".xls",".doc",".msg",".eml"},Z492)))&gt;0,OR(SUMPRODUCT(--ISNUMBER(SEARCH({"a0","a-0","a_0","a/0","a.0","a#0"},BN492)))&gt;0,SUMPRODUCT(--ISNUMBER(SEARCH({"http","www.","\","/",".pdf",".jpg",".jpeg",".png",".heic",".xls",".doc",".msg",".eml"},Z492)))&gt;0,AND(ISNUMBER(MATCH(S492,{"Seal no.","Delivery note / receipt","Email","Photo"},0)),ISNUMBER(SEARCH("0000",BN492)))))),1,0),0)</f>
        <v>0</v>
      </c>
    </row>
    <row r="493" customFormat="false" ht="39.75" hidden="false" customHeight="true" outlineLevel="0" collapsed="false">
      <c r="A493" s="57" t="s">
        <v>1146</v>
      </c>
      <c r="B493" s="57" t="s">
        <v>278</v>
      </c>
      <c r="C493" s="57" t="str">
        <f aca="false">Flights!$F$19</f>
        <v>MH0003</v>
      </c>
      <c r="D493" s="58" t="n">
        <f aca="false">Flights!$D$19</f>
        <v>46320</v>
      </c>
      <c r="E493" s="57" t="str">
        <f aca="false">Flights!$G$19&amp;"-"&amp;Flights!$H$19</f>
        <v>LHR-KUL</v>
      </c>
      <c r="F493" s="57" t="str">
        <f aca="false">Flights!$K$19</f>
        <v>EY</v>
      </c>
      <c r="G493" s="57" t="s">
        <v>420</v>
      </c>
      <c r="H493" s="57" t="s">
        <v>378</v>
      </c>
      <c r="I493" s="57" t="s">
        <v>428</v>
      </c>
      <c r="J493" s="57" t="s">
        <v>429</v>
      </c>
      <c r="K493" s="67"/>
      <c r="L493" s="67" t="s">
        <v>422</v>
      </c>
      <c r="M493" s="67"/>
      <c r="N493" s="67" t="s">
        <v>383</v>
      </c>
      <c r="O493" s="67" t="s">
        <v>423</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60"/>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file",IF(TRIM(S493)="","INVALID – choose the evidence type (column S)",IF(BL493=0,"INVALID – evidence ID does not match its type (e.g. SF-2210, IMG_2231, seal 88213, link)",IF(OR(LEN(AX493)&lt;2,ISNUMBER(MATCH(AX493,L_Placeholder,0))),"INVALID – verifier missing",IF(AX493=AU493,"INVALID – verifier must be someone other than the PIC",IF(BH493=1,"INVALID – result not yet available (awaiting / TBC)",IF(BV493=1,"INVALID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future",IF(AND(ISNUMBER(BY493),AG493&lt;BY493),IF(H493="Physical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IF(TRIM(S493)="",0,BZ493)</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TRIM(LOWER(W493))&lt;&gt;LOWER(Flights!$F$19),ISNA(MATCH(TRIM(BP493),{"00aaa00","00aaa0000","aaa00","aaa0000","00-aaa-00","00-aaa-0000","00/aaa/00"},0)),OR(SUMPRODUCT(--ISNUMBER(SEARCH({"a0","a-0","a_0","a/0","a.0","a#0"},BP493)))&gt;0,ISNUMBER(SEARCH("000000",BP493)))),1,0),0)</f>
        <v>0</v>
      </c>
      <c r="BR493" s="61"/>
      <c r="BS493" s="61"/>
      <c r="BT493" s="61"/>
      <c r="BU493" s="61"/>
      <c r="BV493" s="61" t="n">
        <f aca="false">0</f>
        <v>0</v>
      </c>
      <c r="BW493" s="61"/>
      <c r="BX493" s="61"/>
      <c r="BY493" s="62" t="n">
        <f aca="false">Q493-T12EarlyH/24</f>
        <v>46319.4583333333</v>
      </c>
      <c r="BZ493" s="61" t="n">
        <f aca="false">IFERROR(IF(AND(TRIM(LOWER(Z493))&lt;&gt;LOWER(Flights!$F$19),ISNA(MATCH(TRIM(BN493),{"00aaa00","00aaa0000","aaa00","aaa0000","00-aaa-00","00-aaa-0000","00/aaa/00"},0)),IF(S493="Link / file path",SUMPRODUCT(--ISNUMBER(SEARCH({"http","www.","\","/",".pdf",".jpg",".jpeg",".png",".heic",".xls",".doc",".msg",".eml"},Z493)))&gt;0,OR(SUMPRODUCT(--ISNUMBER(SEARCH({"a0","a-0","a_0","a/0","a.0","a#0"},BN493)))&gt;0,SUMPRODUCT(--ISNUMBER(SEARCH({"http","www.","\","/",".pdf",".jpg",".jpeg",".png",".heic",".xls",".doc",".msg",".eml"},Z493)))&gt;0,AND(ISNUMBER(MATCH(S493,{"Seal no.","Delivery note / receipt","Email","Photo"},0)),ISNUMBER(SEARCH("0000",BN493)))))),1,0),0)</f>
        <v>0</v>
      </c>
    </row>
    <row r="494" customFormat="false" ht="39.75" hidden="false" customHeight="true" outlineLevel="0" collapsed="false">
      <c r="A494" s="57" t="s">
        <v>1147</v>
      </c>
      <c r="B494" s="57" t="s">
        <v>278</v>
      </c>
      <c r="C494" s="57" t="str">
        <f aca="false">Flights!$F$19</f>
        <v>MH0003</v>
      </c>
      <c r="D494" s="58" t="n">
        <f aca="false">Flights!$D$19</f>
        <v>46320</v>
      </c>
      <c r="E494" s="57" t="str">
        <f aca="false">Flights!$G$19&amp;"-"&amp;Flights!$H$19</f>
        <v>LHR-KUL</v>
      </c>
      <c r="F494" s="57" t="str">
        <f aca="false">Flights!$K$19</f>
        <v>EY</v>
      </c>
      <c r="G494" s="57" t="s">
        <v>420</v>
      </c>
      <c r="H494" s="57" t="s">
        <v>378</v>
      </c>
      <c r="I494" s="57" t="s">
        <v>428</v>
      </c>
      <c r="J494" s="57" t="s">
        <v>431</v>
      </c>
      <c r="K494" s="67"/>
      <c r="L494" s="67" t="s">
        <v>422</v>
      </c>
      <c r="M494" s="67"/>
      <c r="N494" s="67" t="s">
        <v>383</v>
      </c>
      <c r="O494" s="67" t="s">
        <v>423</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60"/>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file",IF(TRIM(S494)="","INVALID – choose the evidence type (column S)",IF(BL494=0,"INVALID – evidence ID does not match its type (e.g. SF-2210, IMG_2231, seal 88213, link)",IF(OR(LEN(AX494)&lt;2,ISNUMBER(MATCH(AX494,L_Placeholder,0))),"INVALID – verifier missing",IF(AX494=AU494,"INVALID – verifier must be someone other than the PIC",IF(BH494=1,"INVALID – result not yet available (awaiting / TBC)",IF(BV494=1,"INVALID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future",IF(AND(ISNUMBER(BY494),AG494&lt;BY494),IF(H494="Physical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IF(TRIM(S494)="",0,BZ494)</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TRIM(LOWER(W494))&lt;&gt;LOWER(Flights!$F$19),ISNA(MATCH(TRIM(BP494),{"00aaa00","00aaa0000","aaa00","aaa0000","00-aaa-00","00-aaa-0000","00/aaa/00"},0)),OR(SUMPRODUCT(--ISNUMBER(SEARCH({"a0","a-0","a_0","a/0","a.0","a#0"},BP494)))&gt;0,ISNUMBER(SEARCH("000000",BP494)))),1,0),0)</f>
        <v>0</v>
      </c>
      <c r="BR494" s="61"/>
      <c r="BS494" s="61"/>
      <c r="BT494" s="61"/>
      <c r="BU494" s="61"/>
      <c r="BV494" s="61" t="n">
        <f aca="false">0</f>
        <v>0</v>
      </c>
      <c r="BW494" s="61"/>
      <c r="BX494" s="61"/>
      <c r="BY494" s="62" t="n">
        <f aca="false">Q494-T12EarlyH/24</f>
        <v>46319.4583333333</v>
      </c>
      <c r="BZ494" s="61" t="n">
        <f aca="false">IFERROR(IF(AND(TRIM(LOWER(Z494))&lt;&gt;LOWER(Flights!$F$19),ISNA(MATCH(TRIM(BN494),{"00aaa00","00aaa0000","aaa00","aaa0000","00-aaa-00","00-aaa-0000","00/aaa/00"},0)),IF(S494="Link / file path",SUMPRODUCT(--ISNUMBER(SEARCH({"http","www.","\","/",".pdf",".jpg",".jpeg",".png",".heic",".xls",".doc",".msg",".eml"},Z494)))&gt;0,OR(SUMPRODUCT(--ISNUMBER(SEARCH({"a0","a-0","a_0","a/0","a.0","a#0"},BN494)))&gt;0,SUMPRODUCT(--ISNUMBER(SEARCH({"http","www.","\","/",".pdf",".jpg",".jpeg",".png",".heic",".xls",".doc",".msg",".eml"},Z494)))&gt;0,AND(ISNUMBER(MATCH(S494,{"Seal no.","Delivery note / receipt","Email","Photo"},0)),ISNUMBER(SEARCH("0000",BN494)))))),1,0),0)</f>
        <v>0</v>
      </c>
    </row>
    <row r="495" customFormat="false" ht="39.75" hidden="false" customHeight="true" outlineLevel="0" collapsed="false">
      <c r="A495" s="57" t="s">
        <v>1148</v>
      </c>
      <c r="B495" s="57" t="s">
        <v>278</v>
      </c>
      <c r="C495" s="57" t="str">
        <f aca="false">Flights!$F$19</f>
        <v>MH0003</v>
      </c>
      <c r="D495" s="58" t="n">
        <f aca="false">Flights!$D$19</f>
        <v>46320</v>
      </c>
      <c r="E495" s="57" t="str">
        <f aca="false">Flights!$G$19&amp;"-"&amp;Flights!$H$19</f>
        <v>LHR-KUL</v>
      </c>
      <c r="F495" s="57" t="str">
        <f aca="false">Flights!$K$19</f>
        <v>EY</v>
      </c>
      <c r="G495" s="57" t="s">
        <v>420</v>
      </c>
      <c r="H495" s="57" t="s">
        <v>378</v>
      </c>
      <c r="I495" s="57" t="s">
        <v>428</v>
      </c>
      <c r="J495" s="57" t="s">
        <v>433</v>
      </c>
      <c r="K495" s="67"/>
      <c r="L495" s="67" t="s">
        <v>422</v>
      </c>
      <c r="M495" s="67"/>
      <c r="N495" s="67" t="s">
        <v>383</v>
      </c>
      <c r="O495" s="67" t="s">
        <v>423</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60"/>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file",IF(TRIM(S495)="","INVALID – choose the evidence type (column S)",IF(BL495=0,"INVALID – evidence ID does not match its type (e.g. SF-2210, IMG_2231, seal 88213, link)",IF(OR(LEN(AX495)&lt;2,ISNUMBER(MATCH(AX495,L_Placeholder,0))),"INVALID – verifier missing",IF(AX495=AU495,"INVALID – verifier must be someone other than the PIC",IF(BH495=1,"INVALID – result not yet available (awaiting / TBC)",IF(BV495=1,"INVALID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future",IF(AND(ISNUMBER(BY495),AG495&lt;BY495),IF(H495="Physical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IF(TRIM(S495)="",0,BZ495)</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TRIM(LOWER(W495))&lt;&gt;LOWER(Flights!$F$19),ISNA(MATCH(TRIM(BP495),{"00aaa00","00aaa0000","aaa00","aaa0000","00-aaa-00","00-aaa-0000","00/aaa/00"},0)),OR(SUMPRODUCT(--ISNUMBER(SEARCH({"a0","a-0","a_0","a/0","a.0","a#0"},BP495)))&gt;0,ISNUMBER(SEARCH("000000",BP495)))),1,0),0)</f>
        <v>0</v>
      </c>
      <c r="BR495" s="61"/>
      <c r="BS495" s="61"/>
      <c r="BT495" s="61"/>
      <c r="BU495" s="61"/>
      <c r="BV495" s="61" t="n">
        <f aca="false">0</f>
        <v>0</v>
      </c>
      <c r="BW495" s="61"/>
      <c r="BX495" s="61"/>
      <c r="BY495" s="62" t="n">
        <f aca="false">Q495-T12EarlyH/24</f>
        <v>46319.4583333333</v>
      </c>
      <c r="BZ495" s="61" t="n">
        <f aca="false">IFERROR(IF(AND(TRIM(LOWER(Z495))&lt;&gt;LOWER(Flights!$F$19),ISNA(MATCH(TRIM(BN495),{"00aaa00","00aaa0000","aaa00","aaa0000","00-aaa-00","00-aaa-0000","00/aaa/00"},0)),IF(S495="Link / file path",SUMPRODUCT(--ISNUMBER(SEARCH({"http","www.","\","/",".pdf",".jpg",".jpeg",".png",".heic",".xls",".doc",".msg",".eml"},Z495)))&gt;0,OR(SUMPRODUCT(--ISNUMBER(SEARCH({"a0","a-0","a_0","a/0","a.0","a#0"},BN495)))&gt;0,SUMPRODUCT(--ISNUMBER(SEARCH({"http","www.","\","/",".pdf",".jpg",".jpeg",".png",".heic",".xls",".doc",".msg",".eml"},Z495)))&gt;0,AND(ISNUMBER(MATCH(S495,{"Seal no.","Delivery note / receipt","Email","Photo"},0)),ISNUMBER(SEARCH("0000",BN495)))))),1,0),0)</f>
        <v>0</v>
      </c>
    </row>
    <row r="496" customFormat="false" ht="141" hidden="false" customHeight="true" outlineLevel="0" collapsed="false">
      <c r="A496" s="57" t="s">
        <v>1149</v>
      </c>
      <c r="B496" s="57" t="s">
        <v>278</v>
      </c>
      <c r="C496" s="57" t="str">
        <f aca="false">Flights!$F$19</f>
        <v>MH0003</v>
      </c>
      <c r="D496" s="58" t="n">
        <f aca="false">Flights!$D$19</f>
        <v>46320</v>
      </c>
      <c r="E496" s="57" t="str">
        <f aca="false">Flights!$G$19&amp;"-"&amp;Flights!$H$19</f>
        <v>LHR-KUL</v>
      </c>
      <c r="F496" s="57" t="str">
        <f aca="false">Flights!$K$19</f>
        <v>EY</v>
      </c>
      <c r="G496" s="57" t="s">
        <v>420</v>
      </c>
      <c r="H496" s="57" t="s">
        <v>378</v>
      </c>
      <c r="I496" s="57" t="s">
        <v>428</v>
      </c>
      <c r="J496" s="57" t="s">
        <v>435</v>
      </c>
      <c r="K496" s="67" t="s">
        <v>436</v>
      </c>
      <c r="L496" s="67" t="s">
        <v>422</v>
      </c>
      <c r="M496" s="67"/>
      <c r="N496" s="67" t="s">
        <v>383</v>
      </c>
      <c r="O496" s="67" t="s">
        <v>423</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60"/>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file",IF(TRIM(S496)="","INVALID – choose the evidence type (column S)",IF(BL496=0,"INVALID – evidence ID does not match its type (e.g. SF-2210, IMG_2231, seal 88213, link)",IF(OR(LEN(AX496)&lt;2,ISNUMBER(MATCH(AX496,L_Placeholder,0))),"INVALID – verifier missing",IF(AX496=AU496,"INVALID – verifier must be someone other than the PIC",IF(BH496=1,"INVALID – result not yet available (awaiting / TBC)",IF(BV496=1,"INVALID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future",IF(AND(ISNUMBER(BY496),AG496&lt;BY496),IF(H496="Physical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IF(TRIM(S496)="",0,BZ496)</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TRIM(LOWER(W496))&lt;&gt;LOWER(Flights!$F$19),ISNA(MATCH(TRIM(BP496),{"00aaa00","00aaa0000","aaa00","aaa0000","00-aaa-00","00-aaa-0000","00/aaa/00"},0)),OR(SUMPRODUCT(--ISNUMBER(SEARCH({"a0","a-0","a_0","a/0","a.0","a#0"},BP496)))&gt;0,ISNUMBER(SEARCH("000000",BP496)))),1,0),0)</f>
        <v>0</v>
      </c>
      <c r="BR496" s="61"/>
      <c r="BS496" s="61"/>
      <c r="BT496" s="61"/>
      <c r="BU496" s="61"/>
      <c r="BV496" s="61" t="n">
        <f aca="false">0</f>
        <v>0</v>
      </c>
      <c r="BW496" s="61"/>
      <c r="BX496" s="61"/>
      <c r="BY496" s="62" t="n">
        <f aca="false">Q496-T12EarlyH/24</f>
        <v>46319.4583333333</v>
      </c>
      <c r="BZ496" s="61" t="n">
        <f aca="false">IFERROR(IF(AND(TRIM(LOWER(Z496))&lt;&gt;LOWER(Flights!$F$19),ISNA(MATCH(TRIM(BN496),{"00aaa00","00aaa0000","aaa00","aaa0000","00-aaa-00","00-aaa-0000","00/aaa/00"},0)),IF(S496="Link / file path",SUMPRODUCT(--ISNUMBER(SEARCH({"http","www.","\","/",".pdf",".jpg",".jpeg",".png",".heic",".xls",".doc",".msg",".eml"},Z496)))&gt;0,OR(SUMPRODUCT(--ISNUMBER(SEARCH({"a0","a-0","a_0","a/0","a.0","a#0"},BN496)))&gt;0,SUMPRODUCT(--ISNUMBER(SEARCH({"http","www.","\","/",".pdf",".jpg",".jpeg",".png",".heic",".xls",".doc",".msg",".eml"},Z496)))&gt;0,AND(ISNUMBER(MATCH(S496,{"Seal no.","Delivery note / receipt","Email","Photo"},0)),ISNUMBER(SEARCH("0000",BN496)))))),1,0),0)</f>
        <v>0</v>
      </c>
    </row>
    <row r="497" customFormat="false" ht="39.75" hidden="false" customHeight="true" outlineLevel="0" collapsed="false">
      <c r="A497" s="57" t="s">
        <v>1150</v>
      </c>
      <c r="B497" s="57" t="s">
        <v>278</v>
      </c>
      <c r="C497" s="57" t="str">
        <f aca="false">Flights!$F$19</f>
        <v>MH0003</v>
      </c>
      <c r="D497" s="58" t="n">
        <f aca="false">Flights!$D$19</f>
        <v>46320</v>
      </c>
      <c r="E497" s="57" t="str">
        <f aca="false">Flights!$G$19&amp;"-"&amp;Flights!$H$19</f>
        <v>LHR-KUL</v>
      </c>
      <c r="F497" s="57" t="str">
        <f aca="false">Flights!$K$19</f>
        <v>EY</v>
      </c>
      <c r="G497" s="57" t="s">
        <v>420</v>
      </c>
      <c r="H497" s="57" t="s">
        <v>378</v>
      </c>
      <c r="I497" s="57" t="s">
        <v>428</v>
      </c>
      <c r="J497" s="57" t="s">
        <v>438</v>
      </c>
      <c r="K497" s="67"/>
      <c r="L497" s="67" t="s">
        <v>422</v>
      </c>
      <c r="M497" s="67"/>
      <c r="N497" s="67" t="s">
        <v>383</v>
      </c>
      <c r="O497" s="67" t="s">
        <v>423</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60"/>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file",IF(TRIM(S497)="","INVALID – choose the evidence type (column S)",IF(BL497=0,"INVALID – evidence ID does not match its type (e.g. SF-2210, IMG_2231, seal 88213, link)",IF(OR(LEN(AX497)&lt;2,ISNUMBER(MATCH(AX497,L_Placeholder,0))),"INVALID – verifier missing",IF(AX497=AU497,"INVALID – verifier must be someone other than the PIC",IF(BH497=1,"INVALID – result not yet available (awaiting / TBC)",IF(BV497=1,"INVALID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future",IF(AND(ISNUMBER(BY497),AG497&lt;BY497),IF(H497="Physical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IF(TRIM(S497)="",0,BZ497)</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TRIM(LOWER(W497))&lt;&gt;LOWER(Flights!$F$19),ISNA(MATCH(TRIM(BP497),{"00aaa00","00aaa0000","aaa00","aaa0000","00-aaa-00","00-aaa-0000","00/aaa/00"},0)),OR(SUMPRODUCT(--ISNUMBER(SEARCH({"a0","a-0","a_0","a/0","a.0","a#0"},BP497)))&gt;0,ISNUMBER(SEARCH("000000",BP497)))),1,0),0)</f>
        <v>0</v>
      </c>
      <c r="BR497" s="61"/>
      <c r="BS497" s="61"/>
      <c r="BT497" s="61"/>
      <c r="BU497" s="61"/>
      <c r="BV497" s="61" t="n">
        <f aca="false">0</f>
        <v>0</v>
      </c>
      <c r="BW497" s="61"/>
      <c r="BX497" s="61"/>
      <c r="BY497" s="62" t="n">
        <f aca="false">Q497-T12EarlyH/24</f>
        <v>46319.4583333333</v>
      </c>
      <c r="BZ497" s="61" t="n">
        <f aca="false">IFERROR(IF(AND(TRIM(LOWER(Z497))&lt;&gt;LOWER(Flights!$F$19),ISNA(MATCH(TRIM(BN497),{"00aaa00","00aaa0000","aaa00","aaa0000","00-aaa-00","00-aaa-0000","00/aaa/00"},0)),IF(S497="Link / file path",SUMPRODUCT(--ISNUMBER(SEARCH({"http","www.","\","/",".pdf",".jpg",".jpeg",".png",".heic",".xls",".doc",".msg",".eml"},Z497)))&gt;0,OR(SUMPRODUCT(--ISNUMBER(SEARCH({"a0","a-0","a_0","a/0","a.0","a#0"},BN497)))&gt;0,SUMPRODUCT(--ISNUMBER(SEARCH({"http","www.","\","/",".pdf",".jpg",".jpeg",".png",".heic",".xls",".doc",".msg",".eml"},Z497)))&gt;0,AND(ISNUMBER(MATCH(S497,{"Seal no.","Delivery note / receipt","Email","Photo"},0)),ISNUMBER(SEARCH("0000",BN497)))))),1,0),0)</f>
        <v>0</v>
      </c>
    </row>
    <row r="498" customFormat="false" ht="54" hidden="false" customHeight="true" outlineLevel="0" collapsed="false">
      <c r="A498" s="57" t="s">
        <v>1151</v>
      </c>
      <c r="B498" s="57" t="s">
        <v>278</v>
      </c>
      <c r="C498" s="57" t="str">
        <f aca="false">Flights!$F$19</f>
        <v>MH0003</v>
      </c>
      <c r="D498" s="58" t="n">
        <f aca="false">Flights!$D$19</f>
        <v>46320</v>
      </c>
      <c r="E498" s="57" t="str">
        <f aca="false">Flights!$G$19&amp;"-"&amp;Flights!$H$19</f>
        <v>LHR-KUL</v>
      </c>
      <c r="F498" s="57" t="str">
        <f aca="false">Flights!$K$19</f>
        <v>EY</v>
      </c>
      <c r="G498" s="57" t="s">
        <v>420</v>
      </c>
      <c r="H498" s="57" t="s">
        <v>378</v>
      </c>
      <c r="I498" s="57" t="s">
        <v>440</v>
      </c>
      <c r="J498" s="57" t="s">
        <v>441</v>
      </c>
      <c r="K498" s="67" t="s">
        <v>442</v>
      </c>
      <c r="L498" s="67" t="s">
        <v>443</v>
      </c>
      <c r="M498" s="67" t="s">
        <v>186</v>
      </c>
      <c r="N498" s="67" t="s">
        <v>444</v>
      </c>
      <c r="O498" s="67" t="s">
        <v>445</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60"/>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file",IF(TRIM(S498)="","INVALID – choose the evidence type (column S)",IF(BL498=0,"INVALID – evidence ID does not match its type (e.g. SF-2210, IMG_2231, seal 88213, link)",IF(OR(LEN(AX498)&lt;2,ISNUMBER(MATCH(AX498,L_Placeholder,0))),"INVALID – verifier missing",IF(AX498=AU498,"INVALID – verifier must be someone other than the PIC",IF(BH498=1,"INVALID – result not yet available (awaiting / TBC)",IF(BV498=1,"INVALID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future",IF(AND(ISNUMBER(BY498),AG498&lt;BY498),IF(H498="Physical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IF(TRIM(S498)="",0,BZ498)</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TRIM(LOWER(W498))&lt;&gt;LOWER(Flights!$F$19),ISNA(MATCH(TRIM(BP498),{"00aaa00","00aaa0000","aaa00","aaa0000","00-aaa-00","00-aaa-0000","00/aaa/00"},0)),OR(SUMPRODUCT(--ISNUMBER(SEARCH({"a0","a-0","a_0","a/0","a.0","a#0"},BP498)))&gt;0,ISNUMBER(SEARCH("000000",BP498)))),1,0),0)</f>
        <v>0</v>
      </c>
      <c r="BR498" s="61"/>
      <c r="BS498" s="61"/>
      <c r="BT498" s="61"/>
      <c r="BU498" s="61"/>
      <c r="BV498" s="61" t="n">
        <f aca="false">0</f>
        <v>0</v>
      </c>
      <c r="BW498" s="61"/>
      <c r="BX498" s="61"/>
      <c r="BY498" s="62" t="n">
        <f aca="false">Q498-T12EarlyH/24</f>
        <v>46319.4583333333</v>
      </c>
      <c r="BZ498" s="61" t="n">
        <f aca="false">IFERROR(IF(AND(TRIM(LOWER(Z498))&lt;&gt;LOWER(Flights!$F$19),ISNA(MATCH(TRIM(BN498),{"00aaa00","00aaa0000","aaa00","aaa0000","00-aaa-00","00-aaa-0000","00/aaa/00"},0)),IF(S498="Link / file path",SUMPRODUCT(--ISNUMBER(SEARCH({"http","www.","\","/",".pdf",".jpg",".jpeg",".png",".heic",".xls",".doc",".msg",".eml"},Z498)))&gt;0,OR(SUMPRODUCT(--ISNUMBER(SEARCH({"a0","a-0","a_0","a/0","a.0","a#0"},BN498)))&gt;0,SUMPRODUCT(--ISNUMBER(SEARCH({"http","www.","\","/",".pdf",".jpg",".jpeg",".png",".heic",".xls",".doc",".msg",".eml"},Z498)))&gt;0,AND(ISNUMBER(MATCH(S498,{"Seal no.","Delivery note / receipt","Email","Photo"},0)),ISNUMBER(SEARCH("0000",BN498)))))),1,0),0)</f>
        <v>0</v>
      </c>
    </row>
    <row r="499" customFormat="false" ht="41.25" hidden="false" customHeight="true" outlineLevel="0" collapsed="false">
      <c r="A499" s="57" t="s">
        <v>1152</v>
      </c>
      <c r="B499" s="57" t="s">
        <v>278</v>
      </c>
      <c r="C499" s="57" t="str">
        <f aca="false">Flights!$F$19</f>
        <v>MH0003</v>
      </c>
      <c r="D499" s="58" t="n">
        <f aca="false">Flights!$D$19</f>
        <v>46320</v>
      </c>
      <c r="E499" s="57" t="str">
        <f aca="false">Flights!$G$19&amp;"-"&amp;Flights!$H$19</f>
        <v>LHR-KUL</v>
      </c>
      <c r="F499" s="57" t="str">
        <f aca="false">Flights!$K$19</f>
        <v>EY</v>
      </c>
      <c r="G499" s="57" t="s">
        <v>420</v>
      </c>
      <c r="H499" s="57" t="s">
        <v>378</v>
      </c>
      <c r="I499" s="57" t="s">
        <v>447</v>
      </c>
      <c r="J499" s="57" t="s">
        <v>448</v>
      </c>
      <c r="K499" s="67" t="s">
        <v>449</v>
      </c>
      <c r="L499" s="67" t="s">
        <v>450</v>
      </c>
      <c r="M499" s="67" t="s">
        <v>451</v>
      </c>
      <c r="N499" s="67" t="s">
        <v>383</v>
      </c>
      <c r="O499" s="67" t="s">
        <v>452</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60"/>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file",IF(TRIM(S499)="","INVALID – choose the evidence type (column S)",IF(BL499=0,"INVALID – evidence ID does not match its type (e.g. SF-2210, IMG_2231, seal 88213, link)",IF(OR(LEN(AX499)&lt;2,ISNUMBER(MATCH(AX499,L_Placeholder,0))),"INVALID – verifier missing",IF(AX499=AU499,"INVALID – verifier must be someone other than the PIC",IF(BH499=1,"INVALID – result not yet available (awaiting / TBC)",IF(BV499=1,"INVALID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future",IF(AND(ISNUMBER(BY499),AG499&lt;BY499),IF(H499="Physical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IF(TRIM(S499)="",0,BZ499)</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TRIM(LOWER(W499))&lt;&gt;LOWER(Flights!$F$19),ISNA(MATCH(TRIM(BP499),{"00aaa00","00aaa0000","aaa00","aaa0000","00-aaa-00","00-aaa-0000","00/aaa/00"},0)),OR(SUMPRODUCT(--ISNUMBER(SEARCH({"a0","a-0","a_0","a/0","a.0","a#0"},BP499)))&gt;0,ISNUMBER(SEARCH("000000",BP499)))),1,0),0)</f>
        <v>0</v>
      </c>
      <c r="BR499" s="61"/>
      <c r="BS499" s="61"/>
      <c r="BT499" s="61"/>
      <c r="BU499" s="61"/>
      <c r="BV499" s="61" t="n">
        <f aca="false">0</f>
        <v>0</v>
      </c>
      <c r="BW499" s="61"/>
      <c r="BX499" s="61"/>
      <c r="BY499" s="62" t="n">
        <f aca="false">Q499-T12EarlyH/24</f>
        <v>46319.4583333333</v>
      </c>
      <c r="BZ499" s="61" t="n">
        <f aca="false">IFERROR(IF(AND(TRIM(LOWER(Z499))&lt;&gt;LOWER(Flights!$F$19),ISNA(MATCH(TRIM(BN499),{"00aaa00","00aaa0000","aaa00","aaa0000","00-aaa-00","00-aaa-0000","00/aaa/00"},0)),IF(S499="Link / file path",SUMPRODUCT(--ISNUMBER(SEARCH({"http","www.","\","/",".pdf",".jpg",".jpeg",".png",".heic",".xls",".doc",".msg",".eml"},Z499)))&gt;0,OR(SUMPRODUCT(--ISNUMBER(SEARCH({"a0","a-0","a_0","a/0","a.0","a#0"},BN499)))&gt;0,SUMPRODUCT(--ISNUMBER(SEARCH({"http","www.","\","/",".pdf",".jpg",".jpeg",".png",".heic",".xls",".doc",".msg",".eml"},Z499)))&gt;0,AND(ISNUMBER(MATCH(S499,{"Seal no.","Delivery note / receipt","Email","Photo"},0)),ISNUMBER(SEARCH("0000",BN499)))))),1,0),0)</f>
        <v>0</v>
      </c>
    </row>
    <row r="500" customFormat="false" ht="91.5" hidden="false" customHeight="true" outlineLevel="0" collapsed="false">
      <c r="A500" s="57" t="s">
        <v>1153</v>
      </c>
      <c r="B500" s="57" t="s">
        <v>278</v>
      </c>
      <c r="C500" s="57" t="str">
        <f aca="false">Flights!$F$19</f>
        <v>MH0003</v>
      </c>
      <c r="D500" s="58" t="n">
        <f aca="false">Flights!$D$19</f>
        <v>46320</v>
      </c>
      <c r="E500" s="57" t="str">
        <f aca="false">Flights!$G$19&amp;"-"&amp;Flights!$H$19</f>
        <v>LHR-KUL</v>
      </c>
      <c r="F500" s="57" t="str">
        <f aca="false">Flights!$K$19</f>
        <v>EY</v>
      </c>
      <c r="G500" s="57" t="s">
        <v>420</v>
      </c>
      <c r="H500" s="57" t="s">
        <v>378</v>
      </c>
      <c r="I500" s="57" t="s">
        <v>447</v>
      </c>
      <c r="J500" s="57" t="s">
        <v>454</v>
      </c>
      <c r="K500" s="67" t="s">
        <v>455</v>
      </c>
      <c r="L500" s="67" t="s">
        <v>456</v>
      </c>
      <c r="M500" s="67" t="s">
        <v>451</v>
      </c>
      <c r="N500" s="67" t="s">
        <v>383</v>
      </c>
      <c r="O500" s="67" t="s">
        <v>1154</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60"/>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file",IF(TRIM(S500)="","INVALID – choose the evidence type (column S)",IF(BL500=0,"INVALID – evidence ID does not match its type (e.g. SF-2210, IMG_2231, seal 88213, link)",IF(OR(LEN(AX500)&lt;2,ISNUMBER(MATCH(AX500,L_Placeholder,0))),"INVALID – verifier missing",IF(AX500=AU500,"INVALID – verifier must be someone other than the PIC",IF(BH500=1,"INVALID – result not yet available (awaiting / TBC)",IF(BV500=1,"INVALID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future",IF(AND(ISNUMBER(BY500),AG500&lt;BY500),IF(H500="Physical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IF(TRIM(S500)="",0,BZ500)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TRIM(LOWER(W500))&lt;&gt;LOWER(Flights!$F$19),ISNA(MATCH(TRIM(BP500),{"00aaa00","00aaa0000","aaa00","aaa0000","00-aaa-00","00-aaa-0000","00/aaa/00"},0)),OR(SUMPRODUCT(--ISNUMBER(SEARCH({"a0","a-0","a_0","a/0","a.0","a#0"},BP500)))&gt;0,ISNUMBER(SEARCH("000000",BP500)))),1,0),0)</f>
        <v>0</v>
      </c>
      <c r="BR500" s="61"/>
      <c r="BS500" s="61"/>
      <c r="BT500" s="61"/>
      <c r="BU500" s="61"/>
      <c r="BV500" s="61" t="n">
        <f aca="false">0</f>
        <v>0</v>
      </c>
      <c r="BW500" s="61"/>
      <c r="BX500" s="61"/>
      <c r="BY500" s="62" t="n">
        <f aca="false">Q500-T12EarlyH/24</f>
        <v>46319.4583333333</v>
      </c>
      <c r="BZ500" s="61" t="n">
        <f aca="false">IFERROR(IF(AND(TRIM(LOWER(Z500))&lt;&gt;LOWER(Flights!$F$19),ISNA(MATCH(TRIM(BN500),{"00aaa00","00aaa0000","aaa00","aaa0000","00-aaa-00","00-aaa-0000","00/aaa/00"},0)),IF(S500="Link / file path",SUMPRODUCT(--ISNUMBER(SEARCH({"http","www.","\","/",".pdf",".jpg",".jpeg",".png",".heic",".xls",".doc",".msg",".eml"},Z500)))&gt;0,OR(SUMPRODUCT(--ISNUMBER(SEARCH({"a0","a-0","a_0","a/0","a.0","a#0"},BN500)))&gt;0,SUMPRODUCT(--ISNUMBER(SEARCH({"http","www.","\","/",".pdf",".jpg",".jpeg",".png",".heic",".xls",".doc",".msg",".eml"},Z500)))&gt;0,AND(ISNUMBER(MATCH(S500,{"Seal no.","Delivery note / receipt","Email","Photo"},0)),ISNUMBER(SEARCH("0000",BN500)))))),1,0),0)</f>
        <v>0</v>
      </c>
    </row>
    <row r="501" customFormat="false" ht="39.75" hidden="false" customHeight="true" outlineLevel="0" collapsed="false">
      <c r="A501" s="57" t="s">
        <v>1155</v>
      </c>
      <c r="B501" s="57" t="s">
        <v>278</v>
      </c>
      <c r="C501" s="57" t="str">
        <f aca="false">Flights!$F$19</f>
        <v>MH0003</v>
      </c>
      <c r="D501" s="58" t="n">
        <f aca="false">Flights!$D$19</f>
        <v>46320</v>
      </c>
      <c r="E501" s="57" t="str">
        <f aca="false">Flights!$G$19&amp;"-"&amp;Flights!$H$19</f>
        <v>LHR-KUL</v>
      </c>
      <c r="F501" s="57" t="str">
        <f aca="false">Flights!$K$19</f>
        <v>EY</v>
      </c>
      <c r="G501" s="57" t="s">
        <v>459</v>
      </c>
      <c r="H501" s="57" t="s">
        <v>460</v>
      </c>
      <c r="I501" s="57" t="s">
        <v>379</v>
      </c>
      <c r="J501" s="57" t="s">
        <v>461</v>
      </c>
      <c r="K501" s="67" t="s">
        <v>426</v>
      </c>
      <c r="L501" s="67" t="s">
        <v>462</v>
      </c>
      <c r="M501" s="67"/>
      <c r="N501" s="67" t="s">
        <v>383</v>
      </c>
      <c r="O501" s="67" t="s">
        <v>463</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60"/>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file",IF(TRIM(S501)="","INVALID – choose the evidence type (column S)",IF(BL501=0,"INVALID – evidence ID does not match its type (e.g. SF-2210, IMG_2231, seal 88213, link)",IF(OR(LEN(AX501)&lt;2,ISNUMBER(MATCH(AX501,L_Placeholder,0))),"INVALID – verifier missing",IF(AX501=AU501,"INVALID – verifier must be someone other than the PIC",IF(BH501=1,"INVALID – result not yet available (awaiting / TBC)",IF(BV501=1,"INVALID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future",IF(AND(ISNUMBER(BY501),AG501&lt;BY501),IF(H501="Physical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IF(TRIM(S501)="",0,BZ501)</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TRIM(LOWER(W501))&lt;&gt;LOWER(Flights!$F$19),ISNA(MATCH(TRIM(BP501),{"00aaa00","00aaa0000","aaa00","aaa0000","00-aaa-00","00-aaa-0000","00/aaa/00"},0)),OR(SUMPRODUCT(--ISNUMBER(SEARCH({"a0","a-0","a_0","a/0","a.0","a#0"},BP501)))&gt;0,ISNUMBER(SEARCH("000000",BP501)))),1,0),0)</f>
        <v>0</v>
      </c>
      <c r="BR501" s="61"/>
      <c r="BS501" s="61"/>
      <c r="BT501" s="61"/>
      <c r="BU501" s="61"/>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c r="BX501" s="61"/>
      <c r="BY501" s="62" t="n">
        <f aca="false">IF(ISNUMBER(Flights!$AZ$19),MAX(Q501-UpliftWindowH/24,Flights!$AZ$19),Q501-UpliftWindowH/24)</f>
        <v>46320.2083333333</v>
      </c>
      <c r="BZ501" s="61" t="n">
        <f aca="false">IFERROR(IF(AND(TRIM(LOWER(Z501))&lt;&gt;LOWER(Flights!$F$19),ISNA(MATCH(TRIM(BN501),{"00aaa00","00aaa0000","aaa00","aaa0000","00-aaa-00","00-aaa-0000","00/aaa/00"},0)),IF(S501="Link / file path",SUMPRODUCT(--ISNUMBER(SEARCH({"http","www.","\","/",".pdf",".jpg",".jpeg",".png",".heic",".xls",".doc",".msg",".eml"},Z501)))&gt;0,OR(SUMPRODUCT(--ISNUMBER(SEARCH({"a0","a-0","a_0","a/0","a.0","a#0"},BN501)))&gt;0,SUMPRODUCT(--ISNUMBER(SEARCH({"http","www.","\","/",".pdf",".jpg",".jpeg",".png",".heic",".xls",".doc",".msg",".eml"},Z501)))&gt;0,AND(ISNUMBER(MATCH(S501,{"Seal no.","Delivery note / receipt","Email","Photo"},0)),ISNUMBER(SEARCH("0000",BN501)))))),1,0),0)</f>
        <v>0</v>
      </c>
    </row>
    <row r="502" customFormat="false" ht="39.75" hidden="false" customHeight="true" outlineLevel="0" collapsed="false">
      <c r="A502" s="57" t="s">
        <v>1156</v>
      </c>
      <c r="B502" s="57" t="s">
        <v>278</v>
      </c>
      <c r="C502" s="57" t="str">
        <f aca="false">Flights!$F$19</f>
        <v>MH0003</v>
      </c>
      <c r="D502" s="58" t="n">
        <f aca="false">Flights!$D$19</f>
        <v>46320</v>
      </c>
      <c r="E502" s="57" t="str">
        <f aca="false">Flights!$G$19&amp;"-"&amp;Flights!$H$19</f>
        <v>LHR-KUL</v>
      </c>
      <c r="F502" s="57" t="str">
        <f aca="false">Flights!$K$19</f>
        <v>EY</v>
      </c>
      <c r="G502" s="57" t="s">
        <v>459</v>
      </c>
      <c r="H502" s="57" t="s">
        <v>460</v>
      </c>
      <c r="I502" s="57" t="s">
        <v>428</v>
      </c>
      <c r="J502" s="57" t="s">
        <v>465</v>
      </c>
      <c r="K502" s="67" t="s">
        <v>426</v>
      </c>
      <c r="L502" s="67" t="s">
        <v>462</v>
      </c>
      <c r="M502" s="67"/>
      <c r="N502" s="67" t="s">
        <v>383</v>
      </c>
      <c r="O502" s="67" t="s">
        <v>463</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60"/>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file",IF(TRIM(S502)="","INVALID – choose the evidence type (column S)",IF(BL502=0,"INVALID – evidence ID does not match its type (e.g. SF-2210, IMG_2231, seal 88213, link)",IF(OR(LEN(AX502)&lt;2,ISNUMBER(MATCH(AX502,L_Placeholder,0))),"INVALID – verifier missing",IF(AX502=AU502,"INVALID – verifier must be someone other than the PIC",IF(BH502=1,"INVALID – result not yet available (awaiting / TBC)",IF(BV502=1,"INVALID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future",IF(AND(ISNUMBER(BY502),AG502&lt;BY502),IF(H502="Physical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IF(TRIM(S502)="",0,BZ502)</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TRIM(LOWER(W502))&lt;&gt;LOWER(Flights!$F$19),ISNA(MATCH(TRIM(BP502),{"00aaa00","00aaa0000","aaa00","aaa0000","00-aaa-00","00-aaa-0000","00/aaa/00"},0)),OR(SUMPRODUCT(--ISNUMBER(SEARCH({"a0","a-0","a_0","a/0","a.0","a#0"},BP502)))&gt;0,ISNUMBER(SEARCH("000000",BP502)))),1,0),0)</f>
        <v>0</v>
      </c>
      <c r="BR502" s="61"/>
      <c r="BS502" s="61"/>
      <c r="BT502" s="61"/>
      <c r="BU502" s="61"/>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c r="BX502" s="61"/>
      <c r="BY502" s="62" t="n">
        <f aca="false">IF(ISNUMBER(Flights!$AZ$19),MAX(Q502-UpliftWindowH/24,Flights!$AZ$19),Q502-UpliftWindowH/24)</f>
        <v>46320.2083333333</v>
      </c>
      <c r="BZ502" s="61" t="n">
        <f aca="false">IFERROR(IF(AND(TRIM(LOWER(Z502))&lt;&gt;LOWER(Flights!$F$19),ISNA(MATCH(TRIM(BN502),{"00aaa00","00aaa0000","aaa00","aaa0000","00-aaa-00","00-aaa-0000","00/aaa/00"},0)),IF(S502="Link / file path",SUMPRODUCT(--ISNUMBER(SEARCH({"http","www.","\","/",".pdf",".jpg",".jpeg",".png",".heic",".xls",".doc",".msg",".eml"},Z502)))&gt;0,OR(SUMPRODUCT(--ISNUMBER(SEARCH({"a0","a-0","a_0","a/0","a.0","a#0"},BN502)))&gt;0,SUMPRODUCT(--ISNUMBER(SEARCH({"http","www.","\","/",".pdf",".jpg",".jpeg",".png",".heic",".xls",".doc",".msg",".eml"},Z502)))&gt;0,AND(ISNUMBER(MATCH(S502,{"Seal no.","Delivery note / receipt","Email","Photo"},0)),ISNUMBER(SEARCH("0000",BN502)))))),1,0),0)</f>
        <v>0</v>
      </c>
    </row>
    <row r="503" customFormat="false" ht="54" hidden="false" customHeight="true" outlineLevel="0" collapsed="false">
      <c r="A503" s="57" t="s">
        <v>1157</v>
      </c>
      <c r="B503" s="57" t="s">
        <v>278</v>
      </c>
      <c r="C503" s="57" t="str">
        <f aca="false">Flights!$F$19</f>
        <v>MH0003</v>
      </c>
      <c r="D503" s="58" t="n">
        <f aca="false">Flights!$D$19</f>
        <v>46320</v>
      </c>
      <c r="E503" s="57" t="str">
        <f aca="false">Flights!$G$19&amp;"-"&amp;Flights!$H$19</f>
        <v>LHR-KUL</v>
      </c>
      <c r="F503" s="57" t="str">
        <f aca="false">Flights!$K$19</f>
        <v>EY</v>
      </c>
      <c r="G503" s="57" t="s">
        <v>459</v>
      </c>
      <c r="H503" s="57" t="s">
        <v>460</v>
      </c>
      <c r="I503" s="57" t="s">
        <v>440</v>
      </c>
      <c r="J503" s="57" t="s">
        <v>467</v>
      </c>
      <c r="K503" s="67" t="s">
        <v>442</v>
      </c>
      <c r="L503" s="67" t="s">
        <v>443</v>
      </c>
      <c r="M503" s="67" t="s">
        <v>186</v>
      </c>
      <c r="N503" s="67" t="s">
        <v>444</v>
      </c>
      <c r="O503" s="67" t="s">
        <v>445</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60"/>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file",IF(TRIM(S503)="","INVALID – choose the evidence type (column S)",IF(BL503=0,"INVALID – evidence ID does not match its type (e.g. SF-2210, IMG_2231, seal 88213, link)",IF(OR(LEN(AX503)&lt;2,ISNUMBER(MATCH(AX503,L_Placeholder,0))),"INVALID – verifier missing",IF(AX503=AU503,"INVALID – verifier must be someone other than the PIC",IF(BH503=1,"INVALID – result not yet available (awaiting / TBC)",IF(BV503=1,"INVALID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future",IF(AND(ISNUMBER(BY503),AG503&lt;BY503),IF(H503="Physical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IF(TRIM(S503)="",0,BZ503)</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TRIM(LOWER(W503))&lt;&gt;LOWER(Flights!$F$19),ISNA(MATCH(TRIM(BP503),{"00aaa00","00aaa0000","aaa00","aaa0000","00-aaa-00","00-aaa-0000","00/aaa/00"},0)),OR(SUMPRODUCT(--ISNUMBER(SEARCH({"a0","a-0","a_0","a/0","a.0","a#0"},BP503)))&gt;0,ISNUMBER(SEARCH("000000",BP503)))),1,0),0)</f>
        <v>0</v>
      </c>
      <c r="BR503" s="61"/>
      <c r="BS503" s="61"/>
      <c r="BT503" s="61"/>
      <c r="BU503" s="61"/>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c r="BX503" s="61"/>
      <c r="BY503" s="62" t="n">
        <f aca="false">IF(ISNUMBER(Flights!$AZ$19),MAX(Q503-UpliftWindowH/24,Flights!$AZ$19),Q503-UpliftWindowH/24)</f>
        <v>46320.2083333333</v>
      </c>
      <c r="BZ503" s="61" t="n">
        <f aca="false">IFERROR(IF(AND(TRIM(LOWER(Z503))&lt;&gt;LOWER(Flights!$F$19),ISNA(MATCH(TRIM(BN503),{"00aaa00","00aaa0000","aaa00","aaa0000","00-aaa-00","00-aaa-0000","00/aaa/00"},0)),IF(S503="Link / file path",SUMPRODUCT(--ISNUMBER(SEARCH({"http","www.","\","/",".pdf",".jpg",".jpeg",".png",".heic",".xls",".doc",".msg",".eml"},Z503)))&gt;0,OR(SUMPRODUCT(--ISNUMBER(SEARCH({"a0","a-0","a_0","a/0","a.0","a#0"},BN503)))&gt;0,SUMPRODUCT(--ISNUMBER(SEARCH({"http","www.","\","/",".pdf",".jpg",".jpeg",".png",".heic",".xls",".doc",".msg",".eml"},Z503)))&gt;0,AND(ISNUMBER(MATCH(S503,{"Seal no.","Delivery note / receipt","Email","Photo"},0)),ISNUMBER(SEARCH("0000",BN503)))))),1,0),0)</f>
        <v>0</v>
      </c>
    </row>
    <row r="504" customFormat="false" ht="39.75" hidden="false" customHeight="true" outlineLevel="0" collapsed="false">
      <c r="A504" s="57" t="s">
        <v>1158</v>
      </c>
      <c r="B504" s="57" t="s">
        <v>278</v>
      </c>
      <c r="C504" s="57" t="str">
        <f aca="false">Flights!$F$19</f>
        <v>MH0003</v>
      </c>
      <c r="D504" s="58" t="n">
        <f aca="false">Flights!$D$19</f>
        <v>46320</v>
      </c>
      <c r="E504" s="57" t="str">
        <f aca="false">Flights!$G$19&amp;"-"&amp;Flights!$H$19</f>
        <v>LHR-KUL</v>
      </c>
      <c r="F504" s="57" t="str">
        <f aca="false">Flights!$K$19</f>
        <v>EY</v>
      </c>
      <c r="G504" s="57" t="s">
        <v>459</v>
      </c>
      <c r="H504" s="57" t="s">
        <v>460</v>
      </c>
      <c r="I504" s="57" t="s">
        <v>447</v>
      </c>
      <c r="J504" s="57" t="s">
        <v>469</v>
      </c>
      <c r="K504" s="67" t="s">
        <v>449</v>
      </c>
      <c r="L504" s="67" t="s">
        <v>450</v>
      </c>
      <c r="M504" s="67" t="s">
        <v>451</v>
      </c>
      <c r="N504" s="67" t="s">
        <v>383</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60"/>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file",IF(TRIM(S504)="","INVALID – choose the evidence type (column S)",IF(BL504=0,"INVALID – evidence ID does not match its type (e.g. SF-2210, IMG_2231, seal 88213, link)",IF(OR(LEN(AX504)&lt;2,ISNUMBER(MATCH(AX504,L_Placeholder,0))),"INVALID – verifier missing",IF(AX504=AU504,"INVALID – verifier must be someone other than the PIC",IF(BH504=1,"INVALID – result not yet available (awaiting / TBC)",IF(BV504=1,"INVALID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future",IF(AND(ISNUMBER(BY504),AG504&lt;BY504),IF(H504="Physical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IF(TRIM(S504)="",0,BZ504)</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TRIM(LOWER(W504))&lt;&gt;LOWER(Flights!$F$19),ISNA(MATCH(TRIM(BP504),{"00aaa00","00aaa0000","aaa00","aaa0000","00-aaa-00","00-aaa-0000","00/aaa/00"},0)),OR(SUMPRODUCT(--ISNUMBER(SEARCH({"a0","a-0","a_0","a/0","a.0","a#0"},BP504)))&gt;0,ISNUMBER(SEARCH("000000",BP504)))),1,0),0)</f>
        <v>0</v>
      </c>
      <c r="BR504" s="61"/>
      <c r="BS504" s="61"/>
      <c r="BT504" s="61"/>
      <c r="BU504" s="61"/>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c r="BX504" s="61"/>
      <c r="BY504" s="62" t="n">
        <f aca="false">IF(ISNUMBER(Flights!$AZ$19),MAX(Q504-UpliftWindowH/24,Flights!$AZ$19),Q504-UpliftWindowH/24)</f>
        <v>46320.2083333333</v>
      </c>
      <c r="BZ504" s="61" t="n">
        <f aca="false">IFERROR(IF(AND(TRIM(LOWER(Z504))&lt;&gt;LOWER(Flights!$F$19),ISNA(MATCH(TRIM(BN504),{"00aaa00","00aaa0000","aaa00","aaa0000","00-aaa-00","00-aaa-0000","00/aaa/00"},0)),IF(S504="Link / file path",SUMPRODUCT(--ISNUMBER(SEARCH({"http","www.","\","/",".pdf",".jpg",".jpeg",".png",".heic",".xls",".doc",".msg",".eml"},Z504)))&gt;0,OR(SUMPRODUCT(--ISNUMBER(SEARCH({"a0","a-0","a_0","a/0","a.0","a#0"},BN504)))&gt;0,SUMPRODUCT(--ISNUMBER(SEARCH({"http","www.","\","/",".pdf",".jpg",".jpeg",".png",".heic",".xls",".doc",".msg",".eml"},Z504)))&gt;0,AND(ISNUMBER(MATCH(S504,{"Seal no.","Delivery note / receipt","Email","Photo"},0)),ISNUMBER(SEARCH("0000",BN504)))))),1,0),0)</f>
        <v>0</v>
      </c>
    </row>
    <row r="505" customFormat="false" ht="54" hidden="false" customHeight="true" outlineLevel="0" collapsed="false">
      <c r="A505" s="57" t="s">
        <v>1159</v>
      </c>
      <c r="B505" s="57" t="s">
        <v>278</v>
      </c>
      <c r="C505" s="57" t="str">
        <f aca="false">Flights!$F$19</f>
        <v>MH0003</v>
      </c>
      <c r="D505" s="58" t="n">
        <f aca="false">Flights!$D$19</f>
        <v>46320</v>
      </c>
      <c r="E505" s="57" t="str">
        <f aca="false">Flights!$G$19&amp;"-"&amp;Flights!$H$19</f>
        <v>LHR-KUL</v>
      </c>
      <c r="F505" s="57" t="str">
        <f aca="false">Flights!$K$19</f>
        <v>EY</v>
      </c>
      <c r="G505" s="57" t="s">
        <v>459</v>
      </c>
      <c r="H505" s="57" t="s">
        <v>460</v>
      </c>
      <c r="I505" s="57" t="s">
        <v>447</v>
      </c>
      <c r="J505" s="57" t="s">
        <v>471</v>
      </c>
      <c r="K505" s="67" t="s">
        <v>455</v>
      </c>
      <c r="L505" s="67" t="s">
        <v>456</v>
      </c>
      <c r="M505" s="67" t="s">
        <v>451</v>
      </c>
      <c r="N505" s="67" t="s">
        <v>383</v>
      </c>
      <c r="O505" s="67" t="s">
        <v>1160</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60"/>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file",IF(TRIM(S505)="","INVALID – choose the evidence type (column S)",IF(BL505=0,"INVALID – evidence ID does not match its type (e.g. SF-2210, IMG_2231, seal 88213, link)",IF(OR(LEN(AX505)&lt;2,ISNUMBER(MATCH(AX505,L_Placeholder,0))),"INVALID – verifier missing",IF(AX505=AU505,"INVALID – verifier must be someone other than the PIC",IF(BH505=1,"INVALID – result not yet available (awaiting / TBC)",IF(BV505=1,"INVALID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future",IF(AND(ISNUMBER(BY505),AG505&lt;BY505),IF(H505="Physical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IF(TRIM(S505)="",0,BZ505)</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TRIM(LOWER(W505))&lt;&gt;LOWER(Flights!$F$19),ISNA(MATCH(TRIM(BP505),{"00aaa00","00aaa0000","aaa00","aaa0000","00-aaa-00","00-aaa-0000","00/aaa/00"},0)),OR(SUMPRODUCT(--ISNUMBER(SEARCH({"a0","a-0","a_0","a/0","a.0","a#0"},BP505)))&gt;0,ISNUMBER(SEARCH("000000",BP505)))),1,0),0)</f>
        <v>0</v>
      </c>
      <c r="BR505" s="61"/>
      <c r="BS505" s="61"/>
      <c r="BT505" s="61"/>
      <c r="BU505" s="61"/>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c r="BX505" s="61"/>
      <c r="BY505" s="62" t="n">
        <f aca="false">IF(ISNUMBER(Flights!$AZ$19),MAX(Q505-UpliftWindowH/24,Flights!$AZ$19),Q505-UpliftWindowH/24)</f>
        <v>46320.2083333333</v>
      </c>
      <c r="BZ505" s="61" t="n">
        <f aca="false">IFERROR(IF(AND(TRIM(LOWER(Z505))&lt;&gt;LOWER(Flights!$F$19),ISNA(MATCH(TRIM(BN505),{"00aaa00","00aaa0000","aaa00","aaa0000","00-aaa-00","00-aaa-0000","00/aaa/00"},0)),IF(S505="Link / file path",SUMPRODUCT(--ISNUMBER(SEARCH({"http","www.","\","/",".pdf",".jpg",".jpeg",".png",".heic",".xls",".doc",".msg",".eml"},Z505)))&gt;0,OR(SUMPRODUCT(--ISNUMBER(SEARCH({"a0","a-0","a_0","a/0","a.0","a#0"},BN505)))&gt;0,SUMPRODUCT(--ISNUMBER(SEARCH({"http","www.","\","/",".pdf",".jpg",".jpeg",".png",".heic",".xls",".doc",".msg",".eml"},Z505)))&gt;0,AND(ISNUMBER(MATCH(S505,{"Seal no.","Delivery note / receipt","Email","Photo"},0)),ISNUMBER(SEARCH("0000",BN505)))))),1,0),0)</f>
        <v>0</v>
      </c>
    </row>
    <row r="506" customFormat="false" ht="39.75" hidden="false" customHeight="true" outlineLevel="0" collapsed="false">
      <c r="A506" s="57" t="s">
        <v>1161</v>
      </c>
      <c r="B506" s="57" t="s">
        <v>280</v>
      </c>
      <c r="C506" s="57" t="str">
        <f aca="false">Flights!$F$20</f>
        <v>MH0072</v>
      </c>
      <c r="D506" s="58" t="n">
        <f aca="false">Flights!$D$20</f>
        <v>46321</v>
      </c>
      <c r="E506" s="57" t="str">
        <f aca="false">Flights!$G$20&amp;"-"&amp;Flights!$H$20</f>
        <v>KUL-HKG</v>
      </c>
      <c r="F506" s="57" t="str">
        <f aca="false">Flights!$K$20</f>
        <v>EY</v>
      </c>
      <c r="G506" s="57" t="s">
        <v>81</v>
      </c>
      <c r="H506" s="57" t="s">
        <v>378</v>
      </c>
      <c r="I506" s="57" t="s">
        <v>379</v>
      </c>
      <c r="J506" s="57" t="s">
        <v>380</v>
      </c>
      <c r="K506" s="67" t="s">
        <v>381</v>
      </c>
      <c r="L506" s="67" t="s">
        <v>382</v>
      </c>
      <c r="M506" s="67"/>
      <c r="N506" s="67" t="s">
        <v>383</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60"/>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file",IF(TRIM(S506)="","INVALID – choose the evidence type (column S)",IF(BL506=0,"INVALID – evidence ID does not match its type (e.g. SF-2210, IMG_2231, seal 88213, link)",IF(OR(LEN(AX506)&lt;2,ISNUMBER(MATCH(AX506,L_Placeholder,0))),"INVALID – verifier missing",IF(AX506=AU506,"INVALID – verifier must be someone other than the PIC",IF(BH506=1,"INVALID – result not yet available (awaiting / TBC)",IF(BV506=1,"INVALID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future",IF(AND(ISNUMBER(BY506),AG506&lt;BY506),IF(H506="Physical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IF(TRIM(S506)="",0,BZ506)</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TRIM(LOWER(W506))&lt;&gt;LOWER(Flights!$F$20),ISNA(MATCH(TRIM(BP506),{"00aaa00","00aaa0000","aaa00","aaa0000","00-aaa-00","00-aaa-0000","00/aaa/00"},0)),OR(SUMPRODUCT(--ISNUMBER(SEARCH({"a0","a-0","a_0","a/0","a.0","a#0"},BP506)))&gt;0,ISNUMBER(SEARCH("000000",BP506)))),1,0),0)</f>
        <v>0</v>
      </c>
      <c r="BR506" s="61"/>
      <c r="BS506" s="61"/>
      <c r="BT506" s="61"/>
      <c r="BU506" s="61"/>
      <c r="BV506" s="61" t="n">
        <f aca="false">0</f>
        <v>0</v>
      </c>
      <c r="BW506" s="61"/>
      <c r="BX506" s="61"/>
      <c r="BY506" s="62" t="n">
        <f aca="false">Q506-T7EarlyD*24/24</f>
        <v>46300.0486111111</v>
      </c>
      <c r="BZ506" s="61" t="n">
        <f aca="false">IFERROR(IF(AND(TRIM(LOWER(Z506))&lt;&gt;LOWER(Flights!$F$20),ISNA(MATCH(TRIM(BN506),{"00aaa00","00aaa0000","aaa00","aaa0000","00-aaa-00","00-aaa-0000","00/aaa/00"},0)),IF(S506="Link / file path",SUMPRODUCT(--ISNUMBER(SEARCH({"http","www.","\","/",".pdf",".jpg",".jpeg",".png",".heic",".xls",".doc",".msg",".eml"},Z506)))&gt;0,OR(SUMPRODUCT(--ISNUMBER(SEARCH({"a0","a-0","a_0","a/0","a.0","a#0"},BN506)))&gt;0,SUMPRODUCT(--ISNUMBER(SEARCH({"http","www.","\","/",".pdf",".jpg",".jpeg",".png",".heic",".xls",".doc",".msg",".eml"},Z506)))&gt;0,AND(ISNUMBER(MATCH(S506,{"Seal no.","Delivery note / receipt","Email","Photo"},0)),ISNUMBER(SEARCH("0000",BN506)))))),1,0),0)</f>
        <v>0</v>
      </c>
    </row>
    <row r="507" customFormat="false" ht="39.75" hidden="false" customHeight="true" outlineLevel="0" collapsed="false">
      <c r="A507" s="57" t="s">
        <v>1162</v>
      </c>
      <c r="B507" s="57" t="s">
        <v>280</v>
      </c>
      <c r="C507" s="57" t="str">
        <f aca="false">Flights!$F$20</f>
        <v>MH0072</v>
      </c>
      <c r="D507" s="58" t="n">
        <f aca="false">Flights!$D$20</f>
        <v>46321</v>
      </c>
      <c r="E507" s="57" t="str">
        <f aca="false">Flights!$G$20&amp;"-"&amp;Flights!$H$20</f>
        <v>KUL-HKG</v>
      </c>
      <c r="F507" s="57" t="str">
        <f aca="false">Flights!$K$20</f>
        <v>EY</v>
      </c>
      <c r="G507" s="57" t="s">
        <v>81</v>
      </c>
      <c r="H507" s="57" t="s">
        <v>378</v>
      </c>
      <c r="I507" s="57" t="s">
        <v>385</v>
      </c>
      <c r="J507" s="57" t="s">
        <v>386</v>
      </c>
      <c r="K507" s="67" t="s">
        <v>387</v>
      </c>
      <c r="L507" s="67" t="s">
        <v>382</v>
      </c>
      <c r="M507" s="67"/>
      <c r="N507" s="67" t="s">
        <v>383</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60"/>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file",IF(TRIM(S507)="","INVALID – choose the evidence type (column S)",IF(BL507=0,"INVALID – evidence ID does not match its type (e.g. SF-2210, IMG_2231, seal 88213, link)",IF(OR(LEN(AX507)&lt;2,ISNUMBER(MATCH(AX507,L_Placeholder,0))),"INVALID – verifier missing",IF(AX507=AU507,"INVALID – verifier must be someone other than the PIC",IF(BH507=1,"INVALID – result not yet available (awaiting / TBC)",IF(BV507=1,"INVALID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future",IF(AND(ISNUMBER(BY507),AG507&lt;BY507),IF(H507="Physical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IF(TRIM(S507)="",0,BZ507)</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TRIM(LOWER(W507))&lt;&gt;LOWER(Flights!$F$20),ISNA(MATCH(TRIM(BP507),{"00aaa00","00aaa0000","aaa00","aaa0000","00-aaa-00","00-aaa-0000","00/aaa/00"},0)),OR(SUMPRODUCT(--ISNUMBER(SEARCH({"a0","a-0","a_0","a/0","a.0","a#0"},BP507)))&gt;0,ISNUMBER(SEARCH("000000",BP507)))),1,0),0)</f>
        <v>0</v>
      </c>
      <c r="BR507" s="61"/>
      <c r="BS507" s="61"/>
      <c r="BT507" s="61"/>
      <c r="BU507" s="61"/>
      <c r="BV507" s="61" t="n">
        <f aca="false">0</f>
        <v>0</v>
      </c>
      <c r="BW507" s="61"/>
      <c r="BX507" s="61"/>
      <c r="BY507" s="62" t="n">
        <f aca="false">Q507-T7EarlyD*24/24</f>
        <v>46300.0486111111</v>
      </c>
      <c r="BZ507" s="61" t="n">
        <f aca="false">IFERROR(IF(AND(TRIM(LOWER(Z507))&lt;&gt;LOWER(Flights!$F$20),ISNA(MATCH(TRIM(BN507),{"00aaa00","00aaa0000","aaa00","aaa0000","00-aaa-00","00-aaa-0000","00/aaa/00"},0)),IF(S507="Link / file path",SUMPRODUCT(--ISNUMBER(SEARCH({"http","www.","\","/",".pdf",".jpg",".jpeg",".png",".heic",".xls",".doc",".msg",".eml"},Z507)))&gt;0,OR(SUMPRODUCT(--ISNUMBER(SEARCH({"a0","a-0","a_0","a/0","a.0","a#0"},BN507)))&gt;0,SUMPRODUCT(--ISNUMBER(SEARCH({"http","www.","\","/",".pdf",".jpg",".jpeg",".png",".heic",".xls",".doc",".msg",".eml"},Z507)))&gt;0,AND(ISNUMBER(MATCH(S507,{"Seal no.","Delivery note / receipt","Email","Photo"},0)),ISNUMBER(SEARCH("0000",BN507)))))),1,0),0)</f>
        <v>0</v>
      </c>
    </row>
    <row r="508" customFormat="false" ht="41.25" hidden="false" customHeight="true" outlineLevel="0" collapsed="false">
      <c r="A508" s="57" t="s">
        <v>1163</v>
      </c>
      <c r="B508" s="57" t="s">
        <v>280</v>
      </c>
      <c r="C508" s="57" t="str">
        <f aca="false">Flights!$F$20</f>
        <v>MH0072</v>
      </c>
      <c r="D508" s="58" t="n">
        <f aca="false">Flights!$D$20</f>
        <v>46321</v>
      </c>
      <c r="E508" s="57" t="str">
        <f aca="false">Flights!$G$20&amp;"-"&amp;Flights!$H$20</f>
        <v>KUL-HKG</v>
      </c>
      <c r="F508" s="57" t="str">
        <f aca="false">Flights!$K$20</f>
        <v>EY</v>
      </c>
      <c r="G508" s="57" t="s">
        <v>81</v>
      </c>
      <c r="H508" s="57" t="s">
        <v>378</v>
      </c>
      <c r="I508" s="57" t="s">
        <v>389</v>
      </c>
      <c r="J508" s="57" t="s">
        <v>390</v>
      </c>
      <c r="K508" s="67" t="s">
        <v>391</v>
      </c>
      <c r="L508" s="67" t="s">
        <v>382</v>
      </c>
      <c r="M508" s="67"/>
      <c r="N508" s="67" t="str">
        <f aca="false">IF(TRIM(Flights!$L$20)="A339","Required","N/A – rule")</f>
        <v>N/A – rule</v>
      </c>
      <c r="O508" s="67" t="s">
        <v>392</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60"/>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file",IF(TRIM(S508)="","INVALID – choose the evidence type (column S)",IF(BL508=0,"INVALID – evidence ID does not match its type (e.g. SF-2210, IMG_2231, seal 88213, link)",IF(OR(LEN(AX508)&lt;2,ISNUMBER(MATCH(AX508,L_Placeholder,0))),"INVALID – verifier missing",IF(AX508=AU508,"INVALID – verifier must be someone other than the PIC",IF(BH508=1,"INVALID – result not yet available (awaiting / TBC)",IF(BV508=1,"INVALID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future",IF(AND(ISNUMBER(BY508),AG508&lt;BY508),IF(H508="Physical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IF(TRIM(S508)="",0,BZ508)</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TRIM(LOWER(W508))&lt;&gt;LOWER(Flights!$F$20),ISNA(MATCH(TRIM(BP508),{"00aaa00","00aaa0000","aaa00","aaa0000","00-aaa-00","00-aaa-0000","00/aaa/00"},0)),OR(SUMPRODUCT(--ISNUMBER(SEARCH({"a0","a-0","a_0","a/0","a.0","a#0"},BP508)))&gt;0,ISNUMBER(SEARCH("000000",BP508)))),1,0),0)</f>
        <v>0</v>
      </c>
      <c r="BR508" s="61"/>
      <c r="BS508" s="61"/>
      <c r="BT508" s="61"/>
      <c r="BU508" s="61"/>
      <c r="BV508" s="61" t="n">
        <f aca="false">0</f>
        <v>0</v>
      </c>
      <c r="BW508" s="61"/>
      <c r="BX508" s="61"/>
      <c r="BY508" s="62" t="n">
        <f aca="false">Q508-T7EarlyD*24/24</f>
        <v>46300.0486111111</v>
      </c>
      <c r="BZ508" s="61" t="n">
        <f aca="false">IFERROR(IF(AND(TRIM(LOWER(Z508))&lt;&gt;LOWER(Flights!$F$20),ISNA(MATCH(TRIM(BN508),{"00aaa00","00aaa0000","aaa00","aaa0000","00-aaa-00","00-aaa-0000","00/aaa/00"},0)),IF(S508="Link / file path",SUMPRODUCT(--ISNUMBER(SEARCH({"http","www.","\","/",".pdf",".jpg",".jpeg",".png",".heic",".xls",".doc",".msg",".eml"},Z508)))&gt;0,OR(SUMPRODUCT(--ISNUMBER(SEARCH({"a0","a-0","a_0","a/0","a.0","a#0"},BN508)))&gt;0,SUMPRODUCT(--ISNUMBER(SEARCH({"http","www.","\","/",".pdf",".jpg",".jpeg",".png",".heic",".xls",".doc",".msg",".eml"},Z508)))&gt;0,AND(ISNUMBER(MATCH(S508,{"Seal no.","Delivery note / receipt","Email","Photo"},0)),ISNUMBER(SEARCH("0000",BN508)))))),1,0),0)</f>
        <v>0</v>
      </c>
    </row>
    <row r="509" customFormat="false" ht="39.75" hidden="false" customHeight="true" outlineLevel="0" collapsed="false">
      <c r="A509" s="57" t="s">
        <v>1164</v>
      </c>
      <c r="B509" s="57" t="s">
        <v>280</v>
      </c>
      <c r="C509" s="57" t="str">
        <f aca="false">Flights!$F$20</f>
        <v>MH0072</v>
      </c>
      <c r="D509" s="58" t="n">
        <f aca="false">Flights!$D$20</f>
        <v>46321</v>
      </c>
      <c r="E509" s="57" t="str">
        <f aca="false">Flights!$G$20&amp;"-"&amp;Flights!$H$20</f>
        <v>KUL-HKG</v>
      </c>
      <c r="F509" s="57" t="str">
        <f aca="false">Flights!$K$20</f>
        <v>EY</v>
      </c>
      <c r="G509" s="57" t="s">
        <v>81</v>
      </c>
      <c r="H509" s="57" t="s">
        <v>378</v>
      </c>
      <c r="I509" s="57" t="s">
        <v>394</v>
      </c>
      <c r="J509" s="57" t="s">
        <v>395</v>
      </c>
      <c r="K509" s="67" t="s">
        <v>396</v>
      </c>
      <c r="L509" s="67" t="s">
        <v>382</v>
      </c>
      <c r="M509" s="67"/>
      <c r="N509" s="67" t="s">
        <v>383</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60"/>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file",IF(TRIM(S509)="","INVALID – choose the evidence type (column S)",IF(BL509=0,"INVALID – evidence ID does not match its type (e.g. SF-2210, IMG_2231, seal 88213, link)",IF(OR(LEN(AX509)&lt;2,ISNUMBER(MATCH(AX509,L_Placeholder,0))),"INVALID – verifier missing",IF(AX509=AU509,"INVALID – verifier must be someone other than the PIC",IF(BH509=1,"INVALID – result not yet available (awaiting / TBC)",IF(BV509=1,"INVALID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future",IF(AND(ISNUMBER(BY509),AG509&lt;BY509),IF(H509="Physical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IF(TRIM(S509)="",0,BZ509)</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TRIM(LOWER(W509))&lt;&gt;LOWER(Flights!$F$20),ISNA(MATCH(TRIM(BP509),{"00aaa00","00aaa0000","aaa00","aaa0000","00-aaa-00","00-aaa-0000","00/aaa/00"},0)),OR(SUMPRODUCT(--ISNUMBER(SEARCH({"a0","a-0","a_0","a/0","a.0","a#0"},BP509)))&gt;0,ISNUMBER(SEARCH("000000",BP509)))),1,0),0)</f>
        <v>0</v>
      </c>
      <c r="BR509" s="61"/>
      <c r="BS509" s="61"/>
      <c r="BT509" s="61"/>
      <c r="BU509" s="61"/>
      <c r="BV509" s="61" t="n">
        <f aca="false">0</f>
        <v>0</v>
      </c>
      <c r="BW509" s="61"/>
      <c r="BX509" s="61"/>
      <c r="BY509" s="62" t="n">
        <f aca="false">Q509-T7EarlyD*24/24</f>
        <v>46300.0486111111</v>
      </c>
      <c r="BZ509" s="61" t="n">
        <f aca="false">IFERROR(IF(AND(TRIM(LOWER(Z509))&lt;&gt;LOWER(Flights!$F$20),ISNA(MATCH(TRIM(BN509),{"00aaa00","00aaa0000","aaa00","aaa0000","00-aaa-00","00-aaa-0000","00/aaa/00"},0)),IF(S509="Link / file path",SUMPRODUCT(--ISNUMBER(SEARCH({"http","www.","\","/",".pdf",".jpg",".jpeg",".png",".heic",".xls",".doc",".msg",".eml"},Z509)))&gt;0,OR(SUMPRODUCT(--ISNUMBER(SEARCH({"a0","a-0","a_0","a/0","a.0","a#0"},BN509)))&gt;0,SUMPRODUCT(--ISNUMBER(SEARCH({"http","www.","\","/",".pdf",".jpg",".jpeg",".png",".heic",".xls",".doc",".msg",".eml"},Z509)))&gt;0,AND(ISNUMBER(MATCH(S509,{"Seal no.","Delivery note / receipt","Email","Photo"},0)),ISNUMBER(SEARCH("0000",BN509)))))),1,0),0)</f>
        <v>0</v>
      </c>
    </row>
    <row r="510" customFormat="false" ht="39.75" hidden="false" customHeight="true" outlineLevel="0" collapsed="false">
      <c r="A510" s="57" t="s">
        <v>1165</v>
      </c>
      <c r="B510" s="57" t="s">
        <v>280</v>
      </c>
      <c r="C510" s="57" t="str">
        <f aca="false">Flights!$F$20</f>
        <v>MH0072</v>
      </c>
      <c r="D510" s="58" t="n">
        <f aca="false">Flights!$D$20</f>
        <v>46321</v>
      </c>
      <c r="E510" s="57" t="str">
        <f aca="false">Flights!$G$20&amp;"-"&amp;Flights!$H$20</f>
        <v>KUL-HKG</v>
      </c>
      <c r="F510" s="57" t="str">
        <f aca="false">Flights!$K$20</f>
        <v>EY</v>
      </c>
      <c r="G510" s="57" t="s">
        <v>81</v>
      </c>
      <c r="H510" s="57" t="s">
        <v>378</v>
      </c>
      <c r="I510" s="57" t="s">
        <v>398</v>
      </c>
      <c r="J510" s="57" t="s">
        <v>399</v>
      </c>
      <c r="K510" s="67" t="s">
        <v>400</v>
      </c>
      <c r="L510" s="67" t="s">
        <v>382</v>
      </c>
      <c r="M510" s="67"/>
      <c r="N510" s="67" t="s">
        <v>383</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60"/>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file",IF(TRIM(S510)="","INVALID – choose the evidence type (column S)",IF(BL510=0,"INVALID – evidence ID does not match its type (e.g. SF-2210, IMG_2231, seal 88213, link)",IF(OR(LEN(AX510)&lt;2,ISNUMBER(MATCH(AX510,L_Placeholder,0))),"INVALID – verifier missing",IF(AX510=AU510,"INVALID – verifier must be someone other than the PIC",IF(BH510=1,"INVALID – result not yet available (awaiting / TBC)",IF(BV510=1,"INVALID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future",IF(AND(ISNUMBER(BY510),AG510&lt;BY510),IF(H510="Physical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IF(TRIM(S510)="",0,BZ510)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TRIM(LOWER(W510))&lt;&gt;LOWER(Flights!$F$20),ISNA(MATCH(TRIM(BP510),{"00aaa00","00aaa0000","aaa00","aaa0000","00-aaa-00","00-aaa-0000","00/aaa/00"},0)),OR(SUMPRODUCT(--ISNUMBER(SEARCH({"a0","a-0","a_0","a/0","a.0","a#0"},BP510)))&gt;0,ISNUMBER(SEARCH("000000",BP510)))),1,0),0)</f>
        <v>0</v>
      </c>
      <c r="BR510" s="61"/>
      <c r="BS510" s="61"/>
      <c r="BT510" s="61"/>
      <c r="BU510" s="61"/>
      <c r="BV510" s="61" t="n">
        <f aca="false">0</f>
        <v>0</v>
      </c>
      <c r="BW510" s="61"/>
      <c r="BX510" s="61"/>
      <c r="BY510" s="62" t="n">
        <f aca="false">Q510-T7EarlyD*24/24</f>
        <v>46300.0486111111</v>
      </c>
      <c r="BZ510" s="61" t="n">
        <f aca="false">IFERROR(IF(AND(TRIM(LOWER(Z510))&lt;&gt;LOWER(Flights!$F$20),ISNA(MATCH(TRIM(BN510),{"00aaa00","00aaa0000","aaa00","aaa0000","00-aaa-00","00-aaa-0000","00/aaa/00"},0)),IF(S510="Link / file path",SUMPRODUCT(--ISNUMBER(SEARCH({"http","www.","\","/",".pdf",".jpg",".jpeg",".png",".heic",".xls",".doc",".msg",".eml"},Z510)))&gt;0,OR(SUMPRODUCT(--ISNUMBER(SEARCH({"a0","a-0","a_0","a/0","a.0","a#0"},BN510)))&gt;0,SUMPRODUCT(--ISNUMBER(SEARCH({"http","www.","\","/",".pdf",".jpg",".jpeg",".png",".heic",".xls",".doc",".msg",".eml"},Z510)))&gt;0,AND(ISNUMBER(MATCH(S510,{"Seal no.","Delivery note / receipt","Email","Photo"},0)),ISNUMBER(SEARCH("0000",BN510)))))),1,0),0)</f>
        <v>0</v>
      </c>
    </row>
    <row r="511" customFormat="false" ht="39.75" hidden="false" customHeight="true" outlineLevel="0" collapsed="false">
      <c r="A511" s="57" t="s">
        <v>1166</v>
      </c>
      <c r="B511" s="57" t="s">
        <v>280</v>
      </c>
      <c r="C511" s="57" t="str">
        <f aca="false">Flights!$F$20</f>
        <v>MH0072</v>
      </c>
      <c r="D511" s="58" t="n">
        <f aca="false">Flights!$D$20</f>
        <v>46321</v>
      </c>
      <c r="E511" s="57" t="str">
        <f aca="false">Flights!$G$20&amp;"-"&amp;Flights!$H$20</f>
        <v>KUL-HKG</v>
      </c>
      <c r="F511" s="57" t="str">
        <f aca="false">Flights!$K$20</f>
        <v>EY</v>
      </c>
      <c r="G511" s="57" t="s">
        <v>81</v>
      </c>
      <c r="H511" s="57" t="s">
        <v>378</v>
      </c>
      <c r="I511" s="57" t="s">
        <v>398</v>
      </c>
      <c r="J511" s="57" t="s">
        <v>402</v>
      </c>
      <c r="K511" s="67" t="s">
        <v>403</v>
      </c>
      <c r="L511" s="67" t="s">
        <v>382</v>
      </c>
      <c r="M511" s="67"/>
      <c r="N511" s="67" t="s">
        <v>383</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60"/>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file",IF(TRIM(S511)="","INVALID – choose the evidence type (column S)",IF(BL511=0,"INVALID – evidence ID does not match its type (e.g. SF-2210, IMG_2231, seal 88213, link)",IF(OR(LEN(AX511)&lt;2,ISNUMBER(MATCH(AX511,L_Placeholder,0))),"INVALID – verifier missing",IF(AX511=AU511,"INVALID – verifier must be someone other than the PIC",IF(BH511=1,"INVALID – result not yet available (awaiting / TBC)",IF(BV511=1,"INVALID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future",IF(AND(ISNUMBER(BY511),AG511&lt;BY511),IF(H511="Physical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IF(TRIM(S511)="",0,BZ511)</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TRIM(LOWER(W511))&lt;&gt;LOWER(Flights!$F$20),ISNA(MATCH(TRIM(BP511),{"00aaa00","00aaa0000","aaa00","aaa0000","00-aaa-00","00-aaa-0000","00/aaa/00"},0)),OR(SUMPRODUCT(--ISNUMBER(SEARCH({"a0","a-0","a_0","a/0","a.0","a#0"},BP511)))&gt;0,ISNUMBER(SEARCH("000000",BP511)))),1,0),0)</f>
        <v>0</v>
      </c>
      <c r="BR511" s="61"/>
      <c r="BS511" s="61"/>
      <c r="BT511" s="61"/>
      <c r="BU511" s="61"/>
      <c r="BV511" s="61" t="n">
        <f aca="false">0</f>
        <v>0</v>
      </c>
      <c r="BW511" s="61"/>
      <c r="BX511" s="61"/>
      <c r="BY511" s="62" t="n">
        <f aca="false">Q511-T7EarlyD*24/24</f>
        <v>46300.0486111111</v>
      </c>
      <c r="BZ511" s="61" t="n">
        <f aca="false">IFERROR(IF(AND(TRIM(LOWER(Z511))&lt;&gt;LOWER(Flights!$F$20),ISNA(MATCH(TRIM(BN511),{"00aaa00","00aaa0000","aaa00","aaa0000","00-aaa-00","00-aaa-0000","00/aaa/00"},0)),IF(S511="Link / file path",SUMPRODUCT(--ISNUMBER(SEARCH({"http","www.","\","/",".pdf",".jpg",".jpeg",".png",".heic",".xls",".doc",".msg",".eml"},Z511)))&gt;0,OR(SUMPRODUCT(--ISNUMBER(SEARCH({"a0","a-0","a_0","a/0","a.0","a#0"},BN511)))&gt;0,SUMPRODUCT(--ISNUMBER(SEARCH({"http","www.","\","/",".pdf",".jpg",".jpeg",".png",".heic",".xls",".doc",".msg",".eml"},Z511)))&gt;0,AND(ISNUMBER(MATCH(S511,{"Seal no.","Delivery note / receipt","Email","Photo"},0)),ISNUMBER(SEARCH("0000",BN511)))))),1,0),0)</f>
        <v>0</v>
      </c>
    </row>
    <row r="512" customFormat="false" ht="39.75" hidden="false" customHeight="true" outlineLevel="0" collapsed="false">
      <c r="A512" s="57" t="s">
        <v>1167</v>
      </c>
      <c r="B512" s="57" t="s">
        <v>280</v>
      </c>
      <c r="C512" s="57" t="str">
        <f aca="false">Flights!$F$20</f>
        <v>MH0072</v>
      </c>
      <c r="D512" s="58" t="n">
        <f aca="false">Flights!$D$20</f>
        <v>46321</v>
      </c>
      <c r="E512" s="57" t="str">
        <f aca="false">Flights!$G$20&amp;"-"&amp;Flights!$H$20</f>
        <v>KUL-HKG</v>
      </c>
      <c r="F512" s="57" t="str">
        <f aca="false">Flights!$K$20</f>
        <v>EY</v>
      </c>
      <c r="G512" s="57" t="s">
        <v>81</v>
      </c>
      <c r="H512" s="57" t="s">
        <v>378</v>
      </c>
      <c r="I512" s="57" t="s">
        <v>405</v>
      </c>
      <c r="J512" s="57" t="s">
        <v>406</v>
      </c>
      <c r="K512" s="67" t="s">
        <v>407</v>
      </c>
      <c r="L512" s="67" t="s">
        <v>382</v>
      </c>
      <c r="M512" s="67"/>
      <c r="N512" s="67" t="s">
        <v>383</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60"/>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file",IF(TRIM(S512)="","INVALID – choose the evidence type (column S)",IF(BL512=0,"INVALID – evidence ID does not match its type (e.g. SF-2210, IMG_2231, seal 88213, link)",IF(OR(LEN(AX512)&lt;2,ISNUMBER(MATCH(AX512,L_Placeholder,0))),"INVALID – verifier missing",IF(AX512=AU512,"INVALID – verifier must be someone other than the PIC",IF(BH512=1,"INVALID – result not yet available (awaiting / TBC)",IF(BV512=1,"INVALID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future",IF(AND(ISNUMBER(BY512),AG512&lt;BY512),IF(H512="Physical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IF(TRIM(S512)="",0,BZ512)</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TRIM(LOWER(W512))&lt;&gt;LOWER(Flights!$F$20),ISNA(MATCH(TRIM(BP512),{"00aaa00","00aaa0000","aaa00","aaa0000","00-aaa-00","00-aaa-0000","00/aaa/00"},0)),OR(SUMPRODUCT(--ISNUMBER(SEARCH({"a0","a-0","a_0","a/0","a.0","a#0"},BP512)))&gt;0,ISNUMBER(SEARCH("000000",BP512)))),1,0),0)</f>
        <v>0</v>
      </c>
      <c r="BR512" s="61"/>
      <c r="BS512" s="61"/>
      <c r="BT512" s="61"/>
      <c r="BU512" s="61"/>
      <c r="BV512" s="61" t="n">
        <f aca="false">0</f>
        <v>0</v>
      </c>
      <c r="BW512" s="61"/>
      <c r="BX512" s="61"/>
      <c r="BY512" s="62" t="n">
        <f aca="false">Q512-T7EarlyD*24/24</f>
        <v>46300.0486111111</v>
      </c>
      <c r="BZ512" s="61" t="n">
        <f aca="false">IFERROR(IF(AND(TRIM(LOWER(Z512))&lt;&gt;LOWER(Flights!$F$20),ISNA(MATCH(TRIM(BN512),{"00aaa00","00aaa0000","aaa00","aaa0000","00-aaa-00","00-aaa-0000","00/aaa/00"},0)),IF(S512="Link / file path",SUMPRODUCT(--ISNUMBER(SEARCH({"http","www.","\","/",".pdf",".jpg",".jpeg",".png",".heic",".xls",".doc",".msg",".eml"},Z512)))&gt;0,OR(SUMPRODUCT(--ISNUMBER(SEARCH({"a0","a-0","a_0","a/0","a.0","a#0"},BN512)))&gt;0,SUMPRODUCT(--ISNUMBER(SEARCH({"http","www.","\","/",".pdf",".jpg",".jpeg",".png",".heic",".xls",".doc",".msg",".eml"},Z512)))&gt;0,AND(ISNUMBER(MATCH(S512,{"Seal no.","Delivery note / receipt","Email","Photo"},0)),ISNUMBER(SEARCH("0000",BN512)))))),1,0),0)</f>
        <v>0</v>
      </c>
    </row>
    <row r="513" customFormat="false" ht="39.75" hidden="false" customHeight="true" outlineLevel="0" collapsed="false">
      <c r="A513" s="57" t="s">
        <v>1168</v>
      </c>
      <c r="B513" s="57" t="s">
        <v>280</v>
      </c>
      <c r="C513" s="57" t="str">
        <f aca="false">Flights!$F$20</f>
        <v>MH0072</v>
      </c>
      <c r="D513" s="58" t="n">
        <f aca="false">Flights!$D$20</f>
        <v>46321</v>
      </c>
      <c r="E513" s="57" t="str">
        <f aca="false">Flights!$G$20&amp;"-"&amp;Flights!$H$20</f>
        <v>KUL-HKG</v>
      </c>
      <c r="F513" s="57" t="str">
        <f aca="false">Flights!$K$20</f>
        <v>EY</v>
      </c>
      <c r="G513" s="57" t="s">
        <v>81</v>
      </c>
      <c r="H513" s="57" t="s">
        <v>378</v>
      </c>
      <c r="I513" s="57" t="s">
        <v>405</v>
      </c>
      <c r="J513" s="57" t="s">
        <v>409</v>
      </c>
      <c r="K513" s="67" t="s">
        <v>407</v>
      </c>
      <c r="L513" s="67" t="s">
        <v>382</v>
      </c>
      <c r="M513" s="67"/>
      <c r="N513" s="67" t="s">
        <v>383</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60"/>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file",IF(TRIM(S513)="","INVALID – choose the evidence type (column S)",IF(BL513=0,"INVALID – evidence ID does not match its type (e.g. SF-2210, IMG_2231, seal 88213, link)",IF(OR(LEN(AX513)&lt;2,ISNUMBER(MATCH(AX513,L_Placeholder,0))),"INVALID – verifier missing",IF(AX513=AU513,"INVALID – verifier must be someone other than the PIC",IF(BH513=1,"INVALID – result not yet available (awaiting / TBC)",IF(BV513=1,"INVALID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future",IF(AND(ISNUMBER(BY513),AG513&lt;BY513),IF(H513="Physical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IF(TRIM(S513)="",0,BZ513)</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TRIM(LOWER(W513))&lt;&gt;LOWER(Flights!$F$20),ISNA(MATCH(TRIM(BP513),{"00aaa00","00aaa0000","aaa00","aaa0000","00-aaa-00","00-aaa-0000","00/aaa/00"},0)),OR(SUMPRODUCT(--ISNUMBER(SEARCH({"a0","a-0","a_0","a/0","a.0","a#0"},BP513)))&gt;0,ISNUMBER(SEARCH("000000",BP513)))),1,0),0)</f>
        <v>0</v>
      </c>
      <c r="BR513" s="61"/>
      <c r="BS513" s="61"/>
      <c r="BT513" s="61"/>
      <c r="BU513" s="61"/>
      <c r="BV513" s="61" t="n">
        <f aca="false">0</f>
        <v>0</v>
      </c>
      <c r="BW513" s="61"/>
      <c r="BX513" s="61"/>
      <c r="BY513" s="62" t="n">
        <f aca="false">Q513-T7EarlyD*24/24</f>
        <v>46300.0486111111</v>
      </c>
      <c r="BZ513" s="61" t="n">
        <f aca="false">IFERROR(IF(AND(TRIM(LOWER(Z513))&lt;&gt;LOWER(Flights!$F$20),ISNA(MATCH(TRIM(BN513),{"00aaa00","00aaa0000","aaa00","aaa0000","00-aaa-00","00-aaa-0000","00/aaa/00"},0)),IF(S513="Link / file path",SUMPRODUCT(--ISNUMBER(SEARCH({"http","www.","\","/",".pdf",".jpg",".jpeg",".png",".heic",".xls",".doc",".msg",".eml"},Z513)))&gt;0,OR(SUMPRODUCT(--ISNUMBER(SEARCH({"a0","a-0","a_0","a/0","a.0","a#0"},BN513)))&gt;0,SUMPRODUCT(--ISNUMBER(SEARCH({"http","www.","\","/",".pdf",".jpg",".jpeg",".png",".heic",".xls",".doc",".msg",".eml"},Z513)))&gt;0,AND(ISNUMBER(MATCH(S513,{"Seal no.","Delivery note / receipt","Email","Photo"},0)),ISNUMBER(SEARCH("0000",BN513)))))),1,0),0)</f>
        <v>0</v>
      </c>
    </row>
    <row r="514" customFormat="false" ht="39.75" hidden="false" customHeight="true" outlineLevel="0" collapsed="false">
      <c r="A514" s="57" t="s">
        <v>1169</v>
      </c>
      <c r="B514" s="57" t="s">
        <v>280</v>
      </c>
      <c r="C514" s="57" t="str">
        <f aca="false">Flights!$F$20</f>
        <v>MH0072</v>
      </c>
      <c r="D514" s="58" t="n">
        <f aca="false">Flights!$D$20</f>
        <v>46321</v>
      </c>
      <c r="E514" s="57" t="str">
        <f aca="false">Flights!$G$20&amp;"-"&amp;Flights!$H$20</f>
        <v>KUL-HKG</v>
      </c>
      <c r="F514" s="57" t="str">
        <f aca="false">Flights!$K$20</f>
        <v>EY</v>
      </c>
      <c r="G514" s="57" t="s">
        <v>81</v>
      </c>
      <c r="H514" s="57" t="s">
        <v>378</v>
      </c>
      <c r="I514" s="57" t="s">
        <v>411</v>
      </c>
      <c r="J514" s="57" t="s">
        <v>412</v>
      </c>
      <c r="K514" s="67" t="s">
        <v>1170</v>
      </c>
      <c r="L514" s="67" t="s">
        <v>1171</v>
      </c>
      <c r="M514" s="67"/>
      <c r="N514" s="67" t="s">
        <v>383</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60"/>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file",IF(TRIM(S514)="","INVALID – choose the evidence type (column S)",IF(BL514=0,"INVALID – evidence ID does not match its type (e.g. SF-2210, IMG_2231, seal 88213, link)",IF(OR(LEN(AX514)&lt;2,ISNUMBER(MATCH(AX514,L_Placeholder,0))),"INVALID – verifier missing",IF(AX514=AU514,"INVALID – verifier must be someone other than the PIC",IF(BH514=1,"INVALID – result not yet available (awaiting / TBC)",IF(BV514=1,"INVALID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future",IF(AND(ISNUMBER(BY514),AG514&lt;BY514),IF(H514="Physical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IF(TRIM(S514)="",0,BZ514)</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TRIM(LOWER(W514))&lt;&gt;LOWER(Flights!$F$20),ISNA(MATCH(TRIM(BP514),{"00aaa00","00aaa0000","aaa00","aaa0000","00-aaa-00","00-aaa-0000","00/aaa/00"},0)),OR(SUMPRODUCT(--ISNUMBER(SEARCH({"a0","a-0","a_0","a/0","a.0","a#0"},BP514)))&gt;0,ISNUMBER(SEARCH("000000",BP514)))),1,0),0)</f>
        <v>0</v>
      </c>
      <c r="BR514" s="61"/>
      <c r="BS514" s="61"/>
      <c r="BT514" s="61"/>
      <c r="BU514" s="61"/>
      <c r="BV514" s="61" t="n">
        <f aca="false">0</f>
        <v>0</v>
      </c>
      <c r="BW514" s="61"/>
      <c r="BX514" s="61"/>
      <c r="BY514" s="62" t="n">
        <f aca="false">Q514-T7EarlyD*24/24</f>
        <v>46300.0486111111</v>
      </c>
      <c r="BZ514" s="61" t="n">
        <f aca="false">IFERROR(IF(AND(TRIM(LOWER(Z514))&lt;&gt;LOWER(Flights!$F$20),ISNA(MATCH(TRIM(BN514),{"00aaa00","00aaa0000","aaa00","aaa0000","00-aaa-00","00-aaa-0000","00/aaa/00"},0)),IF(S514="Link / file path",SUMPRODUCT(--ISNUMBER(SEARCH({"http","www.","\","/",".pdf",".jpg",".jpeg",".png",".heic",".xls",".doc",".msg",".eml"},Z514)))&gt;0,OR(SUMPRODUCT(--ISNUMBER(SEARCH({"a0","a-0","a_0","a/0","a.0","a#0"},BN514)))&gt;0,SUMPRODUCT(--ISNUMBER(SEARCH({"http","www.","\","/",".pdf",".jpg",".jpeg",".png",".heic",".xls",".doc",".msg",".eml"},Z514)))&gt;0,AND(ISNUMBER(MATCH(S514,{"Seal no.","Delivery note / receipt","Email","Photo"},0)),ISNUMBER(SEARCH("0000",BN514)))))),1,0),0)</f>
        <v>0</v>
      </c>
    </row>
    <row r="515" customFormat="false" ht="39.75" hidden="false" customHeight="true" outlineLevel="0" collapsed="false">
      <c r="A515" s="57" t="s">
        <v>1172</v>
      </c>
      <c r="B515" s="57" t="s">
        <v>280</v>
      </c>
      <c r="C515" s="57" t="str">
        <f aca="false">Flights!$F$20</f>
        <v>MH0072</v>
      </c>
      <c r="D515" s="58" t="n">
        <f aca="false">Flights!$D$20</f>
        <v>46321</v>
      </c>
      <c r="E515" s="57" t="str">
        <f aca="false">Flights!$G$20&amp;"-"&amp;Flights!$H$20</f>
        <v>KUL-HKG</v>
      </c>
      <c r="F515" s="57" t="str">
        <f aca="false">Flights!$K$20</f>
        <v>EY</v>
      </c>
      <c r="G515" s="57" t="s">
        <v>83</v>
      </c>
      <c r="H515" s="57" t="s">
        <v>378</v>
      </c>
      <c r="I515" s="57" t="s">
        <v>379</v>
      </c>
      <c r="J515" s="57" t="s">
        <v>416</v>
      </c>
      <c r="K515" s="67" t="s">
        <v>417</v>
      </c>
      <c r="L515" s="67" t="s">
        <v>418</v>
      </c>
      <c r="M515" s="67"/>
      <c r="N515" s="67" t="s">
        <v>383</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60"/>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file",IF(TRIM(S515)="","INVALID – choose the evidence type (column S)",IF(BL515=0,"INVALID – evidence ID does not match its type (e.g. SF-2210, IMG_2231, seal 88213, link)",IF(OR(LEN(AX515)&lt;2,ISNUMBER(MATCH(AX515,L_Placeholder,0))),"INVALID – verifier missing",IF(AX515=AU515,"INVALID – verifier must be someone other than the PIC",IF(BH515=1,"INVALID – result not yet available (awaiting / TBC)",IF(BV515=1,"INVALID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future",IF(AND(ISNUMBER(BY515),AG515&lt;BY515),IF(H515="Physical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IF(TRIM(S515)="",0,BZ515)</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TRIM(LOWER(W515))&lt;&gt;LOWER(Flights!$F$20),ISNA(MATCH(TRIM(BP515),{"00aaa00","00aaa0000","aaa00","aaa0000","00-aaa-00","00-aaa-0000","00/aaa/00"},0)),OR(SUMPRODUCT(--ISNUMBER(SEARCH({"a0","a-0","a_0","a/0","a.0","a#0"},BP515)))&gt;0,ISNUMBER(SEARCH("000000",BP515)))),1,0),0)</f>
        <v>0</v>
      </c>
      <c r="BR515" s="61"/>
      <c r="BS515" s="61"/>
      <c r="BT515" s="61"/>
      <c r="BU515" s="61"/>
      <c r="BV515" s="61" t="n">
        <f aca="false">0</f>
        <v>0</v>
      </c>
      <c r="BW515" s="61"/>
      <c r="BX515" s="61"/>
      <c r="BY515" s="62" t="n">
        <f aca="false">Q515-T24EarlyH/24</f>
        <v>46319.0486111111</v>
      </c>
      <c r="BZ515" s="61" t="n">
        <f aca="false">IFERROR(IF(AND(TRIM(LOWER(Z515))&lt;&gt;LOWER(Flights!$F$20),ISNA(MATCH(TRIM(BN515),{"00aaa00","00aaa0000","aaa00","aaa0000","00-aaa-00","00-aaa-0000","00/aaa/00"},0)),IF(S515="Link / file path",SUMPRODUCT(--ISNUMBER(SEARCH({"http","www.","\","/",".pdf",".jpg",".jpeg",".png",".heic",".xls",".doc",".msg",".eml"},Z515)))&gt;0,OR(SUMPRODUCT(--ISNUMBER(SEARCH({"a0","a-0","a_0","a/0","a.0","a#0"},BN515)))&gt;0,SUMPRODUCT(--ISNUMBER(SEARCH({"http","www.","\","/",".pdf",".jpg",".jpeg",".png",".heic",".xls",".doc",".msg",".eml"},Z515)))&gt;0,AND(ISNUMBER(MATCH(S515,{"Seal no.","Delivery note / receipt","Email","Photo"},0)),ISNUMBER(SEARCH("0000",BN515)))))),1,0),0)</f>
        <v>0</v>
      </c>
    </row>
    <row r="516" customFormat="false" ht="39.75" hidden="false" customHeight="true" outlineLevel="0" collapsed="false">
      <c r="A516" s="57" t="s">
        <v>1173</v>
      </c>
      <c r="B516" s="57" t="s">
        <v>280</v>
      </c>
      <c r="C516" s="57" t="str">
        <f aca="false">Flights!$F$20</f>
        <v>MH0072</v>
      </c>
      <c r="D516" s="58" t="n">
        <f aca="false">Flights!$D$20</f>
        <v>46321</v>
      </c>
      <c r="E516" s="57" t="str">
        <f aca="false">Flights!$G$20&amp;"-"&amp;Flights!$H$20</f>
        <v>KUL-HKG</v>
      </c>
      <c r="F516" s="57" t="str">
        <f aca="false">Flights!$K$20</f>
        <v>EY</v>
      </c>
      <c r="G516" s="57" t="s">
        <v>420</v>
      </c>
      <c r="H516" s="57" t="s">
        <v>378</v>
      </c>
      <c r="I516" s="57" t="s">
        <v>379</v>
      </c>
      <c r="J516" s="57" t="s">
        <v>421</v>
      </c>
      <c r="K516" s="67"/>
      <c r="L516" s="67" t="s">
        <v>422</v>
      </c>
      <c r="M516" s="67"/>
      <c r="N516" s="67" t="s">
        <v>383</v>
      </c>
      <c r="O516" s="67" t="s">
        <v>423</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60"/>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file",IF(TRIM(S516)="","INVALID – choose the evidence type (column S)",IF(BL516=0,"INVALID – evidence ID does not match its type (e.g. SF-2210, IMG_2231, seal 88213, link)",IF(OR(LEN(AX516)&lt;2,ISNUMBER(MATCH(AX516,L_Placeholder,0))),"INVALID – verifier missing",IF(AX516=AU516,"INVALID – verifier must be someone other than the PIC",IF(BH516=1,"INVALID – result not yet available (awaiting / TBC)",IF(BV516=1,"INVALID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future",IF(AND(ISNUMBER(BY516),AG516&lt;BY516),IF(H516="Physical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IF(TRIM(S516)="",0,BZ516)</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TRIM(LOWER(W516))&lt;&gt;LOWER(Flights!$F$20),ISNA(MATCH(TRIM(BP516),{"00aaa00","00aaa0000","aaa00","aaa0000","00-aaa-00","00-aaa-0000","00/aaa/00"},0)),OR(SUMPRODUCT(--ISNUMBER(SEARCH({"a0","a-0","a_0","a/0","a.0","a#0"},BP516)))&gt;0,ISNUMBER(SEARCH("000000",BP516)))),1,0),0)</f>
        <v>0</v>
      </c>
      <c r="BR516" s="61"/>
      <c r="BS516" s="61"/>
      <c r="BT516" s="61"/>
      <c r="BU516" s="61"/>
      <c r="BV516" s="61" t="n">
        <f aca="false">0</f>
        <v>0</v>
      </c>
      <c r="BW516" s="61"/>
      <c r="BX516" s="61"/>
      <c r="BY516" s="62" t="n">
        <f aca="false">Q516-T12EarlyH/24</f>
        <v>46320.0486111111</v>
      </c>
      <c r="BZ516" s="61" t="n">
        <f aca="false">IFERROR(IF(AND(TRIM(LOWER(Z516))&lt;&gt;LOWER(Flights!$F$20),ISNA(MATCH(TRIM(BN516),{"00aaa00","00aaa0000","aaa00","aaa0000","00-aaa-00","00-aaa-0000","00/aaa/00"},0)),IF(S516="Link / file path",SUMPRODUCT(--ISNUMBER(SEARCH({"http","www.","\","/",".pdf",".jpg",".jpeg",".png",".heic",".xls",".doc",".msg",".eml"},Z516)))&gt;0,OR(SUMPRODUCT(--ISNUMBER(SEARCH({"a0","a-0","a_0","a/0","a.0","a#0"},BN516)))&gt;0,SUMPRODUCT(--ISNUMBER(SEARCH({"http","www.","\","/",".pdf",".jpg",".jpeg",".png",".heic",".xls",".doc",".msg",".eml"},Z516)))&gt;0,AND(ISNUMBER(MATCH(S516,{"Seal no.","Delivery note / receipt","Email","Photo"},0)),ISNUMBER(SEARCH("0000",BN516)))))),1,0),0)</f>
        <v>0</v>
      </c>
    </row>
    <row r="517" customFormat="false" ht="39.75" hidden="false" customHeight="true" outlineLevel="0" collapsed="false">
      <c r="A517" s="57" t="s">
        <v>1174</v>
      </c>
      <c r="B517" s="57" t="s">
        <v>280</v>
      </c>
      <c r="C517" s="57" t="str">
        <f aca="false">Flights!$F$20</f>
        <v>MH0072</v>
      </c>
      <c r="D517" s="58" t="n">
        <f aca="false">Flights!$D$20</f>
        <v>46321</v>
      </c>
      <c r="E517" s="57" t="str">
        <f aca="false">Flights!$G$20&amp;"-"&amp;Flights!$H$20</f>
        <v>KUL-HKG</v>
      </c>
      <c r="F517" s="57" t="str">
        <f aca="false">Flights!$K$20</f>
        <v>EY</v>
      </c>
      <c r="G517" s="57" t="s">
        <v>420</v>
      </c>
      <c r="H517" s="57" t="s">
        <v>378</v>
      </c>
      <c r="I517" s="57" t="s">
        <v>379</v>
      </c>
      <c r="J517" s="57" t="s">
        <v>425</v>
      </c>
      <c r="K517" s="67" t="s">
        <v>426</v>
      </c>
      <c r="L517" s="67" t="s">
        <v>422</v>
      </c>
      <c r="M517" s="67"/>
      <c r="N517" s="67" t="s">
        <v>383</v>
      </c>
      <c r="O517" s="67" t="s">
        <v>423</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60"/>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file",IF(TRIM(S517)="","INVALID – choose the evidence type (column S)",IF(BL517=0,"INVALID – evidence ID does not match its type (e.g. SF-2210, IMG_2231, seal 88213, link)",IF(OR(LEN(AX517)&lt;2,ISNUMBER(MATCH(AX517,L_Placeholder,0))),"INVALID – verifier missing",IF(AX517=AU517,"INVALID – verifier must be someone other than the PIC",IF(BH517=1,"INVALID – result not yet available (awaiting / TBC)",IF(BV517=1,"INVALID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future",IF(AND(ISNUMBER(BY517),AG517&lt;BY517),IF(H517="Physical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IF(TRIM(S517)="",0,BZ517)</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TRIM(LOWER(W517))&lt;&gt;LOWER(Flights!$F$20),ISNA(MATCH(TRIM(BP517),{"00aaa00","00aaa0000","aaa00","aaa0000","00-aaa-00","00-aaa-0000","00/aaa/00"},0)),OR(SUMPRODUCT(--ISNUMBER(SEARCH({"a0","a-0","a_0","a/0","a.0","a#0"},BP517)))&gt;0,ISNUMBER(SEARCH("000000",BP517)))),1,0),0)</f>
        <v>0</v>
      </c>
      <c r="BR517" s="61"/>
      <c r="BS517" s="61"/>
      <c r="BT517" s="61"/>
      <c r="BU517" s="61"/>
      <c r="BV517" s="61" t="n">
        <f aca="false">0</f>
        <v>0</v>
      </c>
      <c r="BW517" s="61"/>
      <c r="BX517" s="61"/>
      <c r="BY517" s="62" t="n">
        <f aca="false">Q517-T12EarlyH/24</f>
        <v>46320.0486111111</v>
      </c>
      <c r="BZ517" s="61" t="n">
        <f aca="false">IFERROR(IF(AND(TRIM(LOWER(Z517))&lt;&gt;LOWER(Flights!$F$20),ISNA(MATCH(TRIM(BN517),{"00aaa00","00aaa0000","aaa00","aaa0000","00-aaa-00","00-aaa-0000","00/aaa/00"},0)),IF(S517="Link / file path",SUMPRODUCT(--ISNUMBER(SEARCH({"http","www.","\","/",".pdf",".jpg",".jpeg",".png",".heic",".xls",".doc",".msg",".eml"},Z517)))&gt;0,OR(SUMPRODUCT(--ISNUMBER(SEARCH({"a0","a-0","a_0","a/0","a.0","a#0"},BN517)))&gt;0,SUMPRODUCT(--ISNUMBER(SEARCH({"http","www.","\","/",".pdf",".jpg",".jpeg",".png",".heic",".xls",".doc",".msg",".eml"},Z517)))&gt;0,AND(ISNUMBER(MATCH(S517,{"Seal no.","Delivery note / receipt","Email","Photo"},0)),ISNUMBER(SEARCH("0000",BN517)))))),1,0),0)</f>
        <v>0</v>
      </c>
    </row>
    <row r="518" customFormat="false" ht="39.75" hidden="false" customHeight="true" outlineLevel="0" collapsed="false">
      <c r="A518" s="57" t="s">
        <v>1175</v>
      </c>
      <c r="B518" s="57" t="s">
        <v>280</v>
      </c>
      <c r="C518" s="57" t="str">
        <f aca="false">Flights!$F$20</f>
        <v>MH0072</v>
      </c>
      <c r="D518" s="58" t="n">
        <f aca="false">Flights!$D$20</f>
        <v>46321</v>
      </c>
      <c r="E518" s="57" t="str">
        <f aca="false">Flights!$G$20&amp;"-"&amp;Flights!$H$20</f>
        <v>KUL-HKG</v>
      </c>
      <c r="F518" s="57" t="str">
        <f aca="false">Flights!$K$20</f>
        <v>EY</v>
      </c>
      <c r="G518" s="57" t="s">
        <v>420</v>
      </c>
      <c r="H518" s="57" t="s">
        <v>378</v>
      </c>
      <c r="I518" s="57" t="s">
        <v>428</v>
      </c>
      <c r="J518" s="57" t="s">
        <v>429</v>
      </c>
      <c r="K518" s="67"/>
      <c r="L518" s="67" t="s">
        <v>422</v>
      </c>
      <c r="M518" s="67"/>
      <c r="N518" s="67" t="s">
        <v>383</v>
      </c>
      <c r="O518" s="67" t="s">
        <v>423</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60"/>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file",IF(TRIM(S518)="","INVALID – choose the evidence type (column S)",IF(BL518=0,"INVALID – evidence ID does not match its type (e.g. SF-2210, IMG_2231, seal 88213, link)",IF(OR(LEN(AX518)&lt;2,ISNUMBER(MATCH(AX518,L_Placeholder,0))),"INVALID – verifier missing",IF(AX518=AU518,"INVALID – verifier must be someone other than the PIC",IF(BH518=1,"INVALID – result not yet available (awaiting / TBC)",IF(BV518=1,"INVALID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future",IF(AND(ISNUMBER(BY518),AG518&lt;BY518),IF(H518="Physical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IF(TRIM(S518)="",0,BZ518)</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TRIM(LOWER(W518))&lt;&gt;LOWER(Flights!$F$20),ISNA(MATCH(TRIM(BP518),{"00aaa00","00aaa0000","aaa00","aaa0000","00-aaa-00","00-aaa-0000","00/aaa/00"},0)),OR(SUMPRODUCT(--ISNUMBER(SEARCH({"a0","a-0","a_0","a/0","a.0","a#0"},BP518)))&gt;0,ISNUMBER(SEARCH("000000",BP518)))),1,0),0)</f>
        <v>0</v>
      </c>
      <c r="BR518" s="61"/>
      <c r="BS518" s="61"/>
      <c r="BT518" s="61"/>
      <c r="BU518" s="61"/>
      <c r="BV518" s="61" t="n">
        <f aca="false">0</f>
        <v>0</v>
      </c>
      <c r="BW518" s="61"/>
      <c r="BX518" s="61"/>
      <c r="BY518" s="62" t="n">
        <f aca="false">Q518-T12EarlyH/24</f>
        <v>46320.0486111111</v>
      </c>
      <c r="BZ518" s="61" t="n">
        <f aca="false">IFERROR(IF(AND(TRIM(LOWER(Z518))&lt;&gt;LOWER(Flights!$F$20),ISNA(MATCH(TRIM(BN518),{"00aaa00","00aaa0000","aaa00","aaa0000","00-aaa-00","00-aaa-0000","00/aaa/00"},0)),IF(S518="Link / file path",SUMPRODUCT(--ISNUMBER(SEARCH({"http","www.","\","/",".pdf",".jpg",".jpeg",".png",".heic",".xls",".doc",".msg",".eml"},Z518)))&gt;0,OR(SUMPRODUCT(--ISNUMBER(SEARCH({"a0","a-0","a_0","a/0","a.0","a#0"},BN518)))&gt;0,SUMPRODUCT(--ISNUMBER(SEARCH({"http","www.","\","/",".pdf",".jpg",".jpeg",".png",".heic",".xls",".doc",".msg",".eml"},Z518)))&gt;0,AND(ISNUMBER(MATCH(S518,{"Seal no.","Delivery note / receipt","Email","Photo"},0)),ISNUMBER(SEARCH("0000",BN518)))))),1,0),0)</f>
        <v>0</v>
      </c>
    </row>
    <row r="519" customFormat="false" ht="39.75" hidden="false" customHeight="true" outlineLevel="0" collapsed="false">
      <c r="A519" s="57" t="s">
        <v>1176</v>
      </c>
      <c r="B519" s="57" t="s">
        <v>280</v>
      </c>
      <c r="C519" s="57" t="str">
        <f aca="false">Flights!$F$20</f>
        <v>MH0072</v>
      </c>
      <c r="D519" s="58" t="n">
        <f aca="false">Flights!$D$20</f>
        <v>46321</v>
      </c>
      <c r="E519" s="57" t="str">
        <f aca="false">Flights!$G$20&amp;"-"&amp;Flights!$H$20</f>
        <v>KUL-HKG</v>
      </c>
      <c r="F519" s="57" t="str">
        <f aca="false">Flights!$K$20</f>
        <v>EY</v>
      </c>
      <c r="G519" s="57" t="s">
        <v>420</v>
      </c>
      <c r="H519" s="57" t="s">
        <v>378</v>
      </c>
      <c r="I519" s="57" t="s">
        <v>428</v>
      </c>
      <c r="J519" s="57" t="s">
        <v>431</v>
      </c>
      <c r="K519" s="67"/>
      <c r="L519" s="67" t="s">
        <v>422</v>
      </c>
      <c r="M519" s="67"/>
      <c r="N519" s="67" t="s">
        <v>383</v>
      </c>
      <c r="O519" s="67" t="s">
        <v>423</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60"/>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file",IF(TRIM(S519)="","INVALID – choose the evidence type (column S)",IF(BL519=0,"INVALID – evidence ID does not match its type (e.g. SF-2210, IMG_2231, seal 88213, link)",IF(OR(LEN(AX519)&lt;2,ISNUMBER(MATCH(AX519,L_Placeholder,0))),"INVALID – verifier missing",IF(AX519=AU519,"INVALID – verifier must be someone other than the PIC",IF(BH519=1,"INVALID – result not yet available (awaiting / TBC)",IF(BV519=1,"INVALID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future",IF(AND(ISNUMBER(BY519),AG519&lt;BY519),IF(H519="Physical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IF(TRIM(S519)="",0,BZ519)</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TRIM(LOWER(W519))&lt;&gt;LOWER(Flights!$F$20),ISNA(MATCH(TRIM(BP519),{"00aaa00","00aaa0000","aaa00","aaa0000","00-aaa-00","00-aaa-0000","00/aaa/00"},0)),OR(SUMPRODUCT(--ISNUMBER(SEARCH({"a0","a-0","a_0","a/0","a.0","a#0"},BP519)))&gt;0,ISNUMBER(SEARCH("000000",BP519)))),1,0),0)</f>
        <v>0</v>
      </c>
      <c r="BR519" s="61"/>
      <c r="BS519" s="61"/>
      <c r="BT519" s="61"/>
      <c r="BU519" s="61"/>
      <c r="BV519" s="61" t="n">
        <f aca="false">0</f>
        <v>0</v>
      </c>
      <c r="BW519" s="61"/>
      <c r="BX519" s="61"/>
      <c r="BY519" s="62" t="n">
        <f aca="false">Q519-T12EarlyH/24</f>
        <v>46320.0486111111</v>
      </c>
      <c r="BZ519" s="61" t="n">
        <f aca="false">IFERROR(IF(AND(TRIM(LOWER(Z519))&lt;&gt;LOWER(Flights!$F$20),ISNA(MATCH(TRIM(BN519),{"00aaa00","00aaa0000","aaa00","aaa0000","00-aaa-00","00-aaa-0000","00/aaa/00"},0)),IF(S519="Link / file path",SUMPRODUCT(--ISNUMBER(SEARCH({"http","www.","\","/",".pdf",".jpg",".jpeg",".png",".heic",".xls",".doc",".msg",".eml"},Z519)))&gt;0,OR(SUMPRODUCT(--ISNUMBER(SEARCH({"a0","a-0","a_0","a/0","a.0","a#0"},BN519)))&gt;0,SUMPRODUCT(--ISNUMBER(SEARCH({"http","www.","\","/",".pdf",".jpg",".jpeg",".png",".heic",".xls",".doc",".msg",".eml"},Z519)))&gt;0,AND(ISNUMBER(MATCH(S519,{"Seal no.","Delivery note / receipt","Email","Photo"},0)),ISNUMBER(SEARCH("0000",BN519)))))),1,0),0)</f>
        <v>0</v>
      </c>
    </row>
    <row r="520" customFormat="false" ht="39.75" hidden="false" customHeight="true" outlineLevel="0" collapsed="false">
      <c r="A520" s="57" t="s">
        <v>1177</v>
      </c>
      <c r="B520" s="57" t="s">
        <v>280</v>
      </c>
      <c r="C520" s="57" t="str">
        <f aca="false">Flights!$F$20</f>
        <v>MH0072</v>
      </c>
      <c r="D520" s="58" t="n">
        <f aca="false">Flights!$D$20</f>
        <v>46321</v>
      </c>
      <c r="E520" s="57" t="str">
        <f aca="false">Flights!$G$20&amp;"-"&amp;Flights!$H$20</f>
        <v>KUL-HKG</v>
      </c>
      <c r="F520" s="57" t="str">
        <f aca="false">Flights!$K$20</f>
        <v>EY</v>
      </c>
      <c r="G520" s="57" t="s">
        <v>420</v>
      </c>
      <c r="H520" s="57" t="s">
        <v>378</v>
      </c>
      <c r="I520" s="57" t="s">
        <v>428</v>
      </c>
      <c r="J520" s="57" t="s">
        <v>433</v>
      </c>
      <c r="K520" s="67"/>
      <c r="L520" s="67" t="s">
        <v>422</v>
      </c>
      <c r="M520" s="67"/>
      <c r="N520" s="67" t="s">
        <v>383</v>
      </c>
      <c r="O520" s="67" t="s">
        <v>423</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60"/>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file",IF(TRIM(S520)="","INVALID – choose the evidence type (column S)",IF(BL520=0,"INVALID – evidence ID does not match its type (e.g. SF-2210, IMG_2231, seal 88213, link)",IF(OR(LEN(AX520)&lt;2,ISNUMBER(MATCH(AX520,L_Placeholder,0))),"INVALID – verifier missing",IF(AX520=AU520,"INVALID – verifier must be someone other than the PIC",IF(BH520=1,"INVALID – result not yet available (awaiting / TBC)",IF(BV520=1,"INVALID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future",IF(AND(ISNUMBER(BY520),AG520&lt;BY520),IF(H520="Physical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IF(TRIM(S520)="",0,BZ520)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TRIM(LOWER(W520))&lt;&gt;LOWER(Flights!$F$20),ISNA(MATCH(TRIM(BP520),{"00aaa00","00aaa0000","aaa00","aaa0000","00-aaa-00","00-aaa-0000","00/aaa/00"},0)),OR(SUMPRODUCT(--ISNUMBER(SEARCH({"a0","a-0","a_0","a/0","a.0","a#0"},BP520)))&gt;0,ISNUMBER(SEARCH("000000",BP520)))),1,0),0)</f>
        <v>0</v>
      </c>
      <c r="BR520" s="61"/>
      <c r="BS520" s="61"/>
      <c r="BT520" s="61"/>
      <c r="BU520" s="61"/>
      <c r="BV520" s="61" t="n">
        <f aca="false">0</f>
        <v>0</v>
      </c>
      <c r="BW520" s="61"/>
      <c r="BX520" s="61"/>
      <c r="BY520" s="62" t="n">
        <f aca="false">Q520-T12EarlyH/24</f>
        <v>46320.0486111111</v>
      </c>
      <c r="BZ520" s="61" t="n">
        <f aca="false">IFERROR(IF(AND(TRIM(LOWER(Z520))&lt;&gt;LOWER(Flights!$F$20),ISNA(MATCH(TRIM(BN520),{"00aaa00","00aaa0000","aaa00","aaa0000","00-aaa-00","00-aaa-0000","00/aaa/00"},0)),IF(S520="Link / file path",SUMPRODUCT(--ISNUMBER(SEARCH({"http","www.","\","/",".pdf",".jpg",".jpeg",".png",".heic",".xls",".doc",".msg",".eml"},Z520)))&gt;0,OR(SUMPRODUCT(--ISNUMBER(SEARCH({"a0","a-0","a_0","a/0","a.0","a#0"},BN520)))&gt;0,SUMPRODUCT(--ISNUMBER(SEARCH({"http","www.","\","/",".pdf",".jpg",".jpeg",".png",".heic",".xls",".doc",".msg",".eml"},Z520)))&gt;0,AND(ISNUMBER(MATCH(S520,{"Seal no.","Delivery note / receipt","Email","Photo"},0)),ISNUMBER(SEARCH("0000",BN520)))))),1,0),0)</f>
        <v>0</v>
      </c>
    </row>
    <row r="521" customFormat="false" ht="78.75" hidden="false" customHeight="true" outlineLevel="0" collapsed="false">
      <c r="A521" s="57" t="s">
        <v>1178</v>
      </c>
      <c r="B521" s="57" t="s">
        <v>280</v>
      </c>
      <c r="C521" s="57" t="str">
        <f aca="false">Flights!$F$20</f>
        <v>MH0072</v>
      </c>
      <c r="D521" s="58" t="n">
        <f aca="false">Flights!$D$20</f>
        <v>46321</v>
      </c>
      <c r="E521" s="57" t="str">
        <f aca="false">Flights!$G$20&amp;"-"&amp;Flights!$H$20</f>
        <v>KUL-HKG</v>
      </c>
      <c r="F521" s="57" t="str">
        <f aca="false">Flights!$K$20</f>
        <v>EY</v>
      </c>
      <c r="G521" s="57" t="s">
        <v>420</v>
      </c>
      <c r="H521" s="57" t="s">
        <v>378</v>
      </c>
      <c r="I521" s="57" t="s">
        <v>428</v>
      </c>
      <c r="J521" s="57" t="s">
        <v>435</v>
      </c>
      <c r="K521" s="67" t="s">
        <v>491</v>
      </c>
      <c r="L521" s="67" t="s">
        <v>422</v>
      </c>
      <c r="M521" s="67"/>
      <c r="N521" s="67" t="s">
        <v>383</v>
      </c>
      <c r="O521" s="67" t="s">
        <v>423</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60"/>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file",IF(TRIM(S521)="","INVALID – choose the evidence type (column S)",IF(BL521=0,"INVALID – evidence ID does not match its type (e.g. SF-2210, IMG_2231, seal 88213, link)",IF(OR(LEN(AX521)&lt;2,ISNUMBER(MATCH(AX521,L_Placeholder,0))),"INVALID – verifier missing",IF(AX521=AU521,"INVALID – verifier must be someone other than the PIC",IF(BH521=1,"INVALID – result not yet available (awaiting / TBC)",IF(BV521=1,"INVALID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future",IF(AND(ISNUMBER(BY521),AG521&lt;BY521),IF(H521="Physical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IF(TRIM(S521)="",0,BZ521)</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TRIM(LOWER(W521))&lt;&gt;LOWER(Flights!$F$20),ISNA(MATCH(TRIM(BP521),{"00aaa00","00aaa0000","aaa00","aaa0000","00-aaa-00","00-aaa-0000","00/aaa/00"},0)),OR(SUMPRODUCT(--ISNUMBER(SEARCH({"a0","a-0","a_0","a/0","a.0","a#0"},BP521)))&gt;0,ISNUMBER(SEARCH("000000",BP521)))),1,0),0)</f>
        <v>0</v>
      </c>
      <c r="BR521" s="61"/>
      <c r="BS521" s="61"/>
      <c r="BT521" s="61"/>
      <c r="BU521" s="61"/>
      <c r="BV521" s="61" t="n">
        <f aca="false">0</f>
        <v>0</v>
      </c>
      <c r="BW521" s="61"/>
      <c r="BX521" s="61"/>
      <c r="BY521" s="62" t="n">
        <f aca="false">Q521-T12EarlyH/24</f>
        <v>46320.0486111111</v>
      </c>
      <c r="BZ521" s="61" t="n">
        <f aca="false">IFERROR(IF(AND(TRIM(LOWER(Z521))&lt;&gt;LOWER(Flights!$F$20),ISNA(MATCH(TRIM(BN521),{"00aaa00","00aaa0000","aaa00","aaa0000","00-aaa-00","00-aaa-0000","00/aaa/00"},0)),IF(S521="Link / file path",SUMPRODUCT(--ISNUMBER(SEARCH({"http","www.","\","/",".pdf",".jpg",".jpeg",".png",".heic",".xls",".doc",".msg",".eml"},Z521)))&gt;0,OR(SUMPRODUCT(--ISNUMBER(SEARCH({"a0","a-0","a_0","a/0","a.0","a#0"},BN521)))&gt;0,SUMPRODUCT(--ISNUMBER(SEARCH({"http","www.","\","/",".pdf",".jpg",".jpeg",".png",".heic",".xls",".doc",".msg",".eml"},Z521)))&gt;0,AND(ISNUMBER(MATCH(S521,{"Seal no.","Delivery note / receipt","Email","Photo"},0)),ISNUMBER(SEARCH("0000",BN521)))))),1,0),0)</f>
        <v>0</v>
      </c>
    </row>
    <row r="522" customFormat="false" ht="39.75" hidden="false" customHeight="true" outlineLevel="0" collapsed="false">
      <c r="A522" s="57" t="s">
        <v>1179</v>
      </c>
      <c r="B522" s="57" t="s">
        <v>280</v>
      </c>
      <c r="C522" s="57" t="str">
        <f aca="false">Flights!$F$20</f>
        <v>MH0072</v>
      </c>
      <c r="D522" s="58" t="n">
        <f aca="false">Flights!$D$20</f>
        <v>46321</v>
      </c>
      <c r="E522" s="57" t="str">
        <f aca="false">Flights!$G$20&amp;"-"&amp;Flights!$H$20</f>
        <v>KUL-HKG</v>
      </c>
      <c r="F522" s="57" t="str">
        <f aca="false">Flights!$K$20</f>
        <v>EY</v>
      </c>
      <c r="G522" s="57" t="s">
        <v>420</v>
      </c>
      <c r="H522" s="57" t="s">
        <v>378</v>
      </c>
      <c r="I522" s="57" t="s">
        <v>428</v>
      </c>
      <c r="J522" s="57" t="s">
        <v>438</v>
      </c>
      <c r="K522" s="67"/>
      <c r="L522" s="67" t="s">
        <v>422</v>
      </c>
      <c r="M522" s="67"/>
      <c r="N522" s="67" t="s">
        <v>383</v>
      </c>
      <c r="O522" s="67" t="s">
        <v>423</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60"/>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file",IF(TRIM(S522)="","INVALID – choose the evidence type (column S)",IF(BL522=0,"INVALID – evidence ID does not match its type (e.g. SF-2210, IMG_2231, seal 88213, link)",IF(OR(LEN(AX522)&lt;2,ISNUMBER(MATCH(AX522,L_Placeholder,0))),"INVALID – verifier missing",IF(AX522=AU522,"INVALID – verifier must be someone other than the PIC",IF(BH522=1,"INVALID – result not yet available (awaiting / TBC)",IF(BV522=1,"INVALID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future",IF(AND(ISNUMBER(BY522),AG522&lt;BY522),IF(H522="Physical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IF(TRIM(S522)="",0,BZ522)</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TRIM(LOWER(W522))&lt;&gt;LOWER(Flights!$F$20),ISNA(MATCH(TRIM(BP522),{"00aaa00","00aaa0000","aaa00","aaa0000","00-aaa-00","00-aaa-0000","00/aaa/00"},0)),OR(SUMPRODUCT(--ISNUMBER(SEARCH({"a0","a-0","a_0","a/0","a.0","a#0"},BP522)))&gt;0,ISNUMBER(SEARCH("000000",BP522)))),1,0),0)</f>
        <v>0</v>
      </c>
      <c r="BR522" s="61"/>
      <c r="BS522" s="61"/>
      <c r="BT522" s="61"/>
      <c r="BU522" s="61"/>
      <c r="BV522" s="61" t="n">
        <f aca="false">0</f>
        <v>0</v>
      </c>
      <c r="BW522" s="61"/>
      <c r="BX522" s="61"/>
      <c r="BY522" s="62" t="n">
        <f aca="false">Q522-T12EarlyH/24</f>
        <v>46320.0486111111</v>
      </c>
      <c r="BZ522" s="61" t="n">
        <f aca="false">IFERROR(IF(AND(TRIM(LOWER(Z522))&lt;&gt;LOWER(Flights!$F$20),ISNA(MATCH(TRIM(BN522),{"00aaa00","00aaa0000","aaa00","aaa0000","00-aaa-00","00-aaa-0000","00/aaa/00"},0)),IF(S522="Link / file path",SUMPRODUCT(--ISNUMBER(SEARCH({"http","www.","\","/",".pdf",".jpg",".jpeg",".png",".heic",".xls",".doc",".msg",".eml"},Z522)))&gt;0,OR(SUMPRODUCT(--ISNUMBER(SEARCH({"a0","a-0","a_0","a/0","a.0","a#0"},BN522)))&gt;0,SUMPRODUCT(--ISNUMBER(SEARCH({"http","www.","\","/",".pdf",".jpg",".jpeg",".png",".heic",".xls",".doc",".msg",".eml"},Z522)))&gt;0,AND(ISNUMBER(MATCH(S522,{"Seal no.","Delivery note / receipt","Email","Photo"},0)),ISNUMBER(SEARCH("0000",BN522)))))),1,0),0)</f>
        <v>0</v>
      </c>
    </row>
    <row r="523" customFormat="false" ht="41.25" hidden="false" customHeight="true" outlineLevel="0" collapsed="false">
      <c r="A523" s="57" t="s">
        <v>1180</v>
      </c>
      <c r="B523" s="57" t="s">
        <v>280</v>
      </c>
      <c r="C523" s="57" t="str">
        <f aca="false">Flights!$F$20</f>
        <v>MH0072</v>
      </c>
      <c r="D523" s="58" t="n">
        <f aca="false">Flights!$D$20</f>
        <v>46321</v>
      </c>
      <c r="E523" s="57" t="str">
        <f aca="false">Flights!$G$20&amp;"-"&amp;Flights!$H$20</f>
        <v>KUL-HKG</v>
      </c>
      <c r="F523" s="57" t="str">
        <f aca="false">Flights!$K$20</f>
        <v>EY</v>
      </c>
      <c r="G523" s="57" t="s">
        <v>420</v>
      </c>
      <c r="H523" s="57" t="s">
        <v>378</v>
      </c>
      <c r="I523" s="57" t="s">
        <v>447</v>
      </c>
      <c r="J523" s="57" t="s">
        <v>448</v>
      </c>
      <c r="K523" s="67" t="s">
        <v>449</v>
      </c>
      <c r="L523" s="67" t="s">
        <v>1181</v>
      </c>
      <c r="M523" s="67" t="s">
        <v>451</v>
      </c>
      <c r="N523" s="67" t="s">
        <v>383</v>
      </c>
      <c r="O523" s="67" t="s">
        <v>503</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60"/>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file",IF(TRIM(S523)="","INVALID – choose the evidence type (column S)",IF(BL523=0,"INVALID – evidence ID does not match its type (e.g. SF-2210, IMG_2231, seal 88213, link)",IF(OR(LEN(AX523)&lt;2,ISNUMBER(MATCH(AX523,L_Placeholder,0))),"INVALID – verifier missing",IF(AX523=AU523,"INVALID – verifier must be someone other than the PIC",IF(BH523=1,"INVALID – result not yet available (awaiting / TBC)",IF(BV523=1,"INVALID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future",IF(AND(ISNUMBER(BY523),AG523&lt;BY523),IF(H523="Physical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IF(TRIM(S523)="",0,BZ523)</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TRIM(LOWER(W523))&lt;&gt;LOWER(Flights!$F$20),ISNA(MATCH(TRIM(BP523),{"00aaa00","00aaa0000","aaa00","aaa0000","00-aaa-00","00-aaa-0000","00/aaa/00"},0)),OR(SUMPRODUCT(--ISNUMBER(SEARCH({"a0","a-0","a_0","a/0","a.0","a#0"},BP523)))&gt;0,ISNUMBER(SEARCH("000000",BP523)))),1,0),0)</f>
        <v>0</v>
      </c>
      <c r="BR523" s="61"/>
      <c r="BS523" s="61"/>
      <c r="BT523" s="61"/>
      <c r="BU523" s="61"/>
      <c r="BV523" s="61" t="n">
        <f aca="false">0</f>
        <v>0</v>
      </c>
      <c r="BW523" s="61"/>
      <c r="BX523" s="61"/>
      <c r="BY523" s="62" t="n">
        <f aca="false">Q523-T12EarlyH/24</f>
        <v>46320.0486111111</v>
      </c>
      <c r="BZ523" s="61" t="n">
        <f aca="false">IFERROR(IF(AND(TRIM(LOWER(Z523))&lt;&gt;LOWER(Flights!$F$20),ISNA(MATCH(TRIM(BN523),{"00aaa00","00aaa0000","aaa00","aaa0000","00-aaa-00","00-aaa-0000","00/aaa/00"},0)),IF(S523="Link / file path",SUMPRODUCT(--ISNUMBER(SEARCH({"http","www.","\","/",".pdf",".jpg",".jpeg",".png",".heic",".xls",".doc",".msg",".eml"},Z523)))&gt;0,OR(SUMPRODUCT(--ISNUMBER(SEARCH({"a0","a-0","a_0","a/0","a.0","a#0"},BN523)))&gt;0,SUMPRODUCT(--ISNUMBER(SEARCH({"http","www.","\","/",".pdf",".jpg",".jpeg",".png",".heic",".xls",".doc",".msg",".eml"},Z523)))&gt;0,AND(ISNUMBER(MATCH(S523,{"Seal no.","Delivery note / receipt","Email","Photo"},0)),ISNUMBER(SEARCH("0000",BN523)))))),1,0),0)</f>
        <v>0</v>
      </c>
    </row>
    <row r="524" customFormat="false" ht="116.25" hidden="false" customHeight="true" outlineLevel="0" collapsed="false">
      <c r="A524" s="57" t="s">
        <v>1182</v>
      </c>
      <c r="B524" s="57" t="s">
        <v>280</v>
      </c>
      <c r="C524" s="57" t="str">
        <f aca="false">Flights!$F$20</f>
        <v>MH0072</v>
      </c>
      <c r="D524" s="58" t="n">
        <f aca="false">Flights!$D$20</f>
        <v>46321</v>
      </c>
      <c r="E524" s="57" t="str">
        <f aca="false">Flights!$G$20&amp;"-"&amp;Flights!$H$20</f>
        <v>KUL-HKG</v>
      </c>
      <c r="F524" s="57" t="str">
        <f aca="false">Flights!$K$20</f>
        <v>EY</v>
      </c>
      <c r="G524" s="57" t="s">
        <v>420</v>
      </c>
      <c r="H524" s="57" t="s">
        <v>378</v>
      </c>
      <c r="I524" s="57" t="s">
        <v>447</v>
      </c>
      <c r="J524" s="57" t="s">
        <v>454</v>
      </c>
      <c r="K524" s="67" t="s">
        <v>449</v>
      </c>
      <c r="L524" s="67" t="s">
        <v>1183</v>
      </c>
      <c r="M524" s="67" t="s">
        <v>451</v>
      </c>
      <c r="N524" s="67" t="s">
        <v>444</v>
      </c>
      <c r="O524" s="67" t="s">
        <v>1184</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60"/>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file",IF(TRIM(S524)="","INVALID – choose the evidence type (column S)",IF(BL524=0,"INVALID – evidence ID does not match its type (e.g. SF-2210, IMG_2231, seal 88213, link)",IF(OR(LEN(AX524)&lt;2,ISNUMBER(MATCH(AX524,L_Placeholder,0))),"INVALID – verifier missing",IF(AX524=AU524,"INVALID – verifier must be someone other than the PIC",IF(BH524=1,"INVALID – result not yet available (awaiting / TBC)",IF(BV524=1,"INVALID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future",IF(AND(ISNUMBER(BY524),AG524&lt;BY524),IF(H524="Physical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IF(TRIM(S524)="",0,BZ524)</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TRIM(LOWER(W524))&lt;&gt;LOWER(Flights!$F$20),ISNA(MATCH(TRIM(BP524),{"00aaa00","00aaa0000","aaa00","aaa0000","00-aaa-00","00-aaa-0000","00/aaa/00"},0)),OR(SUMPRODUCT(--ISNUMBER(SEARCH({"a0","a-0","a_0","a/0","a.0","a#0"},BP524)))&gt;0,ISNUMBER(SEARCH("000000",BP524)))),1,0),0)</f>
        <v>0</v>
      </c>
      <c r="BR524" s="61"/>
      <c r="BS524" s="61"/>
      <c r="BT524" s="61"/>
      <c r="BU524" s="61"/>
      <c r="BV524" s="61" t="n">
        <f aca="false">0</f>
        <v>0</v>
      </c>
      <c r="BW524" s="61"/>
      <c r="BX524" s="61"/>
      <c r="BY524" s="62" t="n">
        <f aca="false">Q524-T12EarlyH/24</f>
        <v>46320.0486111111</v>
      </c>
      <c r="BZ524" s="61" t="n">
        <f aca="false">IFERROR(IF(AND(TRIM(LOWER(Z524))&lt;&gt;LOWER(Flights!$F$20),ISNA(MATCH(TRIM(BN524),{"00aaa00","00aaa0000","aaa00","aaa0000","00-aaa-00","00-aaa-0000","00/aaa/00"},0)),IF(S524="Link / file path",SUMPRODUCT(--ISNUMBER(SEARCH({"http","www.","\","/",".pdf",".jpg",".jpeg",".png",".heic",".xls",".doc",".msg",".eml"},Z524)))&gt;0,OR(SUMPRODUCT(--ISNUMBER(SEARCH({"a0","a-0","a_0","a/0","a.0","a#0"},BN524)))&gt;0,SUMPRODUCT(--ISNUMBER(SEARCH({"http","www.","\","/",".pdf",".jpg",".jpeg",".png",".heic",".xls",".doc",".msg",".eml"},Z524)))&gt;0,AND(ISNUMBER(MATCH(S524,{"Seal no.","Delivery note / receipt","Email","Photo"},0)),ISNUMBER(SEARCH("0000",BN524)))))),1,0),0)</f>
        <v>0</v>
      </c>
    </row>
    <row r="525" customFormat="false" ht="54" hidden="false" customHeight="true" outlineLevel="0" collapsed="false">
      <c r="A525" s="57" t="s">
        <v>1185</v>
      </c>
      <c r="B525" s="57" t="s">
        <v>280</v>
      </c>
      <c r="C525" s="57" t="str">
        <f aca="false">Flights!$F$20</f>
        <v>MH0072</v>
      </c>
      <c r="D525" s="58" t="n">
        <f aca="false">Flights!$D$20</f>
        <v>46321</v>
      </c>
      <c r="E525" s="57" t="str">
        <f aca="false">Flights!$G$20&amp;"-"&amp;Flights!$H$20</f>
        <v>KUL-HKG</v>
      </c>
      <c r="F525" s="57" t="str">
        <f aca="false">Flights!$K$20</f>
        <v>EY</v>
      </c>
      <c r="G525" s="57" t="s">
        <v>420</v>
      </c>
      <c r="H525" s="57" t="s">
        <v>378</v>
      </c>
      <c r="I525" s="57" t="s">
        <v>634</v>
      </c>
      <c r="J525" s="57" t="s">
        <v>1186</v>
      </c>
      <c r="K525" s="67" t="s">
        <v>1187</v>
      </c>
      <c r="L525" s="67" t="s">
        <v>1188</v>
      </c>
      <c r="M525" s="67" t="s">
        <v>451</v>
      </c>
      <c r="N525" s="67" t="s">
        <v>383</v>
      </c>
      <c r="O525" s="67" t="s">
        <v>1189</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60"/>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file",IF(TRIM(S525)="","INVALID – choose the evidence type (column S)",IF(BL525=0,"INVALID – evidence ID does not match its type (e.g. SF-2210, IMG_2231, seal 88213, link)",IF(OR(LEN(AX525)&lt;2,ISNUMBER(MATCH(AX525,L_Placeholder,0))),"INVALID – verifier missing",IF(AX525=AU525,"INVALID – verifier must be someone other than the PIC",IF(BH525=1,"INVALID – result not yet available (awaiting / TBC)",IF(BV525=1,"INVALID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future",IF(AND(ISNUMBER(BY525),AG525&lt;BY525),IF(H525="Physical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IF(TRIM(S525)="",0,BZ525)</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TRIM(LOWER(W525))&lt;&gt;LOWER(Flights!$F$20),ISNA(MATCH(TRIM(BP525),{"00aaa00","00aaa0000","aaa00","aaa0000","00-aaa-00","00-aaa-0000","00/aaa/00"},0)),OR(SUMPRODUCT(--ISNUMBER(SEARCH({"a0","a-0","a_0","a/0","a.0","a#0"},BP525)))&gt;0,ISNUMBER(SEARCH("000000",BP525)))),1,0),0)</f>
        <v>0</v>
      </c>
      <c r="BR525" s="61"/>
      <c r="BS525" s="61"/>
      <c r="BT525" s="61"/>
      <c r="BU525" s="61"/>
      <c r="BV525" s="61" t="n">
        <f aca="false">0</f>
        <v>0</v>
      </c>
      <c r="BW525" s="61"/>
      <c r="BX525" s="61"/>
      <c r="BY525" s="62" t="n">
        <f aca="false">Q525-T12EarlyH/24</f>
        <v>46320.0486111111</v>
      </c>
      <c r="BZ525" s="61" t="n">
        <f aca="false">IFERROR(IF(AND(TRIM(LOWER(Z525))&lt;&gt;LOWER(Flights!$F$20),ISNA(MATCH(TRIM(BN525),{"00aaa00","00aaa0000","aaa00","aaa0000","00-aaa-00","00-aaa-0000","00/aaa/00"},0)),IF(S525="Link / file path",SUMPRODUCT(--ISNUMBER(SEARCH({"http","www.","\","/",".pdf",".jpg",".jpeg",".png",".heic",".xls",".doc",".msg",".eml"},Z525)))&gt;0,OR(SUMPRODUCT(--ISNUMBER(SEARCH({"a0","a-0","a_0","a/0","a.0","a#0"},BN525)))&gt;0,SUMPRODUCT(--ISNUMBER(SEARCH({"http","www.","\","/",".pdf",".jpg",".jpeg",".png",".heic",".xls",".doc",".msg",".eml"},Z525)))&gt;0,AND(ISNUMBER(MATCH(S525,{"Seal no.","Delivery note / receipt","Email","Photo"},0)),ISNUMBER(SEARCH("0000",BN525)))))),1,0),0)</f>
        <v>0</v>
      </c>
    </row>
    <row r="526" customFormat="false" ht="39.75" hidden="false" customHeight="true" outlineLevel="0" collapsed="false">
      <c r="A526" s="57" t="s">
        <v>1190</v>
      </c>
      <c r="B526" s="57" t="s">
        <v>280</v>
      </c>
      <c r="C526" s="57" t="str">
        <f aca="false">Flights!$F$20</f>
        <v>MH0072</v>
      </c>
      <c r="D526" s="58" t="n">
        <f aca="false">Flights!$D$20</f>
        <v>46321</v>
      </c>
      <c r="E526" s="57" t="str">
        <f aca="false">Flights!$G$20&amp;"-"&amp;Flights!$H$20</f>
        <v>KUL-HKG</v>
      </c>
      <c r="F526" s="57" t="str">
        <f aca="false">Flights!$K$20</f>
        <v>EY</v>
      </c>
      <c r="G526" s="57" t="s">
        <v>459</v>
      </c>
      <c r="H526" s="57" t="s">
        <v>460</v>
      </c>
      <c r="I526" s="57" t="s">
        <v>379</v>
      </c>
      <c r="J526" s="57" t="s">
        <v>461</v>
      </c>
      <c r="K526" s="67" t="s">
        <v>426</v>
      </c>
      <c r="L526" s="67" t="s">
        <v>462</v>
      </c>
      <c r="M526" s="67"/>
      <c r="N526" s="67" t="s">
        <v>383</v>
      </c>
      <c r="O526" s="67" t="s">
        <v>463</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60"/>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file",IF(TRIM(S526)="","INVALID – choose the evidence type (column S)",IF(BL526=0,"INVALID – evidence ID does not match its type (e.g. SF-2210, IMG_2231, seal 88213, link)",IF(OR(LEN(AX526)&lt;2,ISNUMBER(MATCH(AX526,L_Placeholder,0))),"INVALID – verifier missing",IF(AX526=AU526,"INVALID – verifier must be someone other than the PIC",IF(BH526=1,"INVALID – result not yet available (awaiting / TBC)",IF(BV526=1,"INVALID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future",IF(AND(ISNUMBER(BY526),AG526&lt;BY526),IF(H526="Physical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IF(TRIM(S526)="",0,BZ526)</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TRIM(LOWER(W526))&lt;&gt;LOWER(Flights!$F$20),ISNA(MATCH(TRIM(BP526),{"00aaa00","00aaa0000","aaa00","aaa0000","00-aaa-00","00-aaa-0000","00/aaa/00"},0)),OR(SUMPRODUCT(--ISNUMBER(SEARCH({"a0","a-0","a_0","a/0","a.0","a#0"},BP526)))&gt;0,ISNUMBER(SEARCH("000000",BP526)))),1,0),0)</f>
        <v>0</v>
      </c>
      <c r="BR526" s="61"/>
      <c r="BS526" s="61"/>
      <c r="BT526" s="61"/>
      <c r="BU526" s="61"/>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c r="BX526" s="61"/>
      <c r="BY526" s="62" t="n">
        <f aca="false">IF(ISNUMBER(Flights!$AZ$20),MAX(Q526-UpliftWindowH/24,Flights!$AZ$20),Q526-UpliftWindowH/24)</f>
        <v>46320.7986111111</v>
      </c>
      <c r="BZ526" s="61" t="n">
        <f aca="false">IFERROR(IF(AND(TRIM(LOWER(Z526))&lt;&gt;LOWER(Flights!$F$20),ISNA(MATCH(TRIM(BN526),{"00aaa00","00aaa0000","aaa00","aaa0000","00-aaa-00","00-aaa-0000","00/aaa/00"},0)),IF(S526="Link / file path",SUMPRODUCT(--ISNUMBER(SEARCH({"http","www.","\","/",".pdf",".jpg",".jpeg",".png",".heic",".xls",".doc",".msg",".eml"},Z526)))&gt;0,OR(SUMPRODUCT(--ISNUMBER(SEARCH({"a0","a-0","a_0","a/0","a.0","a#0"},BN526)))&gt;0,SUMPRODUCT(--ISNUMBER(SEARCH({"http","www.","\","/",".pdf",".jpg",".jpeg",".png",".heic",".xls",".doc",".msg",".eml"},Z526)))&gt;0,AND(ISNUMBER(MATCH(S526,{"Seal no.","Delivery note / receipt","Email","Photo"},0)),ISNUMBER(SEARCH("0000",BN526)))))),1,0),0)</f>
        <v>0</v>
      </c>
    </row>
    <row r="527" customFormat="false" ht="39.75" hidden="false" customHeight="true" outlineLevel="0" collapsed="false">
      <c r="A527" s="57" t="s">
        <v>1191</v>
      </c>
      <c r="B527" s="57" t="s">
        <v>280</v>
      </c>
      <c r="C527" s="57" t="str">
        <f aca="false">Flights!$F$20</f>
        <v>MH0072</v>
      </c>
      <c r="D527" s="58" t="n">
        <f aca="false">Flights!$D$20</f>
        <v>46321</v>
      </c>
      <c r="E527" s="57" t="str">
        <f aca="false">Flights!$G$20&amp;"-"&amp;Flights!$H$20</f>
        <v>KUL-HKG</v>
      </c>
      <c r="F527" s="57" t="str">
        <f aca="false">Flights!$K$20</f>
        <v>EY</v>
      </c>
      <c r="G527" s="57" t="s">
        <v>459</v>
      </c>
      <c r="H527" s="57" t="s">
        <v>460</v>
      </c>
      <c r="I527" s="57" t="s">
        <v>428</v>
      </c>
      <c r="J527" s="57" t="s">
        <v>465</v>
      </c>
      <c r="K527" s="67" t="s">
        <v>426</v>
      </c>
      <c r="L527" s="67" t="s">
        <v>462</v>
      </c>
      <c r="M527" s="67"/>
      <c r="N527" s="67" t="s">
        <v>383</v>
      </c>
      <c r="O527" s="67" t="s">
        <v>463</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60"/>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file",IF(TRIM(S527)="","INVALID – choose the evidence type (column S)",IF(BL527=0,"INVALID – evidence ID does not match its type (e.g. SF-2210, IMG_2231, seal 88213, link)",IF(OR(LEN(AX527)&lt;2,ISNUMBER(MATCH(AX527,L_Placeholder,0))),"INVALID – verifier missing",IF(AX527=AU527,"INVALID – verifier must be someone other than the PIC",IF(BH527=1,"INVALID – result not yet available (awaiting / TBC)",IF(BV527=1,"INVALID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future",IF(AND(ISNUMBER(BY527),AG527&lt;BY527),IF(H527="Physical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IF(TRIM(S527)="",0,BZ527)</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TRIM(LOWER(W527))&lt;&gt;LOWER(Flights!$F$20),ISNA(MATCH(TRIM(BP527),{"00aaa00","00aaa0000","aaa00","aaa0000","00-aaa-00","00-aaa-0000","00/aaa/00"},0)),OR(SUMPRODUCT(--ISNUMBER(SEARCH({"a0","a-0","a_0","a/0","a.0","a#0"},BP527)))&gt;0,ISNUMBER(SEARCH("000000",BP527)))),1,0),0)</f>
        <v>0</v>
      </c>
      <c r="BR527" s="61"/>
      <c r="BS527" s="61"/>
      <c r="BT527" s="61"/>
      <c r="BU527" s="61"/>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c r="BX527" s="61"/>
      <c r="BY527" s="62" t="n">
        <f aca="false">IF(ISNUMBER(Flights!$AZ$20),MAX(Q527-UpliftWindowH/24,Flights!$AZ$20),Q527-UpliftWindowH/24)</f>
        <v>46320.7986111111</v>
      </c>
      <c r="BZ527" s="61" t="n">
        <f aca="false">IFERROR(IF(AND(TRIM(LOWER(Z527))&lt;&gt;LOWER(Flights!$F$20),ISNA(MATCH(TRIM(BN527),{"00aaa00","00aaa0000","aaa00","aaa0000","00-aaa-00","00-aaa-0000","00/aaa/00"},0)),IF(S527="Link / file path",SUMPRODUCT(--ISNUMBER(SEARCH({"http","www.","\","/",".pdf",".jpg",".jpeg",".png",".heic",".xls",".doc",".msg",".eml"},Z527)))&gt;0,OR(SUMPRODUCT(--ISNUMBER(SEARCH({"a0","a-0","a_0","a/0","a.0","a#0"},BN527)))&gt;0,SUMPRODUCT(--ISNUMBER(SEARCH({"http","www.","\","/",".pdf",".jpg",".jpeg",".png",".heic",".xls",".doc",".msg",".eml"},Z527)))&gt;0,AND(ISNUMBER(MATCH(S527,{"Seal no.","Delivery note / receipt","Email","Photo"},0)),ISNUMBER(SEARCH("0000",BN527)))))),1,0),0)</f>
        <v>0</v>
      </c>
    </row>
    <row r="528" customFormat="false" ht="39.75" hidden="false" customHeight="true" outlineLevel="0" collapsed="false">
      <c r="A528" s="57" t="s">
        <v>1192</v>
      </c>
      <c r="B528" s="57" t="s">
        <v>280</v>
      </c>
      <c r="C528" s="57" t="str">
        <f aca="false">Flights!$F$20</f>
        <v>MH0072</v>
      </c>
      <c r="D528" s="58" t="n">
        <f aca="false">Flights!$D$20</f>
        <v>46321</v>
      </c>
      <c r="E528" s="57" t="str">
        <f aca="false">Flights!$G$20&amp;"-"&amp;Flights!$H$20</f>
        <v>KUL-HKG</v>
      </c>
      <c r="F528" s="57" t="str">
        <f aca="false">Flights!$K$20</f>
        <v>EY</v>
      </c>
      <c r="G528" s="57" t="s">
        <v>459</v>
      </c>
      <c r="H528" s="57" t="s">
        <v>460</v>
      </c>
      <c r="I528" s="57" t="s">
        <v>447</v>
      </c>
      <c r="J528" s="57" t="s">
        <v>469</v>
      </c>
      <c r="K528" s="67" t="s">
        <v>449</v>
      </c>
      <c r="L528" s="67" t="s">
        <v>1181</v>
      </c>
      <c r="M528" s="67" t="s">
        <v>451</v>
      </c>
      <c r="N528" s="67" t="s">
        <v>383</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60"/>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file",IF(TRIM(S528)="","INVALID – choose the evidence type (column S)",IF(BL528=0,"INVALID – evidence ID does not match its type (e.g. SF-2210, IMG_2231, seal 88213, link)",IF(OR(LEN(AX528)&lt;2,ISNUMBER(MATCH(AX528,L_Placeholder,0))),"INVALID – verifier missing",IF(AX528=AU528,"INVALID – verifier must be someone other than the PIC",IF(BH528=1,"INVALID – result not yet available (awaiting / TBC)",IF(BV528=1,"INVALID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future",IF(AND(ISNUMBER(BY528),AG528&lt;BY528),IF(H528="Physical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IF(TRIM(S528)="",0,BZ528)</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TRIM(LOWER(W528))&lt;&gt;LOWER(Flights!$F$20),ISNA(MATCH(TRIM(BP528),{"00aaa00","00aaa0000","aaa00","aaa0000","00-aaa-00","00-aaa-0000","00/aaa/00"},0)),OR(SUMPRODUCT(--ISNUMBER(SEARCH({"a0","a-0","a_0","a/0","a.0","a#0"},BP528)))&gt;0,ISNUMBER(SEARCH("000000",BP528)))),1,0),0)</f>
        <v>0</v>
      </c>
      <c r="BR528" s="61"/>
      <c r="BS528" s="61"/>
      <c r="BT528" s="61"/>
      <c r="BU528" s="61"/>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c r="BX528" s="61"/>
      <c r="BY528" s="62" t="n">
        <f aca="false">IF(ISNUMBER(Flights!$AZ$20),MAX(Q528-UpliftWindowH/24,Flights!$AZ$20),Q528-UpliftWindowH/24)</f>
        <v>46320.7986111111</v>
      </c>
      <c r="BZ528" s="61" t="n">
        <f aca="false">IFERROR(IF(AND(TRIM(LOWER(Z528))&lt;&gt;LOWER(Flights!$F$20),ISNA(MATCH(TRIM(BN528),{"00aaa00","00aaa0000","aaa00","aaa0000","00-aaa-00","00-aaa-0000","00/aaa/00"},0)),IF(S528="Link / file path",SUMPRODUCT(--ISNUMBER(SEARCH({"http","www.","\","/",".pdf",".jpg",".jpeg",".png",".heic",".xls",".doc",".msg",".eml"},Z528)))&gt;0,OR(SUMPRODUCT(--ISNUMBER(SEARCH({"a0","a-0","a_0","a/0","a.0","a#0"},BN528)))&gt;0,SUMPRODUCT(--ISNUMBER(SEARCH({"http","www.","\","/",".pdf",".jpg",".jpeg",".png",".heic",".xls",".doc",".msg",".eml"},Z528)))&gt;0,AND(ISNUMBER(MATCH(S528,{"Seal no.","Delivery note / receipt","Email","Photo"},0)),ISNUMBER(SEARCH("0000",BN528)))))),1,0),0)</f>
        <v>0</v>
      </c>
    </row>
    <row r="529" customFormat="false" ht="91.5" hidden="false" customHeight="true" outlineLevel="0" collapsed="false">
      <c r="A529" s="57" t="s">
        <v>1193</v>
      </c>
      <c r="B529" s="57" t="s">
        <v>280</v>
      </c>
      <c r="C529" s="57" t="str">
        <f aca="false">Flights!$F$20</f>
        <v>MH0072</v>
      </c>
      <c r="D529" s="58" t="n">
        <f aca="false">Flights!$D$20</f>
        <v>46321</v>
      </c>
      <c r="E529" s="57" t="str">
        <f aca="false">Flights!$G$20&amp;"-"&amp;Flights!$H$20</f>
        <v>KUL-HKG</v>
      </c>
      <c r="F529" s="57" t="str">
        <f aca="false">Flights!$K$20</f>
        <v>EY</v>
      </c>
      <c r="G529" s="57" t="s">
        <v>459</v>
      </c>
      <c r="H529" s="57" t="s">
        <v>460</v>
      </c>
      <c r="I529" s="57" t="s">
        <v>447</v>
      </c>
      <c r="J529" s="57" t="s">
        <v>471</v>
      </c>
      <c r="K529" s="67" t="s">
        <v>449</v>
      </c>
      <c r="L529" s="67" t="s">
        <v>1183</v>
      </c>
      <c r="M529" s="67" t="s">
        <v>451</v>
      </c>
      <c r="N529" s="67" t="s">
        <v>444</v>
      </c>
      <c r="O529" s="67" t="s">
        <v>1194</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60"/>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file",IF(TRIM(S529)="","INVALID – choose the evidence type (column S)",IF(BL529=0,"INVALID – evidence ID does not match its type (e.g. SF-2210, IMG_2231, seal 88213, link)",IF(OR(LEN(AX529)&lt;2,ISNUMBER(MATCH(AX529,L_Placeholder,0))),"INVALID – verifier missing",IF(AX529=AU529,"INVALID – verifier must be someone other than the PIC",IF(BH529=1,"INVALID – result not yet available (awaiting / TBC)",IF(BV529=1,"INVALID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future",IF(AND(ISNUMBER(BY529),AG529&lt;BY529),IF(H529="Physical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IF(TRIM(S529)="",0,BZ529)</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TRIM(LOWER(W529))&lt;&gt;LOWER(Flights!$F$20),ISNA(MATCH(TRIM(BP529),{"00aaa00","00aaa0000","aaa00","aaa0000","00-aaa-00","00-aaa-0000","00/aaa/00"},0)),OR(SUMPRODUCT(--ISNUMBER(SEARCH({"a0","a-0","a_0","a/0","a.0","a#0"},BP529)))&gt;0,ISNUMBER(SEARCH("000000",BP529)))),1,0),0)</f>
        <v>0</v>
      </c>
      <c r="BR529" s="61"/>
      <c r="BS529" s="61"/>
      <c r="BT529" s="61"/>
      <c r="BU529" s="61"/>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c r="BX529" s="61"/>
      <c r="BY529" s="62" t="n">
        <f aca="false">IF(ISNUMBER(Flights!$AZ$20),MAX(Q529-UpliftWindowH/24,Flights!$AZ$20),Q529-UpliftWindowH/24)</f>
        <v>46320.7986111111</v>
      </c>
      <c r="BZ529" s="61" t="n">
        <f aca="false">IFERROR(IF(AND(TRIM(LOWER(Z529))&lt;&gt;LOWER(Flights!$F$20),ISNA(MATCH(TRIM(BN529),{"00aaa00","00aaa0000","aaa00","aaa0000","00-aaa-00","00-aaa-0000","00/aaa/00"},0)),IF(S529="Link / file path",SUMPRODUCT(--ISNUMBER(SEARCH({"http","www.","\","/",".pdf",".jpg",".jpeg",".png",".heic",".xls",".doc",".msg",".eml"},Z529)))&gt;0,OR(SUMPRODUCT(--ISNUMBER(SEARCH({"a0","a-0","a_0","a/0","a.0","a#0"},BN529)))&gt;0,SUMPRODUCT(--ISNUMBER(SEARCH({"http","www.","\","/",".pdf",".jpg",".jpeg",".png",".heic",".xls",".doc",".msg",".eml"},Z529)))&gt;0,AND(ISNUMBER(MATCH(S529,{"Seal no.","Delivery note / receipt","Email","Photo"},0)),ISNUMBER(SEARCH("0000",BN529)))))),1,0),0)</f>
        <v>0</v>
      </c>
    </row>
    <row r="530" customFormat="false" ht="41.25" hidden="false" customHeight="true" outlineLevel="0" collapsed="false">
      <c r="A530" s="57" t="s">
        <v>1195</v>
      </c>
      <c r="B530" s="57" t="s">
        <v>280</v>
      </c>
      <c r="C530" s="57" t="str">
        <f aca="false">Flights!$F$20</f>
        <v>MH0072</v>
      </c>
      <c r="D530" s="58" t="n">
        <f aca="false">Flights!$D$20</f>
        <v>46321</v>
      </c>
      <c r="E530" s="57" t="str">
        <f aca="false">Flights!$G$20&amp;"-"&amp;Flights!$H$20</f>
        <v>KUL-HKG</v>
      </c>
      <c r="F530" s="57" t="str">
        <f aca="false">Flights!$K$20</f>
        <v>EY</v>
      </c>
      <c r="G530" s="57" t="s">
        <v>459</v>
      </c>
      <c r="H530" s="57" t="s">
        <v>460</v>
      </c>
      <c r="I530" s="57" t="s">
        <v>634</v>
      </c>
      <c r="J530" s="57" t="s">
        <v>1196</v>
      </c>
      <c r="K530" s="67" t="s">
        <v>1187</v>
      </c>
      <c r="L530" s="67" t="s">
        <v>1188</v>
      </c>
      <c r="M530" s="67" t="s">
        <v>451</v>
      </c>
      <c r="N530" s="67" t="s">
        <v>383</v>
      </c>
      <c r="O530" s="67" t="s">
        <v>1197</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60"/>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file",IF(TRIM(S530)="","INVALID – choose the evidence type (column S)",IF(BL530=0,"INVALID – evidence ID does not match its type (e.g. SF-2210, IMG_2231, seal 88213, link)",IF(OR(LEN(AX530)&lt;2,ISNUMBER(MATCH(AX530,L_Placeholder,0))),"INVALID – verifier missing",IF(AX530=AU530,"INVALID – verifier must be someone other than the PIC",IF(BH530=1,"INVALID – result not yet available (awaiting / TBC)",IF(BV530=1,"INVALID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future",IF(AND(ISNUMBER(BY530),AG530&lt;BY530),IF(H530="Physical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IF(TRIM(S530)="",0,BZ530)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TRIM(LOWER(W530))&lt;&gt;LOWER(Flights!$F$20),ISNA(MATCH(TRIM(BP530),{"00aaa00","00aaa0000","aaa00","aaa0000","00-aaa-00","00-aaa-0000","00/aaa/00"},0)),OR(SUMPRODUCT(--ISNUMBER(SEARCH({"a0","a-0","a_0","a/0","a.0","a#0"},BP530)))&gt;0,ISNUMBER(SEARCH("000000",BP530)))),1,0),0)</f>
        <v>0</v>
      </c>
      <c r="BR530" s="61"/>
      <c r="BS530" s="61"/>
      <c r="BT530" s="61"/>
      <c r="BU530" s="61"/>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c r="BX530" s="61"/>
      <c r="BY530" s="62" t="n">
        <f aca="false">IF(ISNUMBER(Flights!$AZ$20),MAX(Q530-UpliftWindowH/24,Flights!$AZ$20),Q530-UpliftWindowH/24)</f>
        <v>46320.7986111111</v>
      </c>
      <c r="BZ530" s="61" t="n">
        <f aca="false">IFERROR(IF(AND(TRIM(LOWER(Z530))&lt;&gt;LOWER(Flights!$F$20),ISNA(MATCH(TRIM(BN530),{"00aaa00","00aaa0000","aaa00","aaa0000","00-aaa-00","00-aaa-0000","00/aaa/00"},0)),IF(S530="Link / file path",SUMPRODUCT(--ISNUMBER(SEARCH({"http","www.","\","/",".pdf",".jpg",".jpeg",".png",".heic",".xls",".doc",".msg",".eml"},Z530)))&gt;0,OR(SUMPRODUCT(--ISNUMBER(SEARCH({"a0","a-0","a_0","a/0","a.0","a#0"},BN530)))&gt;0,SUMPRODUCT(--ISNUMBER(SEARCH({"http","www.","\","/",".pdf",".jpg",".jpeg",".png",".heic",".xls",".doc",".msg",".eml"},Z530)))&gt;0,AND(ISNUMBER(MATCH(S530,{"Seal no.","Delivery note / receipt","Email","Photo"},0)),ISNUMBER(SEARCH("0000",BN530)))))),1,0),0)</f>
        <v>0</v>
      </c>
    </row>
    <row r="531" customFormat="false" ht="39.75" hidden="false" customHeight="true" outlineLevel="0" collapsed="false">
      <c r="A531" s="57" t="s">
        <v>1198</v>
      </c>
      <c r="B531" s="57" t="s">
        <v>290</v>
      </c>
      <c r="C531" s="57" t="str">
        <f aca="false">Flights!$F$21</f>
        <v>MH0073</v>
      </c>
      <c r="D531" s="58" t="n">
        <f aca="false">Flights!$D$21</f>
        <v>46322</v>
      </c>
      <c r="E531" s="57" t="str">
        <f aca="false">Flights!$G$21&amp;"-"&amp;Flights!$H$21</f>
        <v>HKG-KUL</v>
      </c>
      <c r="F531" s="57" t="str">
        <f aca="false">Flights!$K$21</f>
        <v>BC</v>
      </c>
      <c r="G531" s="57" t="s">
        <v>81</v>
      </c>
      <c r="H531" s="57" t="s">
        <v>378</v>
      </c>
      <c r="I531" s="57" t="s">
        <v>379</v>
      </c>
      <c r="J531" s="57" t="s">
        <v>380</v>
      </c>
      <c r="K531" s="67" t="s">
        <v>381</v>
      </c>
      <c r="L531" s="67" t="s">
        <v>382</v>
      </c>
      <c r="M531" s="67"/>
      <c r="N531" s="67" t="s">
        <v>383</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60"/>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file",IF(TRIM(S531)="","INVALID – choose the evidence type (column S)",IF(BL531=0,"INVALID – evidence ID does not match its type (e.g. SF-2210, IMG_2231, seal 88213, link)",IF(OR(LEN(AX531)&lt;2,ISNUMBER(MATCH(AX531,L_Placeholder,0))),"INVALID – verifier missing",IF(AX531=AU531,"INVALID – verifier must be someone other than the PIC",IF(BH531=1,"INVALID – result not yet available (awaiting / TBC)",IF(BV531=1,"INVALID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future",IF(AND(ISNUMBER(BY531),AG531&lt;BY531),IF(H531="Physical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IF(TRIM(S531)="",0,BZ531)</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TRIM(LOWER(W531))&lt;&gt;LOWER(Flights!$F$21),ISNA(MATCH(TRIM(BP531),{"00aaa00","00aaa0000","aaa00","aaa0000","00-aaa-00","00-aaa-0000","00/aaa/00"},0)),OR(SUMPRODUCT(--ISNUMBER(SEARCH({"a0","a-0","a_0","a/0","a.0","a#0"},BP531)))&gt;0,ISNUMBER(SEARCH("000000",BP531)))),1,0),0)</f>
        <v>0</v>
      </c>
      <c r="BR531" s="61"/>
      <c r="BS531" s="61"/>
      <c r="BT531" s="61"/>
      <c r="BU531" s="61"/>
      <c r="BV531" s="61" t="n">
        <f aca="false">0</f>
        <v>0</v>
      </c>
      <c r="BW531" s="61"/>
      <c r="BX531" s="61"/>
      <c r="BY531" s="62" t="n">
        <f aca="false">Q531-T7EarlyD*24/24</f>
        <v>46301.2847222222</v>
      </c>
      <c r="BZ531" s="61" t="n">
        <f aca="false">IFERROR(IF(AND(TRIM(LOWER(Z531))&lt;&gt;LOWER(Flights!$F$21),ISNA(MATCH(TRIM(BN531),{"00aaa00","00aaa0000","aaa00","aaa0000","00-aaa-00","00-aaa-0000","00/aaa/00"},0)),IF(S531="Link / file path",SUMPRODUCT(--ISNUMBER(SEARCH({"http","www.","\","/",".pdf",".jpg",".jpeg",".png",".heic",".xls",".doc",".msg",".eml"},Z531)))&gt;0,OR(SUMPRODUCT(--ISNUMBER(SEARCH({"a0","a-0","a_0","a/0","a.0","a#0"},BN531)))&gt;0,SUMPRODUCT(--ISNUMBER(SEARCH({"http","www.","\","/",".pdf",".jpg",".jpeg",".png",".heic",".xls",".doc",".msg",".eml"},Z531)))&gt;0,AND(ISNUMBER(MATCH(S531,{"Seal no.","Delivery note / receipt","Email","Photo"},0)),ISNUMBER(SEARCH("0000",BN531)))))),1,0),0)</f>
        <v>0</v>
      </c>
    </row>
    <row r="532" customFormat="false" ht="39.75" hidden="false" customHeight="true" outlineLevel="0" collapsed="false">
      <c r="A532" s="57" t="s">
        <v>1199</v>
      </c>
      <c r="B532" s="57" t="s">
        <v>290</v>
      </c>
      <c r="C532" s="57" t="str">
        <f aca="false">Flights!$F$21</f>
        <v>MH0073</v>
      </c>
      <c r="D532" s="58" t="n">
        <f aca="false">Flights!$D$21</f>
        <v>46322</v>
      </c>
      <c r="E532" s="57" t="str">
        <f aca="false">Flights!$G$21&amp;"-"&amp;Flights!$H$21</f>
        <v>HKG-KUL</v>
      </c>
      <c r="F532" s="57" t="str">
        <f aca="false">Flights!$K$21</f>
        <v>BC</v>
      </c>
      <c r="G532" s="57" t="s">
        <v>81</v>
      </c>
      <c r="H532" s="57" t="s">
        <v>378</v>
      </c>
      <c r="I532" s="57" t="s">
        <v>385</v>
      </c>
      <c r="J532" s="57" t="s">
        <v>386</v>
      </c>
      <c r="K532" s="67" t="s">
        <v>387</v>
      </c>
      <c r="L532" s="67" t="s">
        <v>382</v>
      </c>
      <c r="M532" s="67"/>
      <c r="N532" s="67" t="s">
        <v>383</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60"/>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file",IF(TRIM(S532)="","INVALID – choose the evidence type (column S)",IF(BL532=0,"INVALID – evidence ID does not match its type (e.g. SF-2210, IMG_2231, seal 88213, link)",IF(OR(LEN(AX532)&lt;2,ISNUMBER(MATCH(AX532,L_Placeholder,0))),"INVALID – verifier missing",IF(AX532=AU532,"INVALID – verifier must be someone other than the PIC",IF(BH532=1,"INVALID – result not yet available (awaiting / TBC)",IF(BV532=1,"INVALID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future",IF(AND(ISNUMBER(BY532),AG532&lt;BY532),IF(H532="Physical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IF(TRIM(S532)="",0,BZ532)</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TRIM(LOWER(W532))&lt;&gt;LOWER(Flights!$F$21),ISNA(MATCH(TRIM(BP532),{"00aaa00","00aaa0000","aaa00","aaa0000","00-aaa-00","00-aaa-0000","00/aaa/00"},0)),OR(SUMPRODUCT(--ISNUMBER(SEARCH({"a0","a-0","a_0","a/0","a.0","a#0"},BP532)))&gt;0,ISNUMBER(SEARCH("000000",BP532)))),1,0),0)</f>
        <v>0</v>
      </c>
      <c r="BR532" s="61"/>
      <c r="BS532" s="61"/>
      <c r="BT532" s="61"/>
      <c r="BU532" s="61"/>
      <c r="BV532" s="61" t="n">
        <f aca="false">0</f>
        <v>0</v>
      </c>
      <c r="BW532" s="61"/>
      <c r="BX532" s="61"/>
      <c r="BY532" s="62" t="n">
        <f aca="false">Q532-T7EarlyD*24/24</f>
        <v>46301.2847222222</v>
      </c>
      <c r="BZ532" s="61" t="n">
        <f aca="false">IFERROR(IF(AND(TRIM(LOWER(Z532))&lt;&gt;LOWER(Flights!$F$21),ISNA(MATCH(TRIM(BN532),{"00aaa00","00aaa0000","aaa00","aaa0000","00-aaa-00","00-aaa-0000","00/aaa/00"},0)),IF(S532="Link / file path",SUMPRODUCT(--ISNUMBER(SEARCH({"http","www.","\","/",".pdf",".jpg",".jpeg",".png",".heic",".xls",".doc",".msg",".eml"},Z532)))&gt;0,OR(SUMPRODUCT(--ISNUMBER(SEARCH({"a0","a-0","a_0","a/0","a.0","a#0"},BN532)))&gt;0,SUMPRODUCT(--ISNUMBER(SEARCH({"http","www.","\","/",".pdf",".jpg",".jpeg",".png",".heic",".xls",".doc",".msg",".eml"},Z532)))&gt;0,AND(ISNUMBER(MATCH(S532,{"Seal no.","Delivery note / receipt","Email","Photo"},0)),ISNUMBER(SEARCH("0000",BN532)))))),1,0),0)</f>
        <v>0</v>
      </c>
    </row>
    <row r="533" customFormat="false" ht="41.25" hidden="false" customHeight="true" outlineLevel="0" collapsed="false">
      <c r="A533" s="57" t="s">
        <v>1200</v>
      </c>
      <c r="B533" s="57" t="s">
        <v>290</v>
      </c>
      <c r="C533" s="57" t="str">
        <f aca="false">Flights!$F$21</f>
        <v>MH0073</v>
      </c>
      <c r="D533" s="58" t="n">
        <f aca="false">Flights!$D$21</f>
        <v>46322</v>
      </c>
      <c r="E533" s="57" t="str">
        <f aca="false">Flights!$G$21&amp;"-"&amp;Flights!$H$21</f>
        <v>HKG-KUL</v>
      </c>
      <c r="F533" s="57" t="str">
        <f aca="false">Flights!$K$21</f>
        <v>BC</v>
      </c>
      <c r="G533" s="57" t="s">
        <v>81</v>
      </c>
      <c r="H533" s="57" t="s">
        <v>378</v>
      </c>
      <c r="I533" s="57" t="s">
        <v>389</v>
      </c>
      <c r="J533" s="57" t="s">
        <v>390</v>
      </c>
      <c r="K533" s="67" t="s">
        <v>391</v>
      </c>
      <c r="L533" s="67" t="s">
        <v>382</v>
      </c>
      <c r="M533" s="67"/>
      <c r="N533" s="67" t="str">
        <f aca="false">IF(TRIM(Flights!$L$21)="A339","Required","N/A – rule")</f>
        <v>N/A – rule</v>
      </c>
      <c r="O533" s="67" t="s">
        <v>392</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60"/>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file",IF(TRIM(S533)="","INVALID – choose the evidence type (column S)",IF(BL533=0,"INVALID – evidence ID does not match its type (e.g. SF-2210, IMG_2231, seal 88213, link)",IF(OR(LEN(AX533)&lt;2,ISNUMBER(MATCH(AX533,L_Placeholder,0))),"INVALID – verifier missing",IF(AX533=AU533,"INVALID – verifier must be someone other than the PIC",IF(BH533=1,"INVALID – result not yet available (awaiting / TBC)",IF(BV533=1,"INVALID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future",IF(AND(ISNUMBER(BY533),AG533&lt;BY533),IF(H533="Physical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IF(TRIM(S533)="",0,BZ533)</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TRIM(LOWER(W533))&lt;&gt;LOWER(Flights!$F$21),ISNA(MATCH(TRIM(BP533),{"00aaa00","00aaa0000","aaa00","aaa0000","00-aaa-00","00-aaa-0000","00/aaa/00"},0)),OR(SUMPRODUCT(--ISNUMBER(SEARCH({"a0","a-0","a_0","a/0","a.0","a#0"},BP533)))&gt;0,ISNUMBER(SEARCH("000000",BP533)))),1,0),0)</f>
        <v>0</v>
      </c>
      <c r="BR533" s="61"/>
      <c r="BS533" s="61"/>
      <c r="BT533" s="61"/>
      <c r="BU533" s="61"/>
      <c r="BV533" s="61" t="n">
        <f aca="false">0</f>
        <v>0</v>
      </c>
      <c r="BW533" s="61"/>
      <c r="BX533" s="61"/>
      <c r="BY533" s="62" t="n">
        <f aca="false">Q533-T7EarlyD*24/24</f>
        <v>46301.2847222222</v>
      </c>
      <c r="BZ533" s="61" t="n">
        <f aca="false">IFERROR(IF(AND(TRIM(LOWER(Z533))&lt;&gt;LOWER(Flights!$F$21),ISNA(MATCH(TRIM(BN533),{"00aaa00","00aaa0000","aaa00","aaa0000","00-aaa-00","00-aaa-0000","00/aaa/00"},0)),IF(S533="Link / file path",SUMPRODUCT(--ISNUMBER(SEARCH({"http","www.","\","/",".pdf",".jpg",".jpeg",".png",".heic",".xls",".doc",".msg",".eml"},Z533)))&gt;0,OR(SUMPRODUCT(--ISNUMBER(SEARCH({"a0","a-0","a_0","a/0","a.0","a#0"},BN533)))&gt;0,SUMPRODUCT(--ISNUMBER(SEARCH({"http","www.","\","/",".pdf",".jpg",".jpeg",".png",".heic",".xls",".doc",".msg",".eml"},Z533)))&gt;0,AND(ISNUMBER(MATCH(S533,{"Seal no.","Delivery note / receipt","Email","Photo"},0)),ISNUMBER(SEARCH("0000",BN533)))))),1,0),0)</f>
        <v>0</v>
      </c>
    </row>
    <row r="534" customFormat="false" ht="39.75" hidden="false" customHeight="true" outlineLevel="0" collapsed="false">
      <c r="A534" s="57" t="s">
        <v>1201</v>
      </c>
      <c r="B534" s="57" t="s">
        <v>290</v>
      </c>
      <c r="C534" s="57" t="str">
        <f aca="false">Flights!$F$21</f>
        <v>MH0073</v>
      </c>
      <c r="D534" s="58" t="n">
        <f aca="false">Flights!$D$21</f>
        <v>46322</v>
      </c>
      <c r="E534" s="57" t="str">
        <f aca="false">Flights!$G$21&amp;"-"&amp;Flights!$H$21</f>
        <v>HKG-KUL</v>
      </c>
      <c r="F534" s="57" t="str">
        <f aca="false">Flights!$K$21</f>
        <v>BC</v>
      </c>
      <c r="G534" s="57" t="s">
        <v>81</v>
      </c>
      <c r="H534" s="57" t="s">
        <v>378</v>
      </c>
      <c r="I534" s="57" t="s">
        <v>394</v>
      </c>
      <c r="J534" s="57" t="s">
        <v>395</v>
      </c>
      <c r="K534" s="67" t="s">
        <v>396</v>
      </c>
      <c r="L534" s="67" t="s">
        <v>382</v>
      </c>
      <c r="M534" s="67"/>
      <c r="N534" s="67" t="s">
        <v>383</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60"/>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file",IF(TRIM(S534)="","INVALID – choose the evidence type (column S)",IF(BL534=0,"INVALID – evidence ID does not match its type (e.g. SF-2210, IMG_2231, seal 88213, link)",IF(OR(LEN(AX534)&lt;2,ISNUMBER(MATCH(AX534,L_Placeholder,0))),"INVALID – verifier missing",IF(AX534=AU534,"INVALID – verifier must be someone other than the PIC",IF(BH534=1,"INVALID – result not yet available (awaiting / TBC)",IF(BV534=1,"INVALID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future",IF(AND(ISNUMBER(BY534),AG534&lt;BY534),IF(H534="Physical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IF(TRIM(S534)="",0,BZ534)</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TRIM(LOWER(W534))&lt;&gt;LOWER(Flights!$F$21),ISNA(MATCH(TRIM(BP534),{"00aaa00","00aaa0000","aaa00","aaa0000","00-aaa-00","00-aaa-0000","00/aaa/00"},0)),OR(SUMPRODUCT(--ISNUMBER(SEARCH({"a0","a-0","a_0","a/0","a.0","a#0"},BP534)))&gt;0,ISNUMBER(SEARCH("000000",BP534)))),1,0),0)</f>
        <v>0</v>
      </c>
      <c r="BR534" s="61"/>
      <c r="BS534" s="61"/>
      <c r="BT534" s="61"/>
      <c r="BU534" s="61"/>
      <c r="BV534" s="61" t="n">
        <f aca="false">0</f>
        <v>0</v>
      </c>
      <c r="BW534" s="61"/>
      <c r="BX534" s="61"/>
      <c r="BY534" s="62" t="n">
        <f aca="false">Q534-T7EarlyD*24/24</f>
        <v>46301.2847222222</v>
      </c>
      <c r="BZ534" s="61" t="n">
        <f aca="false">IFERROR(IF(AND(TRIM(LOWER(Z534))&lt;&gt;LOWER(Flights!$F$21),ISNA(MATCH(TRIM(BN534),{"00aaa00","00aaa0000","aaa00","aaa0000","00-aaa-00","00-aaa-0000","00/aaa/00"},0)),IF(S534="Link / file path",SUMPRODUCT(--ISNUMBER(SEARCH({"http","www.","\","/",".pdf",".jpg",".jpeg",".png",".heic",".xls",".doc",".msg",".eml"},Z534)))&gt;0,OR(SUMPRODUCT(--ISNUMBER(SEARCH({"a0","a-0","a_0","a/0","a.0","a#0"},BN534)))&gt;0,SUMPRODUCT(--ISNUMBER(SEARCH({"http","www.","\","/",".pdf",".jpg",".jpeg",".png",".heic",".xls",".doc",".msg",".eml"},Z534)))&gt;0,AND(ISNUMBER(MATCH(S534,{"Seal no.","Delivery note / receipt","Email","Photo"},0)),ISNUMBER(SEARCH("0000",BN534)))))),1,0),0)</f>
        <v>0</v>
      </c>
    </row>
    <row r="535" customFormat="false" ht="39.75" hidden="false" customHeight="true" outlineLevel="0" collapsed="false">
      <c r="A535" s="57" t="s">
        <v>1202</v>
      </c>
      <c r="B535" s="57" t="s">
        <v>290</v>
      </c>
      <c r="C535" s="57" t="str">
        <f aca="false">Flights!$F$21</f>
        <v>MH0073</v>
      </c>
      <c r="D535" s="58" t="n">
        <f aca="false">Flights!$D$21</f>
        <v>46322</v>
      </c>
      <c r="E535" s="57" t="str">
        <f aca="false">Flights!$G$21&amp;"-"&amp;Flights!$H$21</f>
        <v>HKG-KUL</v>
      </c>
      <c r="F535" s="57" t="str">
        <f aca="false">Flights!$K$21</f>
        <v>BC</v>
      </c>
      <c r="G535" s="57" t="s">
        <v>81</v>
      </c>
      <c r="H535" s="57" t="s">
        <v>378</v>
      </c>
      <c r="I535" s="57" t="s">
        <v>398</v>
      </c>
      <c r="J535" s="57" t="s">
        <v>399</v>
      </c>
      <c r="K535" s="67" t="s">
        <v>400</v>
      </c>
      <c r="L535" s="67" t="s">
        <v>382</v>
      </c>
      <c r="M535" s="67"/>
      <c r="N535" s="67" t="s">
        <v>383</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60"/>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file",IF(TRIM(S535)="","INVALID – choose the evidence type (column S)",IF(BL535=0,"INVALID – evidence ID does not match its type (e.g. SF-2210, IMG_2231, seal 88213, link)",IF(OR(LEN(AX535)&lt;2,ISNUMBER(MATCH(AX535,L_Placeholder,0))),"INVALID – verifier missing",IF(AX535=AU535,"INVALID – verifier must be someone other than the PIC",IF(BH535=1,"INVALID – result not yet available (awaiting / TBC)",IF(BV535=1,"INVALID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future",IF(AND(ISNUMBER(BY535),AG535&lt;BY535),IF(H535="Physical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IF(TRIM(S535)="",0,BZ535)</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TRIM(LOWER(W535))&lt;&gt;LOWER(Flights!$F$21),ISNA(MATCH(TRIM(BP535),{"00aaa00","00aaa0000","aaa00","aaa0000","00-aaa-00","00-aaa-0000","00/aaa/00"},0)),OR(SUMPRODUCT(--ISNUMBER(SEARCH({"a0","a-0","a_0","a/0","a.0","a#0"},BP535)))&gt;0,ISNUMBER(SEARCH("000000",BP535)))),1,0),0)</f>
        <v>0</v>
      </c>
      <c r="BR535" s="61"/>
      <c r="BS535" s="61"/>
      <c r="BT535" s="61"/>
      <c r="BU535" s="61"/>
      <c r="BV535" s="61" t="n">
        <f aca="false">0</f>
        <v>0</v>
      </c>
      <c r="BW535" s="61"/>
      <c r="BX535" s="61"/>
      <c r="BY535" s="62" t="n">
        <f aca="false">Q535-T7EarlyD*24/24</f>
        <v>46301.2847222222</v>
      </c>
      <c r="BZ535" s="61" t="n">
        <f aca="false">IFERROR(IF(AND(TRIM(LOWER(Z535))&lt;&gt;LOWER(Flights!$F$21),ISNA(MATCH(TRIM(BN535),{"00aaa00","00aaa0000","aaa00","aaa0000","00-aaa-00","00-aaa-0000","00/aaa/00"},0)),IF(S535="Link / file path",SUMPRODUCT(--ISNUMBER(SEARCH({"http","www.","\","/",".pdf",".jpg",".jpeg",".png",".heic",".xls",".doc",".msg",".eml"},Z535)))&gt;0,OR(SUMPRODUCT(--ISNUMBER(SEARCH({"a0","a-0","a_0","a/0","a.0","a#0"},BN535)))&gt;0,SUMPRODUCT(--ISNUMBER(SEARCH({"http","www.","\","/",".pdf",".jpg",".jpeg",".png",".heic",".xls",".doc",".msg",".eml"},Z535)))&gt;0,AND(ISNUMBER(MATCH(S535,{"Seal no.","Delivery note / receipt","Email","Photo"},0)),ISNUMBER(SEARCH("0000",BN535)))))),1,0),0)</f>
        <v>0</v>
      </c>
    </row>
    <row r="536" customFormat="false" ht="39.75" hidden="false" customHeight="true" outlineLevel="0" collapsed="false">
      <c r="A536" s="57" t="s">
        <v>1203</v>
      </c>
      <c r="B536" s="57" t="s">
        <v>290</v>
      </c>
      <c r="C536" s="57" t="str">
        <f aca="false">Flights!$F$21</f>
        <v>MH0073</v>
      </c>
      <c r="D536" s="58" t="n">
        <f aca="false">Flights!$D$21</f>
        <v>46322</v>
      </c>
      <c r="E536" s="57" t="str">
        <f aca="false">Flights!$G$21&amp;"-"&amp;Flights!$H$21</f>
        <v>HKG-KUL</v>
      </c>
      <c r="F536" s="57" t="str">
        <f aca="false">Flights!$K$21</f>
        <v>BC</v>
      </c>
      <c r="G536" s="57" t="s">
        <v>81</v>
      </c>
      <c r="H536" s="57" t="s">
        <v>378</v>
      </c>
      <c r="I536" s="57" t="s">
        <v>398</v>
      </c>
      <c r="J536" s="57" t="s">
        <v>402</v>
      </c>
      <c r="K536" s="67" t="s">
        <v>403</v>
      </c>
      <c r="L536" s="67" t="s">
        <v>382</v>
      </c>
      <c r="M536" s="67"/>
      <c r="N536" s="67" t="s">
        <v>383</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60"/>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file",IF(TRIM(S536)="","INVALID – choose the evidence type (column S)",IF(BL536=0,"INVALID – evidence ID does not match its type (e.g. SF-2210, IMG_2231, seal 88213, link)",IF(OR(LEN(AX536)&lt;2,ISNUMBER(MATCH(AX536,L_Placeholder,0))),"INVALID – verifier missing",IF(AX536=AU536,"INVALID – verifier must be someone other than the PIC",IF(BH536=1,"INVALID – result not yet available (awaiting / TBC)",IF(BV536=1,"INVALID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future",IF(AND(ISNUMBER(BY536),AG536&lt;BY536),IF(H536="Physical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IF(TRIM(S536)="",0,BZ536)</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TRIM(LOWER(W536))&lt;&gt;LOWER(Flights!$F$21),ISNA(MATCH(TRIM(BP536),{"00aaa00","00aaa0000","aaa00","aaa0000","00-aaa-00","00-aaa-0000","00/aaa/00"},0)),OR(SUMPRODUCT(--ISNUMBER(SEARCH({"a0","a-0","a_0","a/0","a.0","a#0"},BP536)))&gt;0,ISNUMBER(SEARCH("000000",BP536)))),1,0),0)</f>
        <v>0</v>
      </c>
      <c r="BR536" s="61"/>
      <c r="BS536" s="61"/>
      <c r="BT536" s="61"/>
      <c r="BU536" s="61"/>
      <c r="BV536" s="61" t="n">
        <f aca="false">0</f>
        <v>0</v>
      </c>
      <c r="BW536" s="61"/>
      <c r="BX536" s="61"/>
      <c r="BY536" s="62" t="n">
        <f aca="false">Q536-T7EarlyD*24/24</f>
        <v>46301.2847222222</v>
      </c>
      <c r="BZ536" s="61" t="n">
        <f aca="false">IFERROR(IF(AND(TRIM(LOWER(Z536))&lt;&gt;LOWER(Flights!$F$21),ISNA(MATCH(TRIM(BN536),{"00aaa00","00aaa0000","aaa00","aaa0000","00-aaa-00","00-aaa-0000","00/aaa/00"},0)),IF(S536="Link / file path",SUMPRODUCT(--ISNUMBER(SEARCH({"http","www.","\","/",".pdf",".jpg",".jpeg",".png",".heic",".xls",".doc",".msg",".eml"},Z536)))&gt;0,OR(SUMPRODUCT(--ISNUMBER(SEARCH({"a0","a-0","a_0","a/0","a.0","a#0"},BN536)))&gt;0,SUMPRODUCT(--ISNUMBER(SEARCH({"http","www.","\","/",".pdf",".jpg",".jpeg",".png",".heic",".xls",".doc",".msg",".eml"},Z536)))&gt;0,AND(ISNUMBER(MATCH(S536,{"Seal no.","Delivery note / receipt","Email","Photo"},0)),ISNUMBER(SEARCH("0000",BN536)))))),1,0),0)</f>
        <v>0</v>
      </c>
    </row>
    <row r="537" customFormat="false" ht="39.75" hidden="false" customHeight="true" outlineLevel="0" collapsed="false">
      <c r="A537" s="57" t="s">
        <v>1204</v>
      </c>
      <c r="B537" s="57" t="s">
        <v>290</v>
      </c>
      <c r="C537" s="57" t="str">
        <f aca="false">Flights!$F$21</f>
        <v>MH0073</v>
      </c>
      <c r="D537" s="58" t="n">
        <f aca="false">Flights!$D$21</f>
        <v>46322</v>
      </c>
      <c r="E537" s="57" t="str">
        <f aca="false">Flights!$G$21&amp;"-"&amp;Flights!$H$21</f>
        <v>HKG-KUL</v>
      </c>
      <c r="F537" s="57" t="str">
        <f aca="false">Flights!$K$21</f>
        <v>BC</v>
      </c>
      <c r="G537" s="57" t="s">
        <v>81</v>
      </c>
      <c r="H537" s="57" t="s">
        <v>378</v>
      </c>
      <c r="I537" s="57" t="s">
        <v>405</v>
      </c>
      <c r="J537" s="57" t="s">
        <v>406</v>
      </c>
      <c r="K537" s="67" t="s">
        <v>407</v>
      </c>
      <c r="L537" s="67" t="s">
        <v>382</v>
      </c>
      <c r="M537" s="67"/>
      <c r="N537" s="67" t="s">
        <v>383</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60"/>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file",IF(TRIM(S537)="","INVALID – choose the evidence type (column S)",IF(BL537=0,"INVALID – evidence ID does not match its type (e.g. SF-2210, IMG_2231, seal 88213, link)",IF(OR(LEN(AX537)&lt;2,ISNUMBER(MATCH(AX537,L_Placeholder,0))),"INVALID – verifier missing",IF(AX537=AU537,"INVALID – verifier must be someone other than the PIC",IF(BH537=1,"INVALID – result not yet available (awaiting / TBC)",IF(BV537=1,"INVALID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future",IF(AND(ISNUMBER(BY537),AG537&lt;BY537),IF(H537="Physical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IF(TRIM(S537)="",0,BZ537)</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TRIM(LOWER(W537))&lt;&gt;LOWER(Flights!$F$21),ISNA(MATCH(TRIM(BP537),{"00aaa00","00aaa0000","aaa00","aaa0000","00-aaa-00","00-aaa-0000","00/aaa/00"},0)),OR(SUMPRODUCT(--ISNUMBER(SEARCH({"a0","a-0","a_0","a/0","a.0","a#0"},BP537)))&gt;0,ISNUMBER(SEARCH("000000",BP537)))),1,0),0)</f>
        <v>0</v>
      </c>
      <c r="BR537" s="61"/>
      <c r="BS537" s="61"/>
      <c r="BT537" s="61"/>
      <c r="BU537" s="61"/>
      <c r="BV537" s="61" t="n">
        <f aca="false">0</f>
        <v>0</v>
      </c>
      <c r="BW537" s="61"/>
      <c r="BX537" s="61"/>
      <c r="BY537" s="62" t="n">
        <f aca="false">Q537-T7EarlyD*24/24</f>
        <v>46301.2847222222</v>
      </c>
      <c r="BZ537" s="61" t="n">
        <f aca="false">IFERROR(IF(AND(TRIM(LOWER(Z537))&lt;&gt;LOWER(Flights!$F$21),ISNA(MATCH(TRIM(BN537),{"00aaa00","00aaa0000","aaa00","aaa0000","00-aaa-00","00-aaa-0000","00/aaa/00"},0)),IF(S537="Link / file path",SUMPRODUCT(--ISNUMBER(SEARCH({"http","www.","\","/",".pdf",".jpg",".jpeg",".png",".heic",".xls",".doc",".msg",".eml"},Z537)))&gt;0,OR(SUMPRODUCT(--ISNUMBER(SEARCH({"a0","a-0","a_0","a/0","a.0","a#0"},BN537)))&gt;0,SUMPRODUCT(--ISNUMBER(SEARCH({"http","www.","\","/",".pdf",".jpg",".jpeg",".png",".heic",".xls",".doc",".msg",".eml"},Z537)))&gt;0,AND(ISNUMBER(MATCH(S537,{"Seal no.","Delivery note / receipt","Email","Photo"},0)),ISNUMBER(SEARCH("0000",BN537)))))),1,0),0)</f>
        <v>0</v>
      </c>
    </row>
    <row r="538" customFormat="false" ht="39.75" hidden="false" customHeight="true" outlineLevel="0" collapsed="false">
      <c r="A538" s="57" t="s">
        <v>1205</v>
      </c>
      <c r="B538" s="57" t="s">
        <v>290</v>
      </c>
      <c r="C538" s="57" t="str">
        <f aca="false">Flights!$F$21</f>
        <v>MH0073</v>
      </c>
      <c r="D538" s="58" t="n">
        <f aca="false">Flights!$D$21</f>
        <v>46322</v>
      </c>
      <c r="E538" s="57" t="str">
        <f aca="false">Flights!$G$21&amp;"-"&amp;Flights!$H$21</f>
        <v>HKG-KUL</v>
      </c>
      <c r="F538" s="57" t="str">
        <f aca="false">Flights!$K$21</f>
        <v>BC</v>
      </c>
      <c r="G538" s="57" t="s">
        <v>81</v>
      </c>
      <c r="H538" s="57" t="s">
        <v>378</v>
      </c>
      <c r="I538" s="57" t="s">
        <v>405</v>
      </c>
      <c r="J538" s="57" t="s">
        <v>409</v>
      </c>
      <c r="K538" s="67" t="s">
        <v>407</v>
      </c>
      <c r="L538" s="67" t="s">
        <v>382</v>
      </c>
      <c r="M538" s="67"/>
      <c r="N538" s="67" t="s">
        <v>383</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60"/>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file",IF(TRIM(S538)="","INVALID – choose the evidence type (column S)",IF(BL538=0,"INVALID – evidence ID does not match its type (e.g. SF-2210, IMG_2231, seal 88213, link)",IF(OR(LEN(AX538)&lt;2,ISNUMBER(MATCH(AX538,L_Placeholder,0))),"INVALID – verifier missing",IF(AX538=AU538,"INVALID – verifier must be someone other than the PIC",IF(BH538=1,"INVALID – result not yet available (awaiting / TBC)",IF(BV538=1,"INVALID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future",IF(AND(ISNUMBER(BY538),AG538&lt;BY538),IF(H538="Physical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IF(TRIM(S538)="",0,BZ538)</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TRIM(LOWER(W538))&lt;&gt;LOWER(Flights!$F$21),ISNA(MATCH(TRIM(BP538),{"00aaa00","00aaa0000","aaa00","aaa0000","00-aaa-00","00-aaa-0000","00/aaa/00"},0)),OR(SUMPRODUCT(--ISNUMBER(SEARCH({"a0","a-0","a_0","a/0","a.0","a#0"},BP538)))&gt;0,ISNUMBER(SEARCH("000000",BP538)))),1,0),0)</f>
        <v>0</v>
      </c>
      <c r="BR538" s="61"/>
      <c r="BS538" s="61"/>
      <c r="BT538" s="61"/>
      <c r="BU538" s="61"/>
      <c r="BV538" s="61" t="n">
        <f aca="false">0</f>
        <v>0</v>
      </c>
      <c r="BW538" s="61"/>
      <c r="BX538" s="61"/>
      <c r="BY538" s="62" t="n">
        <f aca="false">Q538-T7EarlyD*24/24</f>
        <v>46301.2847222222</v>
      </c>
      <c r="BZ538" s="61" t="n">
        <f aca="false">IFERROR(IF(AND(TRIM(LOWER(Z538))&lt;&gt;LOWER(Flights!$F$21),ISNA(MATCH(TRIM(BN538),{"00aaa00","00aaa0000","aaa00","aaa0000","00-aaa-00","00-aaa-0000","00/aaa/00"},0)),IF(S538="Link / file path",SUMPRODUCT(--ISNUMBER(SEARCH({"http","www.","\","/",".pdf",".jpg",".jpeg",".png",".heic",".xls",".doc",".msg",".eml"},Z538)))&gt;0,OR(SUMPRODUCT(--ISNUMBER(SEARCH({"a0","a-0","a_0","a/0","a.0","a#0"},BN538)))&gt;0,SUMPRODUCT(--ISNUMBER(SEARCH({"http","www.","\","/",".pdf",".jpg",".jpeg",".png",".heic",".xls",".doc",".msg",".eml"},Z538)))&gt;0,AND(ISNUMBER(MATCH(S538,{"Seal no.","Delivery note / receipt","Email","Photo"},0)),ISNUMBER(SEARCH("0000",BN538)))))),1,0),0)</f>
        <v>0</v>
      </c>
    </row>
    <row r="539" customFormat="false" ht="39.75" hidden="false" customHeight="true" outlineLevel="0" collapsed="false">
      <c r="A539" s="57" t="s">
        <v>1206</v>
      </c>
      <c r="B539" s="57" t="s">
        <v>290</v>
      </c>
      <c r="C539" s="57" t="str">
        <f aca="false">Flights!$F$21</f>
        <v>MH0073</v>
      </c>
      <c r="D539" s="58" t="n">
        <f aca="false">Flights!$D$21</f>
        <v>46322</v>
      </c>
      <c r="E539" s="57" t="str">
        <f aca="false">Flights!$G$21&amp;"-"&amp;Flights!$H$21</f>
        <v>HKG-KUL</v>
      </c>
      <c r="F539" s="57" t="str">
        <f aca="false">Flights!$K$21</f>
        <v>BC</v>
      </c>
      <c r="G539" s="57" t="s">
        <v>81</v>
      </c>
      <c r="H539" s="57" t="s">
        <v>378</v>
      </c>
      <c r="I539" s="57" t="s">
        <v>411</v>
      </c>
      <c r="J539" s="57" t="s">
        <v>412</v>
      </c>
      <c r="K539" s="67" t="s">
        <v>1207</v>
      </c>
      <c r="L539" s="67" t="s">
        <v>1171</v>
      </c>
      <c r="M539" s="67"/>
      <c r="N539" s="67" t="s">
        <v>383</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60"/>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file",IF(TRIM(S539)="","INVALID – choose the evidence type (column S)",IF(BL539=0,"INVALID – evidence ID does not match its type (e.g. SF-2210, IMG_2231, seal 88213, link)",IF(OR(LEN(AX539)&lt;2,ISNUMBER(MATCH(AX539,L_Placeholder,0))),"INVALID – verifier missing",IF(AX539=AU539,"INVALID – verifier must be someone other than the PIC",IF(BH539=1,"INVALID – result not yet available (awaiting / TBC)",IF(BV539=1,"INVALID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future",IF(AND(ISNUMBER(BY539),AG539&lt;BY539),IF(H539="Physical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IF(TRIM(S539)="",0,BZ539)</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TRIM(LOWER(W539))&lt;&gt;LOWER(Flights!$F$21),ISNA(MATCH(TRIM(BP539),{"00aaa00","00aaa0000","aaa00","aaa0000","00-aaa-00","00-aaa-0000","00/aaa/00"},0)),OR(SUMPRODUCT(--ISNUMBER(SEARCH({"a0","a-0","a_0","a/0","a.0","a#0"},BP539)))&gt;0,ISNUMBER(SEARCH("000000",BP539)))),1,0),0)</f>
        <v>0</v>
      </c>
      <c r="BR539" s="61"/>
      <c r="BS539" s="61"/>
      <c r="BT539" s="61"/>
      <c r="BU539" s="61"/>
      <c r="BV539" s="61" t="n">
        <f aca="false">0</f>
        <v>0</v>
      </c>
      <c r="BW539" s="61"/>
      <c r="BX539" s="61"/>
      <c r="BY539" s="62" t="n">
        <f aca="false">Q539-T7EarlyD*24/24</f>
        <v>46301.2847222222</v>
      </c>
      <c r="BZ539" s="61" t="n">
        <f aca="false">IFERROR(IF(AND(TRIM(LOWER(Z539))&lt;&gt;LOWER(Flights!$F$21),ISNA(MATCH(TRIM(BN539),{"00aaa00","00aaa0000","aaa00","aaa0000","00-aaa-00","00-aaa-0000","00/aaa/00"},0)),IF(S539="Link / file path",SUMPRODUCT(--ISNUMBER(SEARCH({"http","www.","\","/",".pdf",".jpg",".jpeg",".png",".heic",".xls",".doc",".msg",".eml"},Z539)))&gt;0,OR(SUMPRODUCT(--ISNUMBER(SEARCH({"a0","a-0","a_0","a/0","a.0","a#0"},BN539)))&gt;0,SUMPRODUCT(--ISNUMBER(SEARCH({"http","www.","\","/",".pdf",".jpg",".jpeg",".png",".heic",".xls",".doc",".msg",".eml"},Z539)))&gt;0,AND(ISNUMBER(MATCH(S539,{"Seal no.","Delivery note / receipt","Email","Photo"},0)),ISNUMBER(SEARCH("0000",BN539)))))),1,0),0)</f>
        <v>0</v>
      </c>
    </row>
    <row r="540" customFormat="false" ht="91.5" hidden="false" customHeight="true" outlineLevel="0" collapsed="false">
      <c r="A540" s="57" t="s">
        <v>1208</v>
      </c>
      <c r="B540" s="57" t="s">
        <v>290</v>
      </c>
      <c r="C540" s="57" t="str">
        <f aca="false">Flights!$F$21</f>
        <v>MH0073</v>
      </c>
      <c r="D540" s="58" t="n">
        <f aca="false">Flights!$D$21</f>
        <v>46322</v>
      </c>
      <c r="E540" s="57" t="str">
        <f aca="false">Flights!$G$21&amp;"-"&amp;Flights!$H$21</f>
        <v>HKG-KUL</v>
      </c>
      <c r="F540" s="57" t="str">
        <f aca="false">Flights!$K$21</f>
        <v>BC</v>
      </c>
      <c r="G540" s="57" t="s">
        <v>81</v>
      </c>
      <c r="H540" s="57" t="s">
        <v>378</v>
      </c>
      <c r="I540" s="57" t="s">
        <v>411</v>
      </c>
      <c r="J540" s="57" t="s">
        <v>1209</v>
      </c>
      <c r="K540" s="67" t="s">
        <v>1210</v>
      </c>
      <c r="L540" s="67" t="s">
        <v>674</v>
      </c>
      <c r="M540" s="67"/>
      <c r="N540" s="67" t="s">
        <v>444</v>
      </c>
      <c r="O540" s="67" t="s">
        <v>1211</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60"/>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file",IF(TRIM(S540)="","INVALID – choose the evidence type (column S)",IF(BL540=0,"INVALID – evidence ID does not match its type (e.g. SF-2210, IMG_2231, seal 88213, link)",IF(OR(LEN(AX540)&lt;2,ISNUMBER(MATCH(AX540,L_Placeholder,0))),"INVALID – verifier missing",IF(AX540=AU540,"INVALID – verifier must be someone other than the PIC",IF(BH540=1,"INVALID – result not yet available (awaiting / TBC)",IF(BV540=1,"INVALID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future",IF(AND(ISNUMBER(BY540),AG540&lt;BY540),IF(H540="Physical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IF(TRIM(S540)="",0,BZ540)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TRIM(LOWER(W540))&lt;&gt;LOWER(Flights!$F$21),ISNA(MATCH(TRIM(BP540),{"00aaa00","00aaa0000","aaa00","aaa0000","00-aaa-00","00-aaa-0000","00/aaa/00"},0)),OR(SUMPRODUCT(--ISNUMBER(SEARCH({"a0","a-0","a_0","a/0","a.0","a#0"},BP540)))&gt;0,ISNUMBER(SEARCH("000000",BP540)))),1,0),0)</f>
        <v>0</v>
      </c>
      <c r="BR540" s="61"/>
      <c r="BS540" s="61"/>
      <c r="BT540" s="61"/>
      <c r="BU540" s="61"/>
      <c r="BV540" s="61" t="n">
        <f aca="false">0</f>
        <v>0</v>
      </c>
      <c r="BW540" s="61"/>
      <c r="BX540" s="61"/>
      <c r="BY540" s="62" t="n">
        <f aca="false">Q540-T7EarlyD*24/24</f>
        <v>46301.2847222222</v>
      </c>
      <c r="BZ540" s="61" t="n">
        <f aca="false">IFERROR(IF(AND(TRIM(LOWER(Z540))&lt;&gt;LOWER(Flights!$F$21),ISNA(MATCH(TRIM(BN540),{"00aaa00","00aaa0000","aaa00","aaa0000","00-aaa-00","00-aaa-0000","00/aaa/00"},0)),IF(S540="Link / file path",SUMPRODUCT(--ISNUMBER(SEARCH({"http","www.","\","/",".pdf",".jpg",".jpeg",".png",".heic",".xls",".doc",".msg",".eml"},Z540)))&gt;0,OR(SUMPRODUCT(--ISNUMBER(SEARCH({"a0","a-0","a_0","a/0","a.0","a#0"},BN540)))&gt;0,SUMPRODUCT(--ISNUMBER(SEARCH({"http","www.","\","/",".pdf",".jpg",".jpeg",".png",".heic",".xls",".doc",".msg",".eml"},Z540)))&gt;0,AND(ISNUMBER(MATCH(S540,{"Seal no.","Delivery note / receipt","Email","Photo"},0)),ISNUMBER(SEARCH("0000",BN540)))))),1,0),0)</f>
        <v>0</v>
      </c>
    </row>
    <row r="541" customFormat="false" ht="39.75" hidden="false" customHeight="true" outlineLevel="0" collapsed="false">
      <c r="A541" s="57" t="s">
        <v>1212</v>
      </c>
      <c r="B541" s="57" t="s">
        <v>290</v>
      </c>
      <c r="C541" s="57" t="str">
        <f aca="false">Flights!$F$21</f>
        <v>MH0073</v>
      </c>
      <c r="D541" s="58" t="n">
        <f aca="false">Flights!$D$21</f>
        <v>46322</v>
      </c>
      <c r="E541" s="57" t="str">
        <f aca="false">Flights!$G$21&amp;"-"&amp;Flights!$H$21</f>
        <v>HKG-KUL</v>
      </c>
      <c r="F541" s="57" t="str">
        <f aca="false">Flights!$K$21</f>
        <v>BC</v>
      </c>
      <c r="G541" s="57" t="s">
        <v>83</v>
      </c>
      <c r="H541" s="57" t="s">
        <v>378</v>
      </c>
      <c r="I541" s="57" t="s">
        <v>379</v>
      </c>
      <c r="J541" s="57" t="s">
        <v>416</v>
      </c>
      <c r="K541" s="67" t="s">
        <v>417</v>
      </c>
      <c r="L541" s="67" t="s">
        <v>418</v>
      </c>
      <c r="M541" s="67"/>
      <c r="N541" s="67" t="s">
        <v>383</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60"/>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file",IF(TRIM(S541)="","INVALID – choose the evidence type (column S)",IF(BL541=0,"INVALID – evidence ID does not match its type (e.g. SF-2210, IMG_2231, seal 88213, link)",IF(OR(LEN(AX541)&lt;2,ISNUMBER(MATCH(AX541,L_Placeholder,0))),"INVALID – verifier missing",IF(AX541=AU541,"INVALID – verifier must be someone other than the PIC",IF(BH541=1,"INVALID – result not yet available (awaiting / TBC)",IF(BV541=1,"INVALID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future",IF(AND(ISNUMBER(BY541),AG541&lt;BY541),IF(H541="Physical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IF(TRIM(S541)="",0,BZ541)</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TRIM(LOWER(W541))&lt;&gt;LOWER(Flights!$F$21),ISNA(MATCH(TRIM(BP541),{"00aaa00","00aaa0000","aaa00","aaa0000","00-aaa-00","00-aaa-0000","00/aaa/00"},0)),OR(SUMPRODUCT(--ISNUMBER(SEARCH({"a0","a-0","a_0","a/0","a.0","a#0"},BP541)))&gt;0,ISNUMBER(SEARCH("000000",BP541)))),1,0),0)</f>
        <v>0</v>
      </c>
      <c r="BR541" s="61"/>
      <c r="BS541" s="61"/>
      <c r="BT541" s="61"/>
      <c r="BU541" s="61"/>
      <c r="BV541" s="61" t="n">
        <f aca="false">0</f>
        <v>0</v>
      </c>
      <c r="BW541" s="61"/>
      <c r="BX541" s="61"/>
      <c r="BY541" s="62" t="n">
        <f aca="false">Q541-T24EarlyH/24</f>
        <v>46320.2847222222</v>
      </c>
      <c r="BZ541" s="61" t="n">
        <f aca="false">IFERROR(IF(AND(TRIM(LOWER(Z541))&lt;&gt;LOWER(Flights!$F$21),ISNA(MATCH(TRIM(BN541),{"00aaa00","00aaa0000","aaa00","aaa0000","00-aaa-00","00-aaa-0000","00/aaa/00"},0)),IF(S541="Link / file path",SUMPRODUCT(--ISNUMBER(SEARCH({"http","www.","\","/",".pdf",".jpg",".jpeg",".png",".heic",".xls",".doc",".msg",".eml"},Z541)))&gt;0,OR(SUMPRODUCT(--ISNUMBER(SEARCH({"a0","a-0","a_0","a/0","a.0","a#0"},BN541)))&gt;0,SUMPRODUCT(--ISNUMBER(SEARCH({"http","www.","\","/",".pdf",".jpg",".jpeg",".png",".heic",".xls",".doc",".msg",".eml"},Z541)))&gt;0,AND(ISNUMBER(MATCH(S541,{"Seal no.","Delivery note / receipt","Email","Photo"},0)),ISNUMBER(SEARCH("0000",BN541)))))),1,0),0)</f>
        <v>0</v>
      </c>
    </row>
    <row r="542" customFormat="false" ht="39.75" hidden="false" customHeight="true" outlineLevel="0" collapsed="false">
      <c r="A542" s="57" t="s">
        <v>1213</v>
      </c>
      <c r="B542" s="57" t="s">
        <v>290</v>
      </c>
      <c r="C542" s="57" t="str">
        <f aca="false">Flights!$F$21</f>
        <v>MH0073</v>
      </c>
      <c r="D542" s="58" t="n">
        <f aca="false">Flights!$D$21</f>
        <v>46322</v>
      </c>
      <c r="E542" s="57" t="str">
        <f aca="false">Flights!$G$21&amp;"-"&amp;Flights!$H$21</f>
        <v>HKG-KUL</v>
      </c>
      <c r="F542" s="57" t="str">
        <f aca="false">Flights!$K$21</f>
        <v>BC</v>
      </c>
      <c r="G542" s="57" t="s">
        <v>420</v>
      </c>
      <c r="H542" s="57" t="s">
        <v>378</v>
      </c>
      <c r="I542" s="57" t="s">
        <v>379</v>
      </c>
      <c r="J542" s="57" t="s">
        <v>421</v>
      </c>
      <c r="K542" s="67"/>
      <c r="L542" s="67" t="s">
        <v>422</v>
      </c>
      <c r="M542" s="67"/>
      <c r="N542" s="67" t="s">
        <v>383</v>
      </c>
      <c r="O542" s="67" t="s">
        <v>423</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60"/>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file",IF(TRIM(S542)="","INVALID – choose the evidence type (column S)",IF(BL542=0,"INVALID – evidence ID does not match its type (e.g. SF-2210, IMG_2231, seal 88213, link)",IF(OR(LEN(AX542)&lt;2,ISNUMBER(MATCH(AX542,L_Placeholder,0))),"INVALID – verifier missing",IF(AX542=AU542,"INVALID – verifier must be someone other than the PIC",IF(BH542=1,"INVALID – result not yet available (awaiting / TBC)",IF(BV542=1,"INVALID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future",IF(AND(ISNUMBER(BY542),AG542&lt;BY542),IF(H542="Physical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IF(TRIM(S542)="",0,BZ542)</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TRIM(LOWER(W542))&lt;&gt;LOWER(Flights!$F$21),ISNA(MATCH(TRIM(BP542),{"00aaa00","00aaa0000","aaa00","aaa0000","00-aaa-00","00-aaa-0000","00/aaa/00"},0)),OR(SUMPRODUCT(--ISNUMBER(SEARCH({"a0","a-0","a_0","a/0","a.0","a#0"},BP542)))&gt;0,ISNUMBER(SEARCH("000000",BP542)))),1,0),0)</f>
        <v>0</v>
      </c>
      <c r="BR542" s="61"/>
      <c r="BS542" s="61"/>
      <c r="BT542" s="61"/>
      <c r="BU542" s="61"/>
      <c r="BV542" s="61" t="n">
        <f aca="false">0</f>
        <v>0</v>
      </c>
      <c r="BW542" s="61"/>
      <c r="BX542" s="61"/>
      <c r="BY542" s="62" t="n">
        <f aca="false">Q542-T12EarlyH/24</f>
        <v>46321.2847222222</v>
      </c>
      <c r="BZ542" s="61" t="n">
        <f aca="false">IFERROR(IF(AND(TRIM(LOWER(Z542))&lt;&gt;LOWER(Flights!$F$21),ISNA(MATCH(TRIM(BN542),{"00aaa00","00aaa0000","aaa00","aaa0000","00-aaa-00","00-aaa-0000","00/aaa/00"},0)),IF(S542="Link / file path",SUMPRODUCT(--ISNUMBER(SEARCH({"http","www.","\","/",".pdf",".jpg",".jpeg",".png",".heic",".xls",".doc",".msg",".eml"},Z542)))&gt;0,OR(SUMPRODUCT(--ISNUMBER(SEARCH({"a0","a-0","a_0","a/0","a.0","a#0"},BN542)))&gt;0,SUMPRODUCT(--ISNUMBER(SEARCH({"http","www.","\","/",".pdf",".jpg",".jpeg",".png",".heic",".xls",".doc",".msg",".eml"},Z542)))&gt;0,AND(ISNUMBER(MATCH(S542,{"Seal no.","Delivery note / receipt","Email","Photo"},0)),ISNUMBER(SEARCH("0000",BN542)))))),1,0),0)</f>
        <v>0</v>
      </c>
    </row>
    <row r="543" customFormat="false" ht="39.75" hidden="false" customHeight="true" outlineLevel="0" collapsed="false">
      <c r="A543" s="57" t="s">
        <v>1214</v>
      </c>
      <c r="B543" s="57" t="s">
        <v>290</v>
      </c>
      <c r="C543" s="57" t="str">
        <f aca="false">Flights!$F$21</f>
        <v>MH0073</v>
      </c>
      <c r="D543" s="58" t="n">
        <f aca="false">Flights!$D$21</f>
        <v>46322</v>
      </c>
      <c r="E543" s="57" t="str">
        <f aca="false">Flights!$G$21&amp;"-"&amp;Flights!$H$21</f>
        <v>HKG-KUL</v>
      </c>
      <c r="F543" s="57" t="str">
        <f aca="false">Flights!$K$21</f>
        <v>BC</v>
      </c>
      <c r="G543" s="57" t="s">
        <v>420</v>
      </c>
      <c r="H543" s="57" t="s">
        <v>378</v>
      </c>
      <c r="I543" s="57" t="s">
        <v>379</v>
      </c>
      <c r="J543" s="57" t="s">
        <v>425</v>
      </c>
      <c r="K543" s="67" t="s">
        <v>426</v>
      </c>
      <c r="L543" s="67" t="s">
        <v>422</v>
      </c>
      <c r="M543" s="67"/>
      <c r="N543" s="67" t="s">
        <v>383</v>
      </c>
      <c r="O543" s="67" t="s">
        <v>423</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60"/>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file",IF(TRIM(S543)="","INVALID – choose the evidence type (column S)",IF(BL543=0,"INVALID – evidence ID does not match its type (e.g. SF-2210, IMG_2231, seal 88213, link)",IF(OR(LEN(AX543)&lt;2,ISNUMBER(MATCH(AX543,L_Placeholder,0))),"INVALID – verifier missing",IF(AX543=AU543,"INVALID – verifier must be someone other than the PIC",IF(BH543=1,"INVALID – result not yet available (awaiting / TBC)",IF(BV543=1,"INVALID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future",IF(AND(ISNUMBER(BY543),AG543&lt;BY543),IF(H543="Physical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IF(TRIM(S543)="",0,BZ543)</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TRIM(LOWER(W543))&lt;&gt;LOWER(Flights!$F$21),ISNA(MATCH(TRIM(BP543),{"00aaa00","00aaa0000","aaa00","aaa0000","00-aaa-00","00-aaa-0000","00/aaa/00"},0)),OR(SUMPRODUCT(--ISNUMBER(SEARCH({"a0","a-0","a_0","a/0","a.0","a#0"},BP543)))&gt;0,ISNUMBER(SEARCH("000000",BP543)))),1,0),0)</f>
        <v>0</v>
      </c>
      <c r="BR543" s="61"/>
      <c r="BS543" s="61"/>
      <c r="BT543" s="61"/>
      <c r="BU543" s="61"/>
      <c r="BV543" s="61" t="n">
        <f aca="false">0</f>
        <v>0</v>
      </c>
      <c r="BW543" s="61"/>
      <c r="BX543" s="61"/>
      <c r="BY543" s="62" t="n">
        <f aca="false">Q543-T12EarlyH/24</f>
        <v>46321.2847222222</v>
      </c>
      <c r="BZ543" s="61" t="n">
        <f aca="false">IFERROR(IF(AND(TRIM(LOWER(Z543))&lt;&gt;LOWER(Flights!$F$21),ISNA(MATCH(TRIM(BN543),{"00aaa00","00aaa0000","aaa00","aaa0000","00-aaa-00","00-aaa-0000","00/aaa/00"},0)),IF(S543="Link / file path",SUMPRODUCT(--ISNUMBER(SEARCH({"http","www.","\","/",".pdf",".jpg",".jpeg",".png",".heic",".xls",".doc",".msg",".eml"},Z543)))&gt;0,OR(SUMPRODUCT(--ISNUMBER(SEARCH({"a0","a-0","a_0","a/0","a.0","a#0"},BN543)))&gt;0,SUMPRODUCT(--ISNUMBER(SEARCH({"http","www.","\","/",".pdf",".jpg",".jpeg",".png",".heic",".xls",".doc",".msg",".eml"},Z543)))&gt;0,AND(ISNUMBER(MATCH(S543,{"Seal no.","Delivery note / receipt","Email","Photo"},0)),ISNUMBER(SEARCH("0000",BN543)))))),1,0),0)</f>
        <v>0</v>
      </c>
    </row>
    <row r="544" customFormat="false" ht="39.75" hidden="false" customHeight="true" outlineLevel="0" collapsed="false">
      <c r="A544" s="57" t="s">
        <v>1215</v>
      </c>
      <c r="B544" s="57" t="s">
        <v>290</v>
      </c>
      <c r="C544" s="57" t="str">
        <f aca="false">Flights!$F$21</f>
        <v>MH0073</v>
      </c>
      <c r="D544" s="58" t="n">
        <f aca="false">Flights!$D$21</f>
        <v>46322</v>
      </c>
      <c r="E544" s="57" t="str">
        <f aca="false">Flights!$G$21&amp;"-"&amp;Flights!$H$21</f>
        <v>HKG-KUL</v>
      </c>
      <c r="F544" s="57" t="str">
        <f aca="false">Flights!$K$21</f>
        <v>BC</v>
      </c>
      <c r="G544" s="57" t="s">
        <v>420</v>
      </c>
      <c r="H544" s="57" t="s">
        <v>378</v>
      </c>
      <c r="I544" s="57" t="s">
        <v>428</v>
      </c>
      <c r="J544" s="57" t="s">
        <v>429</v>
      </c>
      <c r="K544" s="67"/>
      <c r="L544" s="67" t="s">
        <v>422</v>
      </c>
      <c r="M544" s="67"/>
      <c r="N544" s="67" t="s">
        <v>383</v>
      </c>
      <c r="O544" s="67" t="s">
        <v>423</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60"/>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file",IF(TRIM(S544)="","INVALID – choose the evidence type (column S)",IF(BL544=0,"INVALID – evidence ID does not match its type (e.g. SF-2210, IMG_2231, seal 88213, link)",IF(OR(LEN(AX544)&lt;2,ISNUMBER(MATCH(AX544,L_Placeholder,0))),"INVALID – verifier missing",IF(AX544=AU544,"INVALID – verifier must be someone other than the PIC",IF(BH544=1,"INVALID – result not yet available (awaiting / TBC)",IF(BV544=1,"INVALID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future",IF(AND(ISNUMBER(BY544),AG544&lt;BY544),IF(H544="Physical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IF(TRIM(S544)="",0,BZ544)</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TRIM(LOWER(W544))&lt;&gt;LOWER(Flights!$F$21),ISNA(MATCH(TRIM(BP544),{"00aaa00","00aaa0000","aaa00","aaa0000","00-aaa-00","00-aaa-0000","00/aaa/00"},0)),OR(SUMPRODUCT(--ISNUMBER(SEARCH({"a0","a-0","a_0","a/0","a.0","a#0"},BP544)))&gt;0,ISNUMBER(SEARCH("000000",BP544)))),1,0),0)</f>
        <v>0</v>
      </c>
      <c r="BR544" s="61"/>
      <c r="BS544" s="61"/>
      <c r="BT544" s="61"/>
      <c r="BU544" s="61"/>
      <c r="BV544" s="61" t="n">
        <f aca="false">0</f>
        <v>0</v>
      </c>
      <c r="BW544" s="61"/>
      <c r="BX544" s="61"/>
      <c r="BY544" s="62" t="n">
        <f aca="false">Q544-T12EarlyH/24</f>
        <v>46321.2847222222</v>
      </c>
      <c r="BZ544" s="61" t="n">
        <f aca="false">IFERROR(IF(AND(TRIM(LOWER(Z544))&lt;&gt;LOWER(Flights!$F$21),ISNA(MATCH(TRIM(BN544),{"00aaa00","00aaa0000","aaa00","aaa0000","00-aaa-00","00-aaa-0000","00/aaa/00"},0)),IF(S544="Link / file path",SUMPRODUCT(--ISNUMBER(SEARCH({"http","www.","\","/",".pdf",".jpg",".jpeg",".png",".heic",".xls",".doc",".msg",".eml"},Z544)))&gt;0,OR(SUMPRODUCT(--ISNUMBER(SEARCH({"a0","a-0","a_0","a/0","a.0","a#0"},BN544)))&gt;0,SUMPRODUCT(--ISNUMBER(SEARCH({"http","www.","\","/",".pdf",".jpg",".jpeg",".png",".heic",".xls",".doc",".msg",".eml"},Z544)))&gt;0,AND(ISNUMBER(MATCH(S544,{"Seal no.","Delivery note / receipt","Email","Photo"},0)),ISNUMBER(SEARCH("0000",BN544)))))),1,0),0)</f>
        <v>0</v>
      </c>
    </row>
    <row r="545" customFormat="false" ht="39.75" hidden="false" customHeight="true" outlineLevel="0" collapsed="false">
      <c r="A545" s="57" t="s">
        <v>1216</v>
      </c>
      <c r="B545" s="57" t="s">
        <v>290</v>
      </c>
      <c r="C545" s="57" t="str">
        <f aca="false">Flights!$F$21</f>
        <v>MH0073</v>
      </c>
      <c r="D545" s="58" t="n">
        <f aca="false">Flights!$D$21</f>
        <v>46322</v>
      </c>
      <c r="E545" s="57" t="str">
        <f aca="false">Flights!$G$21&amp;"-"&amp;Flights!$H$21</f>
        <v>HKG-KUL</v>
      </c>
      <c r="F545" s="57" t="str">
        <f aca="false">Flights!$K$21</f>
        <v>BC</v>
      </c>
      <c r="G545" s="57" t="s">
        <v>420</v>
      </c>
      <c r="H545" s="57" t="s">
        <v>378</v>
      </c>
      <c r="I545" s="57" t="s">
        <v>428</v>
      </c>
      <c r="J545" s="57" t="s">
        <v>431</v>
      </c>
      <c r="K545" s="67"/>
      <c r="L545" s="67" t="s">
        <v>422</v>
      </c>
      <c r="M545" s="67"/>
      <c r="N545" s="67" t="s">
        <v>383</v>
      </c>
      <c r="O545" s="67" t="s">
        <v>423</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60"/>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file",IF(TRIM(S545)="","INVALID – choose the evidence type (column S)",IF(BL545=0,"INVALID – evidence ID does not match its type (e.g. SF-2210, IMG_2231, seal 88213, link)",IF(OR(LEN(AX545)&lt;2,ISNUMBER(MATCH(AX545,L_Placeholder,0))),"INVALID – verifier missing",IF(AX545=AU545,"INVALID – verifier must be someone other than the PIC",IF(BH545=1,"INVALID – result not yet available (awaiting / TBC)",IF(BV545=1,"INVALID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future",IF(AND(ISNUMBER(BY545),AG545&lt;BY545),IF(H545="Physical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IF(TRIM(S545)="",0,BZ545)</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TRIM(LOWER(W545))&lt;&gt;LOWER(Flights!$F$21),ISNA(MATCH(TRIM(BP545),{"00aaa00","00aaa0000","aaa00","aaa0000","00-aaa-00","00-aaa-0000","00/aaa/00"},0)),OR(SUMPRODUCT(--ISNUMBER(SEARCH({"a0","a-0","a_0","a/0","a.0","a#0"},BP545)))&gt;0,ISNUMBER(SEARCH("000000",BP545)))),1,0),0)</f>
        <v>0</v>
      </c>
      <c r="BR545" s="61"/>
      <c r="BS545" s="61"/>
      <c r="BT545" s="61"/>
      <c r="BU545" s="61"/>
      <c r="BV545" s="61" t="n">
        <f aca="false">0</f>
        <v>0</v>
      </c>
      <c r="BW545" s="61"/>
      <c r="BX545" s="61"/>
      <c r="BY545" s="62" t="n">
        <f aca="false">Q545-T12EarlyH/24</f>
        <v>46321.2847222222</v>
      </c>
      <c r="BZ545" s="61" t="n">
        <f aca="false">IFERROR(IF(AND(TRIM(LOWER(Z545))&lt;&gt;LOWER(Flights!$F$21),ISNA(MATCH(TRIM(BN545),{"00aaa00","00aaa0000","aaa00","aaa0000","00-aaa-00","00-aaa-0000","00/aaa/00"},0)),IF(S545="Link / file path",SUMPRODUCT(--ISNUMBER(SEARCH({"http","www.","\","/",".pdf",".jpg",".jpeg",".png",".heic",".xls",".doc",".msg",".eml"},Z545)))&gt;0,OR(SUMPRODUCT(--ISNUMBER(SEARCH({"a0","a-0","a_0","a/0","a.0","a#0"},BN545)))&gt;0,SUMPRODUCT(--ISNUMBER(SEARCH({"http","www.","\","/",".pdf",".jpg",".jpeg",".png",".heic",".xls",".doc",".msg",".eml"},Z545)))&gt;0,AND(ISNUMBER(MATCH(S545,{"Seal no.","Delivery note / receipt","Email","Photo"},0)),ISNUMBER(SEARCH("0000",BN545)))))),1,0),0)</f>
        <v>0</v>
      </c>
    </row>
    <row r="546" customFormat="false" ht="39.75" hidden="false" customHeight="true" outlineLevel="0" collapsed="false">
      <c r="A546" s="57" t="s">
        <v>1217</v>
      </c>
      <c r="B546" s="57" t="s">
        <v>290</v>
      </c>
      <c r="C546" s="57" t="str">
        <f aca="false">Flights!$F$21</f>
        <v>MH0073</v>
      </c>
      <c r="D546" s="58" t="n">
        <f aca="false">Flights!$D$21</f>
        <v>46322</v>
      </c>
      <c r="E546" s="57" t="str">
        <f aca="false">Flights!$G$21&amp;"-"&amp;Flights!$H$21</f>
        <v>HKG-KUL</v>
      </c>
      <c r="F546" s="57" t="str">
        <f aca="false">Flights!$K$21</f>
        <v>BC</v>
      </c>
      <c r="G546" s="57" t="s">
        <v>420</v>
      </c>
      <c r="H546" s="57" t="s">
        <v>378</v>
      </c>
      <c r="I546" s="57" t="s">
        <v>428</v>
      </c>
      <c r="J546" s="57" t="s">
        <v>433</v>
      </c>
      <c r="K546" s="67"/>
      <c r="L546" s="67" t="s">
        <v>422</v>
      </c>
      <c r="M546" s="67"/>
      <c r="N546" s="67" t="s">
        <v>383</v>
      </c>
      <c r="O546" s="67" t="s">
        <v>423</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60"/>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file",IF(TRIM(S546)="","INVALID – choose the evidence type (column S)",IF(BL546=0,"INVALID – evidence ID does not match its type (e.g. SF-2210, IMG_2231, seal 88213, link)",IF(OR(LEN(AX546)&lt;2,ISNUMBER(MATCH(AX546,L_Placeholder,0))),"INVALID – verifier missing",IF(AX546=AU546,"INVALID – verifier must be someone other than the PIC",IF(BH546=1,"INVALID – result not yet available (awaiting / TBC)",IF(BV546=1,"INVALID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future",IF(AND(ISNUMBER(BY546),AG546&lt;BY546),IF(H546="Physical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IF(TRIM(S546)="",0,BZ546)</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TRIM(LOWER(W546))&lt;&gt;LOWER(Flights!$F$21),ISNA(MATCH(TRIM(BP546),{"00aaa00","00aaa0000","aaa00","aaa0000","00-aaa-00","00-aaa-0000","00/aaa/00"},0)),OR(SUMPRODUCT(--ISNUMBER(SEARCH({"a0","a-0","a_0","a/0","a.0","a#0"},BP546)))&gt;0,ISNUMBER(SEARCH("000000",BP546)))),1,0),0)</f>
        <v>0</v>
      </c>
      <c r="BR546" s="61"/>
      <c r="BS546" s="61"/>
      <c r="BT546" s="61"/>
      <c r="BU546" s="61"/>
      <c r="BV546" s="61" t="n">
        <f aca="false">0</f>
        <v>0</v>
      </c>
      <c r="BW546" s="61"/>
      <c r="BX546" s="61"/>
      <c r="BY546" s="62" t="n">
        <f aca="false">Q546-T12EarlyH/24</f>
        <v>46321.2847222222</v>
      </c>
      <c r="BZ546" s="61" t="n">
        <f aca="false">IFERROR(IF(AND(TRIM(LOWER(Z546))&lt;&gt;LOWER(Flights!$F$21),ISNA(MATCH(TRIM(BN546),{"00aaa00","00aaa0000","aaa00","aaa0000","00-aaa-00","00-aaa-0000","00/aaa/00"},0)),IF(S546="Link / file path",SUMPRODUCT(--ISNUMBER(SEARCH({"http","www.","\","/",".pdf",".jpg",".jpeg",".png",".heic",".xls",".doc",".msg",".eml"},Z546)))&gt;0,OR(SUMPRODUCT(--ISNUMBER(SEARCH({"a0","a-0","a_0","a/0","a.0","a#0"},BN546)))&gt;0,SUMPRODUCT(--ISNUMBER(SEARCH({"http","www.","\","/",".pdf",".jpg",".jpeg",".png",".heic",".xls",".doc",".msg",".eml"},Z546)))&gt;0,AND(ISNUMBER(MATCH(S546,{"Seal no.","Delivery note / receipt","Email","Photo"},0)),ISNUMBER(SEARCH("0000",BN546)))))),1,0),0)</f>
        <v>0</v>
      </c>
    </row>
    <row r="547" customFormat="false" ht="78.75" hidden="false" customHeight="true" outlineLevel="0" collapsed="false">
      <c r="A547" s="57" t="s">
        <v>1218</v>
      </c>
      <c r="B547" s="57" t="s">
        <v>290</v>
      </c>
      <c r="C547" s="57" t="str">
        <f aca="false">Flights!$F$21</f>
        <v>MH0073</v>
      </c>
      <c r="D547" s="58" t="n">
        <f aca="false">Flights!$D$21</f>
        <v>46322</v>
      </c>
      <c r="E547" s="57" t="str">
        <f aca="false">Flights!$G$21&amp;"-"&amp;Flights!$H$21</f>
        <v>HKG-KUL</v>
      </c>
      <c r="F547" s="57" t="str">
        <f aca="false">Flights!$K$21</f>
        <v>BC</v>
      </c>
      <c r="G547" s="57" t="s">
        <v>420</v>
      </c>
      <c r="H547" s="57" t="s">
        <v>378</v>
      </c>
      <c r="I547" s="57" t="s">
        <v>428</v>
      </c>
      <c r="J547" s="57" t="s">
        <v>435</v>
      </c>
      <c r="K547" s="67" t="s">
        <v>491</v>
      </c>
      <c r="L547" s="67" t="s">
        <v>422</v>
      </c>
      <c r="M547" s="67"/>
      <c r="N547" s="67" t="s">
        <v>383</v>
      </c>
      <c r="O547" s="67" t="s">
        <v>423</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60"/>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file",IF(TRIM(S547)="","INVALID – choose the evidence type (column S)",IF(BL547=0,"INVALID – evidence ID does not match its type (e.g. SF-2210, IMG_2231, seal 88213, link)",IF(OR(LEN(AX547)&lt;2,ISNUMBER(MATCH(AX547,L_Placeholder,0))),"INVALID – verifier missing",IF(AX547=AU547,"INVALID – verifier must be someone other than the PIC",IF(BH547=1,"INVALID – result not yet available (awaiting / TBC)",IF(BV547=1,"INVALID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future",IF(AND(ISNUMBER(BY547),AG547&lt;BY547),IF(H547="Physical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IF(TRIM(S547)="",0,BZ547)</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TRIM(LOWER(W547))&lt;&gt;LOWER(Flights!$F$21),ISNA(MATCH(TRIM(BP547),{"00aaa00","00aaa0000","aaa00","aaa0000","00-aaa-00","00-aaa-0000","00/aaa/00"},0)),OR(SUMPRODUCT(--ISNUMBER(SEARCH({"a0","a-0","a_0","a/0","a.0","a#0"},BP547)))&gt;0,ISNUMBER(SEARCH("000000",BP547)))),1,0),0)</f>
        <v>0</v>
      </c>
      <c r="BR547" s="61"/>
      <c r="BS547" s="61"/>
      <c r="BT547" s="61"/>
      <c r="BU547" s="61"/>
      <c r="BV547" s="61" t="n">
        <f aca="false">0</f>
        <v>0</v>
      </c>
      <c r="BW547" s="61"/>
      <c r="BX547" s="61"/>
      <c r="BY547" s="62" t="n">
        <f aca="false">Q547-T12EarlyH/24</f>
        <v>46321.2847222222</v>
      </c>
      <c r="BZ547" s="61" t="n">
        <f aca="false">IFERROR(IF(AND(TRIM(LOWER(Z547))&lt;&gt;LOWER(Flights!$F$21),ISNA(MATCH(TRIM(BN547),{"00aaa00","00aaa0000","aaa00","aaa0000","00-aaa-00","00-aaa-0000","00/aaa/00"},0)),IF(S547="Link / file path",SUMPRODUCT(--ISNUMBER(SEARCH({"http","www.","\","/",".pdf",".jpg",".jpeg",".png",".heic",".xls",".doc",".msg",".eml"},Z547)))&gt;0,OR(SUMPRODUCT(--ISNUMBER(SEARCH({"a0","a-0","a_0","a/0","a.0","a#0"},BN547)))&gt;0,SUMPRODUCT(--ISNUMBER(SEARCH({"http","www.","\","/",".pdf",".jpg",".jpeg",".png",".heic",".xls",".doc",".msg",".eml"},Z547)))&gt;0,AND(ISNUMBER(MATCH(S547,{"Seal no.","Delivery note / receipt","Email","Photo"},0)),ISNUMBER(SEARCH("0000",BN547)))))),1,0),0)</f>
        <v>0</v>
      </c>
    </row>
    <row r="548" customFormat="false" ht="39.75" hidden="false" customHeight="true" outlineLevel="0" collapsed="false">
      <c r="A548" s="57" t="s">
        <v>1219</v>
      </c>
      <c r="B548" s="57" t="s">
        <v>290</v>
      </c>
      <c r="C548" s="57" t="str">
        <f aca="false">Flights!$F$21</f>
        <v>MH0073</v>
      </c>
      <c r="D548" s="58" t="n">
        <f aca="false">Flights!$D$21</f>
        <v>46322</v>
      </c>
      <c r="E548" s="57" t="str">
        <f aca="false">Flights!$G$21&amp;"-"&amp;Flights!$H$21</f>
        <v>HKG-KUL</v>
      </c>
      <c r="F548" s="57" t="str">
        <f aca="false">Flights!$K$21</f>
        <v>BC</v>
      </c>
      <c r="G548" s="57" t="s">
        <v>420</v>
      </c>
      <c r="H548" s="57" t="s">
        <v>378</v>
      </c>
      <c r="I548" s="57" t="s">
        <v>428</v>
      </c>
      <c r="J548" s="57" t="s">
        <v>438</v>
      </c>
      <c r="K548" s="67"/>
      <c r="L548" s="67" t="s">
        <v>422</v>
      </c>
      <c r="M548" s="67"/>
      <c r="N548" s="67" t="s">
        <v>383</v>
      </c>
      <c r="O548" s="67" t="s">
        <v>423</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60"/>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file",IF(TRIM(S548)="","INVALID – choose the evidence type (column S)",IF(BL548=0,"INVALID – evidence ID does not match its type (e.g. SF-2210, IMG_2231, seal 88213, link)",IF(OR(LEN(AX548)&lt;2,ISNUMBER(MATCH(AX548,L_Placeholder,0))),"INVALID – verifier missing",IF(AX548=AU548,"INVALID – verifier must be someone other than the PIC",IF(BH548=1,"INVALID – result not yet available (awaiting / TBC)",IF(BV548=1,"INVALID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future",IF(AND(ISNUMBER(BY548),AG548&lt;BY548),IF(H548="Physical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IF(TRIM(S548)="",0,BZ548)</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TRIM(LOWER(W548))&lt;&gt;LOWER(Flights!$F$21),ISNA(MATCH(TRIM(BP548),{"00aaa00","00aaa0000","aaa00","aaa0000","00-aaa-00","00-aaa-0000","00/aaa/00"},0)),OR(SUMPRODUCT(--ISNUMBER(SEARCH({"a0","a-0","a_0","a/0","a.0","a#0"},BP548)))&gt;0,ISNUMBER(SEARCH("000000",BP548)))),1,0),0)</f>
        <v>0</v>
      </c>
      <c r="BR548" s="61"/>
      <c r="BS548" s="61"/>
      <c r="BT548" s="61"/>
      <c r="BU548" s="61"/>
      <c r="BV548" s="61" t="n">
        <f aca="false">0</f>
        <v>0</v>
      </c>
      <c r="BW548" s="61"/>
      <c r="BX548" s="61"/>
      <c r="BY548" s="62" t="n">
        <f aca="false">Q548-T12EarlyH/24</f>
        <v>46321.2847222222</v>
      </c>
      <c r="BZ548" s="61" t="n">
        <f aca="false">IFERROR(IF(AND(TRIM(LOWER(Z548))&lt;&gt;LOWER(Flights!$F$21),ISNA(MATCH(TRIM(BN548),{"00aaa00","00aaa0000","aaa00","aaa0000","00-aaa-00","00-aaa-0000","00/aaa/00"},0)),IF(S548="Link / file path",SUMPRODUCT(--ISNUMBER(SEARCH({"http","www.","\","/",".pdf",".jpg",".jpeg",".png",".heic",".xls",".doc",".msg",".eml"},Z548)))&gt;0,OR(SUMPRODUCT(--ISNUMBER(SEARCH({"a0","a-0","a_0","a/0","a.0","a#0"},BN548)))&gt;0,SUMPRODUCT(--ISNUMBER(SEARCH({"http","www.","\","/",".pdf",".jpg",".jpeg",".png",".heic",".xls",".doc",".msg",".eml"},Z548)))&gt;0,AND(ISNUMBER(MATCH(S548,{"Seal no.","Delivery note / receipt","Email","Photo"},0)),ISNUMBER(SEARCH("0000",BN548)))))),1,0),0)</f>
        <v>0</v>
      </c>
    </row>
    <row r="549" customFormat="false" ht="41.25" hidden="false" customHeight="true" outlineLevel="0" collapsed="false">
      <c r="A549" s="57" t="s">
        <v>1220</v>
      </c>
      <c r="B549" s="57" t="s">
        <v>290</v>
      </c>
      <c r="C549" s="57" t="str">
        <f aca="false">Flights!$F$21</f>
        <v>MH0073</v>
      </c>
      <c r="D549" s="58" t="n">
        <f aca="false">Flights!$D$21</f>
        <v>46322</v>
      </c>
      <c r="E549" s="57" t="str">
        <f aca="false">Flights!$G$21&amp;"-"&amp;Flights!$H$21</f>
        <v>HKG-KUL</v>
      </c>
      <c r="F549" s="57" t="str">
        <f aca="false">Flights!$K$21</f>
        <v>BC</v>
      </c>
      <c r="G549" s="57" t="s">
        <v>420</v>
      </c>
      <c r="H549" s="57" t="s">
        <v>378</v>
      </c>
      <c r="I549" s="57" t="s">
        <v>440</v>
      </c>
      <c r="J549" s="57" t="s">
        <v>1221</v>
      </c>
      <c r="K549" s="67" t="s">
        <v>501</v>
      </c>
      <c r="L549" s="67" t="s">
        <v>1222</v>
      </c>
      <c r="M549" s="67" t="s">
        <v>187</v>
      </c>
      <c r="N549" s="67" t="s">
        <v>383</v>
      </c>
      <c r="O549" s="67" t="s">
        <v>1223</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60"/>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file",IF(TRIM(S549)="","INVALID – choose the evidence type (column S)",IF(BL549=0,"INVALID – evidence ID does not match its type (e.g. SF-2210, IMG_2231, seal 88213, link)",IF(OR(LEN(AX549)&lt;2,ISNUMBER(MATCH(AX549,L_Placeholder,0))),"INVALID – verifier missing",IF(AX549=AU549,"INVALID – verifier must be someone other than the PIC",IF(BH549=1,"INVALID – result not yet available (awaiting / TBC)",IF(BV549=1,"INVALID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future",IF(AND(ISNUMBER(BY549),AG549&lt;BY549),IF(H549="Physical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IF(TRIM(S549)="",0,BZ549)</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TRIM(LOWER(W549))&lt;&gt;LOWER(Flights!$F$21),ISNA(MATCH(TRIM(BP549),{"00aaa00","00aaa0000","aaa00","aaa0000","00-aaa-00","00-aaa-0000","00/aaa/00"},0)),OR(SUMPRODUCT(--ISNUMBER(SEARCH({"a0","a-0","a_0","a/0","a.0","a#0"},BP549)))&gt;0,ISNUMBER(SEARCH("000000",BP549)))),1,0),0)</f>
        <v>0</v>
      </c>
      <c r="BR549" s="61"/>
      <c r="BS549" s="61"/>
      <c r="BT549" s="61"/>
      <c r="BU549" s="61"/>
      <c r="BV549" s="61" t="n">
        <f aca="false">0</f>
        <v>0</v>
      </c>
      <c r="BW549" s="61"/>
      <c r="BX549" s="61"/>
      <c r="BY549" s="62" t="n">
        <f aca="false">Q549-T12EarlyH/24</f>
        <v>46320.2986111111</v>
      </c>
      <c r="BZ549" s="61" t="n">
        <f aca="false">IFERROR(IF(AND(TRIM(LOWER(Z549))&lt;&gt;LOWER(Flights!$F$21),ISNA(MATCH(TRIM(BN549),{"00aaa00","00aaa0000","aaa00","aaa0000","00-aaa-00","00-aaa-0000","00/aaa/00"},0)),IF(S549="Link / file path",SUMPRODUCT(--ISNUMBER(SEARCH({"http","www.","\","/",".pdf",".jpg",".jpeg",".png",".heic",".xls",".doc",".msg",".eml"},Z549)))&gt;0,OR(SUMPRODUCT(--ISNUMBER(SEARCH({"a0","a-0","a_0","a/0","a.0","a#0"},BN549)))&gt;0,SUMPRODUCT(--ISNUMBER(SEARCH({"http","www.","\","/",".pdf",".jpg",".jpeg",".png",".heic",".xls",".doc",".msg",".eml"},Z549)))&gt;0,AND(ISNUMBER(MATCH(S549,{"Seal no.","Delivery note / receipt","Email","Photo"},0)),ISNUMBER(SEARCH("0000",BN549)))))),1,0),0)</f>
        <v>0</v>
      </c>
    </row>
    <row r="550" customFormat="false" ht="41.25" hidden="false" customHeight="true" outlineLevel="0" collapsed="false">
      <c r="A550" s="57" t="s">
        <v>1224</v>
      </c>
      <c r="B550" s="57" t="s">
        <v>290</v>
      </c>
      <c r="C550" s="57" t="str">
        <f aca="false">Flights!$F$21</f>
        <v>MH0073</v>
      </c>
      <c r="D550" s="58" t="n">
        <f aca="false">Flights!$D$21</f>
        <v>46322</v>
      </c>
      <c r="E550" s="57" t="str">
        <f aca="false">Flights!$G$21&amp;"-"&amp;Flights!$H$21</f>
        <v>HKG-KUL</v>
      </c>
      <c r="F550" s="57" t="str">
        <f aca="false">Flights!$K$21</f>
        <v>BC</v>
      </c>
      <c r="G550" s="57" t="s">
        <v>420</v>
      </c>
      <c r="H550" s="57" t="s">
        <v>378</v>
      </c>
      <c r="I550" s="57" t="s">
        <v>499</v>
      </c>
      <c r="J550" s="57" t="s">
        <v>500</v>
      </c>
      <c r="K550" s="67" t="s">
        <v>501</v>
      </c>
      <c r="L550" s="67" t="s">
        <v>1225</v>
      </c>
      <c r="M550" s="67" t="s">
        <v>451</v>
      </c>
      <c r="N550" s="67" t="s">
        <v>383</v>
      </c>
      <c r="O550" s="67" t="s">
        <v>1226</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60"/>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file",IF(TRIM(S550)="","INVALID – choose the evidence type (column S)",IF(BL550=0,"INVALID – evidence ID does not match its type (e.g. SF-2210, IMG_2231, seal 88213, link)",IF(OR(LEN(AX550)&lt;2,ISNUMBER(MATCH(AX550,L_Placeholder,0))),"INVALID – verifier missing",IF(AX550=AU550,"INVALID – verifier must be someone other than the PIC",IF(BH550=1,"INVALID – result not yet available (awaiting / TBC)",IF(BV550=1,"INVALID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future",IF(AND(ISNUMBER(BY550),AG550&lt;BY550),IF(H550="Physical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IF(TRIM(S550)="",0,BZ550)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TRIM(LOWER(W550))&lt;&gt;LOWER(Flights!$F$21),ISNA(MATCH(TRIM(BP550),{"00aaa00","00aaa0000","aaa00","aaa0000","00-aaa-00","00-aaa-0000","00/aaa/00"},0)),OR(SUMPRODUCT(--ISNUMBER(SEARCH({"a0","a-0","a_0","a/0","a.0","a#0"},BP550)))&gt;0,ISNUMBER(SEARCH("000000",BP550)))),1,0),0)</f>
        <v>0</v>
      </c>
      <c r="BR550" s="61"/>
      <c r="BS550" s="61"/>
      <c r="BT550" s="61"/>
      <c r="BU550" s="61"/>
      <c r="BV550" s="61" t="n">
        <f aca="false">0</f>
        <v>0</v>
      </c>
      <c r="BW550" s="61"/>
      <c r="BX550" s="61"/>
      <c r="BY550" s="62" t="n">
        <f aca="false">Q550-T12EarlyH/24</f>
        <v>46321.2847222222</v>
      </c>
      <c r="BZ550" s="61" t="n">
        <f aca="false">IFERROR(IF(AND(TRIM(LOWER(Z550))&lt;&gt;LOWER(Flights!$F$21),ISNA(MATCH(TRIM(BN550),{"00aaa00","00aaa0000","aaa00","aaa0000","00-aaa-00","00-aaa-0000","00/aaa/00"},0)),IF(S550="Link / file path",SUMPRODUCT(--ISNUMBER(SEARCH({"http","www.","\","/",".pdf",".jpg",".jpeg",".png",".heic",".xls",".doc",".msg",".eml"},Z550)))&gt;0,OR(SUMPRODUCT(--ISNUMBER(SEARCH({"a0","a-0","a_0","a/0","a.0","a#0"},BN550)))&gt;0,SUMPRODUCT(--ISNUMBER(SEARCH({"http","www.","\","/",".pdf",".jpg",".jpeg",".png",".heic",".xls",".doc",".msg",".eml"},Z550)))&gt;0,AND(ISNUMBER(MATCH(S550,{"Seal no.","Delivery note / receipt","Email","Photo"},0)),ISNUMBER(SEARCH("0000",BN550)))))),1,0),0)</f>
        <v>0</v>
      </c>
    </row>
    <row r="551" customFormat="false" ht="41.25" hidden="false" customHeight="true" outlineLevel="0" collapsed="false">
      <c r="A551" s="57" t="s">
        <v>1227</v>
      </c>
      <c r="B551" s="57" t="s">
        <v>290</v>
      </c>
      <c r="C551" s="57" t="str">
        <f aca="false">Flights!$F$21</f>
        <v>MH0073</v>
      </c>
      <c r="D551" s="58" t="n">
        <f aca="false">Flights!$D$21</f>
        <v>46322</v>
      </c>
      <c r="E551" s="57" t="str">
        <f aca="false">Flights!$G$21&amp;"-"&amp;Flights!$H$21</f>
        <v>HKG-KUL</v>
      </c>
      <c r="F551" s="57" t="str">
        <f aca="false">Flights!$K$21</f>
        <v>BC</v>
      </c>
      <c r="G551" s="57" t="s">
        <v>420</v>
      </c>
      <c r="H551" s="57" t="s">
        <v>378</v>
      </c>
      <c r="I551" s="57" t="s">
        <v>499</v>
      </c>
      <c r="J551" s="57" t="s">
        <v>505</v>
      </c>
      <c r="K551" s="67" t="s">
        <v>501</v>
      </c>
      <c r="L551" s="67" t="s">
        <v>1228</v>
      </c>
      <c r="M551" s="67" t="s">
        <v>451</v>
      </c>
      <c r="N551" s="67" t="s">
        <v>383</v>
      </c>
      <c r="O551" s="67" t="s">
        <v>1226</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60"/>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file",IF(TRIM(S551)="","INVALID – choose the evidence type (column S)",IF(BL551=0,"INVALID – evidence ID does not match its type (e.g. SF-2210, IMG_2231, seal 88213, link)",IF(OR(LEN(AX551)&lt;2,ISNUMBER(MATCH(AX551,L_Placeholder,0))),"INVALID – verifier missing",IF(AX551=AU551,"INVALID – verifier must be someone other than the PIC",IF(BH551=1,"INVALID – result not yet available (awaiting / TBC)",IF(BV551=1,"INVALID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future",IF(AND(ISNUMBER(BY551),AG551&lt;BY551),IF(H551="Physical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IF(TRIM(S551)="",0,BZ551)</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TRIM(LOWER(W551))&lt;&gt;LOWER(Flights!$F$21),ISNA(MATCH(TRIM(BP551),{"00aaa00","00aaa0000","aaa00","aaa0000","00-aaa-00","00-aaa-0000","00/aaa/00"},0)),OR(SUMPRODUCT(--ISNUMBER(SEARCH({"a0","a-0","a_0","a/0","a.0","a#0"},BP551)))&gt;0,ISNUMBER(SEARCH("000000",BP551)))),1,0),0)</f>
        <v>0</v>
      </c>
      <c r="BR551" s="61"/>
      <c r="BS551" s="61"/>
      <c r="BT551" s="61"/>
      <c r="BU551" s="61"/>
      <c r="BV551" s="61" t="n">
        <f aca="false">0</f>
        <v>0</v>
      </c>
      <c r="BW551" s="61"/>
      <c r="BX551" s="61"/>
      <c r="BY551" s="62" t="n">
        <f aca="false">Q551-T12EarlyH/24</f>
        <v>46321.2847222222</v>
      </c>
      <c r="BZ551" s="61" t="n">
        <f aca="false">IFERROR(IF(AND(TRIM(LOWER(Z551))&lt;&gt;LOWER(Flights!$F$21),ISNA(MATCH(TRIM(BN551),{"00aaa00","00aaa0000","aaa00","aaa0000","00-aaa-00","00-aaa-0000","00/aaa/00"},0)),IF(S551="Link / file path",SUMPRODUCT(--ISNUMBER(SEARCH({"http","www.","\","/",".pdf",".jpg",".jpeg",".png",".heic",".xls",".doc",".msg",".eml"},Z551)))&gt;0,OR(SUMPRODUCT(--ISNUMBER(SEARCH({"a0","a-0","a_0","a/0","a.0","a#0"},BN551)))&gt;0,SUMPRODUCT(--ISNUMBER(SEARCH({"http","www.","\","/",".pdf",".jpg",".jpeg",".png",".heic",".xls",".doc",".msg",".eml"},Z551)))&gt;0,AND(ISNUMBER(MATCH(S551,{"Seal no.","Delivery note / receipt","Email","Photo"},0)),ISNUMBER(SEARCH("0000",BN551)))))),1,0),0)</f>
        <v>0</v>
      </c>
    </row>
    <row r="552" customFormat="false" ht="41.25" hidden="false" customHeight="true" outlineLevel="0" collapsed="false">
      <c r="A552" s="57" t="s">
        <v>1229</v>
      </c>
      <c r="B552" s="57" t="s">
        <v>290</v>
      </c>
      <c r="C552" s="57" t="str">
        <f aca="false">Flights!$F$21</f>
        <v>MH0073</v>
      </c>
      <c r="D552" s="58" t="n">
        <f aca="false">Flights!$D$21</f>
        <v>46322</v>
      </c>
      <c r="E552" s="57" t="str">
        <f aca="false">Flights!$G$21&amp;"-"&amp;Flights!$H$21</f>
        <v>HKG-KUL</v>
      </c>
      <c r="F552" s="57" t="str">
        <f aca="false">Flights!$K$21</f>
        <v>BC</v>
      </c>
      <c r="G552" s="57" t="s">
        <v>420</v>
      </c>
      <c r="H552" s="57" t="s">
        <v>378</v>
      </c>
      <c r="I552" s="57" t="s">
        <v>499</v>
      </c>
      <c r="J552" s="57" t="s">
        <v>508</v>
      </c>
      <c r="K552" s="67" t="s">
        <v>501</v>
      </c>
      <c r="L552" s="67" t="s">
        <v>1230</v>
      </c>
      <c r="M552" s="67" t="s">
        <v>451</v>
      </c>
      <c r="N552" s="67" t="s">
        <v>383</v>
      </c>
      <c r="O552" s="67" t="s">
        <v>1226</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60"/>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file",IF(TRIM(S552)="","INVALID – choose the evidence type (column S)",IF(BL552=0,"INVALID – evidence ID does not match its type (e.g. SF-2210, IMG_2231, seal 88213, link)",IF(OR(LEN(AX552)&lt;2,ISNUMBER(MATCH(AX552,L_Placeholder,0))),"INVALID – verifier missing",IF(AX552=AU552,"INVALID – verifier must be someone other than the PIC",IF(BH552=1,"INVALID – result not yet available (awaiting / TBC)",IF(BV552=1,"INVALID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future",IF(AND(ISNUMBER(BY552),AG552&lt;BY552),IF(H552="Physical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IF(TRIM(S552)="",0,BZ552)</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TRIM(LOWER(W552))&lt;&gt;LOWER(Flights!$F$21),ISNA(MATCH(TRIM(BP552),{"00aaa00","00aaa0000","aaa00","aaa0000","00-aaa-00","00-aaa-0000","00/aaa/00"},0)),OR(SUMPRODUCT(--ISNUMBER(SEARCH({"a0","a-0","a_0","a/0","a.0","a#0"},BP552)))&gt;0,ISNUMBER(SEARCH("000000",BP552)))),1,0),0)</f>
        <v>0</v>
      </c>
      <c r="BR552" s="61"/>
      <c r="BS552" s="61"/>
      <c r="BT552" s="61"/>
      <c r="BU552" s="61"/>
      <c r="BV552" s="61" t="n">
        <f aca="false">0</f>
        <v>0</v>
      </c>
      <c r="BW552" s="61"/>
      <c r="BX552" s="61"/>
      <c r="BY552" s="62" t="n">
        <f aca="false">Q552-T12EarlyH/24</f>
        <v>46321.2847222222</v>
      </c>
      <c r="BZ552" s="61" t="n">
        <f aca="false">IFERROR(IF(AND(TRIM(LOWER(Z552))&lt;&gt;LOWER(Flights!$F$21),ISNA(MATCH(TRIM(BN552),{"00aaa00","00aaa0000","aaa00","aaa0000","00-aaa-00","00-aaa-0000","00/aaa/00"},0)),IF(S552="Link / file path",SUMPRODUCT(--ISNUMBER(SEARCH({"http","www.","\","/",".pdf",".jpg",".jpeg",".png",".heic",".xls",".doc",".msg",".eml"},Z552)))&gt;0,OR(SUMPRODUCT(--ISNUMBER(SEARCH({"a0","a-0","a_0","a/0","a.0","a#0"},BN552)))&gt;0,SUMPRODUCT(--ISNUMBER(SEARCH({"http","www.","\","/",".pdf",".jpg",".jpeg",".png",".heic",".xls",".doc",".msg",".eml"},Z552)))&gt;0,AND(ISNUMBER(MATCH(S552,{"Seal no.","Delivery note / receipt","Email","Photo"},0)),ISNUMBER(SEARCH("0000",BN552)))))),1,0),0)</f>
        <v>0</v>
      </c>
    </row>
    <row r="553" customFormat="false" ht="116.25" hidden="false" customHeight="true" outlineLevel="0" collapsed="false">
      <c r="A553" s="57" t="s">
        <v>1231</v>
      </c>
      <c r="B553" s="57" t="s">
        <v>290</v>
      </c>
      <c r="C553" s="57" t="str">
        <f aca="false">Flights!$F$21</f>
        <v>MH0073</v>
      </c>
      <c r="D553" s="58" t="n">
        <f aca="false">Flights!$D$21</f>
        <v>46322</v>
      </c>
      <c r="E553" s="57" t="str">
        <f aca="false">Flights!$G$21&amp;"-"&amp;Flights!$H$21</f>
        <v>HKG-KUL</v>
      </c>
      <c r="F553" s="57" t="str">
        <f aca="false">Flights!$K$21</f>
        <v>BC</v>
      </c>
      <c r="G553" s="57" t="s">
        <v>420</v>
      </c>
      <c r="H553" s="57" t="s">
        <v>378</v>
      </c>
      <c r="I553" s="57" t="s">
        <v>499</v>
      </c>
      <c r="J553" s="57" t="s">
        <v>511</v>
      </c>
      <c r="K553" s="67" t="s">
        <v>501</v>
      </c>
      <c r="L553" s="67" t="s">
        <v>1232</v>
      </c>
      <c r="M553" s="67" t="s">
        <v>451</v>
      </c>
      <c r="N553" s="67" t="s">
        <v>444</v>
      </c>
      <c r="O553" s="67" t="s">
        <v>1233</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60"/>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file",IF(TRIM(S553)="","INVALID – choose the evidence type (column S)",IF(BL553=0,"INVALID – evidence ID does not match its type (e.g. SF-2210, IMG_2231, seal 88213, link)",IF(OR(LEN(AX553)&lt;2,ISNUMBER(MATCH(AX553,L_Placeholder,0))),"INVALID – verifier missing",IF(AX553=AU553,"INVALID – verifier must be someone other than the PIC",IF(BH553=1,"INVALID – result not yet available (awaiting / TBC)",IF(BV553=1,"INVALID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future",IF(AND(ISNUMBER(BY553),AG553&lt;BY553),IF(H553="Physical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IF(TRIM(S553)="",0,BZ553)</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TRIM(LOWER(W553))&lt;&gt;LOWER(Flights!$F$21),ISNA(MATCH(TRIM(BP553),{"00aaa00","00aaa0000","aaa00","aaa0000","00-aaa-00","00-aaa-0000","00/aaa/00"},0)),OR(SUMPRODUCT(--ISNUMBER(SEARCH({"a0","a-0","a_0","a/0","a.0","a#0"},BP553)))&gt;0,ISNUMBER(SEARCH("000000",BP553)))),1,0),0)</f>
        <v>0</v>
      </c>
      <c r="BR553" s="61"/>
      <c r="BS553" s="61"/>
      <c r="BT553" s="61"/>
      <c r="BU553" s="61"/>
      <c r="BV553" s="61" t="n">
        <f aca="false">0</f>
        <v>0</v>
      </c>
      <c r="BW553" s="61"/>
      <c r="BX553" s="61"/>
      <c r="BY553" s="62" t="n">
        <f aca="false">Q553-T12EarlyH/24</f>
        <v>46321.2847222222</v>
      </c>
      <c r="BZ553" s="61" t="n">
        <f aca="false">IFERROR(IF(AND(TRIM(LOWER(Z553))&lt;&gt;LOWER(Flights!$F$21),ISNA(MATCH(TRIM(BN553),{"00aaa00","00aaa0000","aaa00","aaa0000","00-aaa-00","00-aaa-0000","00/aaa/00"},0)),IF(S553="Link / file path",SUMPRODUCT(--ISNUMBER(SEARCH({"http","www.","\","/",".pdf",".jpg",".jpeg",".png",".heic",".xls",".doc",".msg",".eml"},Z553)))&gt;0,OR(SUMPRODUCT(--ISNUMBER(SEARCH({"a0","a-0","a_0","a/0","a.0","a#0"},BN553)))&gt;0,SUMPRODUCT(--ISNUMBER(SEARCH({"http","www.","\","/",".pdf",".jpg",".jpeg",".png",".heic",".xls",".doc",".msg",".eml"},Z553)))&gt;0,AND(ISNUMBER(MATCH(S553,{"Seal no.","Delivery note / receipt","Email","Photo"},0)),ISNUMBER(SEARCH("0000",BN553)))))),1,0),0)</f>
        <v>0</v>
      </c>
    </row>
    <row r="554" customFormat="false" ht="116.25" hidden="false" customHeight="true" outlineLevel="0" collapsed="false">
      <c r="A554" s="57" t="s">
        <v>1234</v>
      </c>
      <c r="B554" s="57" t="s">
        <v>290</v>
      </c>
      <c r="C554" s="57" t="str">
        <f aca="false">Flights!$F$21</f>
        <v>MH0073</v>
      </c>
      <c r="D554" s="58" t="n">
        <f aca="false">Flights!$D$21</f>
        <v>46322</v>
      </c>
      <c r="E554" s="57" t="str">
        <f aca="false">Flights!$G$21&amp;"-"&amp;Flights!$H$21</f>
        <v>HKG-KUL</v>
      </c>
      <c r="F554" s="57" t="str">
        <f aca="false">Flights!$K$21</f>
        <v>BC</v>
      </c>
      <c r="G554" s="57" t="s">
        <v>420</v>
      </c>
      <c r="H554" s="57" t="s">
        <v>378</v>
      </c>
      <c r="I554" s="57" t="s">
        <v>499</v>
      </c>
      <c r="J554" s="57" t="s">
        <v>515</v>
      </c>
      <c r="K554" s="67" t="s">
        <v>501</v>
      </c>
      <c r="L554" s="67" t="s">
        <v>1235</v>
      </c>
      <c r="M554" s="67" t="s">
        <v>451</v>
      </c>
      <c r="N554" s="67" t="s">
        <v>444</v>
      </c>
      <c r="O554" s="67" t="s">
        <v>1233</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60"/>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file",IF(TRIM(S554)="","INVALID – choose the evidence type (column S)",IF(BL554=0,"INVALID – evidence ID does not match its type (e.g. SF-2210, IMG_2231, seal 88213, link)",IF(OR(LEN(AX554)&lt;2,ISNUMBER(MATCH(AX554,L_Placeholder,0))),"INVALID – verifier missing",IF(AX554=AU554,"INVALID – verifier must be someone other than the PIC",IF(BH554=1,"INVALID – result not yet available (awaiting / TBC)",IF(BV554=1,"INVALID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future",IF(AND(ISNUMBER(BY554),AG554&lt;BY554),IF(H554="Physical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IF(TRIM(S554)="",0,BZ554)</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TRIM(LOWER(W554))&lt;&gt;LOWER(Flights!$F$21),ISNA(MATCH(TRIM(BP554),{"00aaa00","00aaa0000","aaa00","aaa0000","00-aaa-00","00-aaa-0000","00/aaa/00"},0)),OR(SUMPRODUCT(--ISNUMBER(SEARCH({"a0","a-0","a_0","a/0","a.0","a#0"},BP554)))&gt;0,ISNUMBER(SEARCH("000000",BP554)))),1,0),0)</f>
        <v>0</v>
      </c>
      <c r="BR554" s="61"/>
      <c r="BS554" s="61"/>
      <c r="BT554" s="61"/>
      <c r="BU554" s="61"/>
      <c r="BV554" s="61" t="n">
        <f aca="false">0</f>
        <v>0</v>
      </c>
      <c r="BW554" s="61"/>
      <c r="BX554" s="61"/>
      <c r="BY554" s="62" t="n">
        <f aca="false">Q554-T12EarlyH/24</f>
        <v>46321.2847222222</v>
      </c>
      <c r="BZ554" s="61" t="n">
        <f aca="false">IFERROR(IF(AND(TRIM(LOWER(Z554))&lt;&gt;LOWER(Flights!$F$21),ISNA(MATCH(TRIM(BN554),{"00aaa00","00aaa0000","aaa00","aaa0000","00-aaa-00","00-aaa-0000","00/aaa/00"},0)),IF(S554="Link / file path",SUMPRODUCT(--ISNUMBER(SEARCH({"http","www.","\","/",".pdf",".jpg",".jpeg",".png",".heic",".xls",".doc",".msg",".eml"},Z554)))&gt;0,OR(SUMPRODUCT(--ISNUMBER(SEARCH({"a0","a-0","a_0","a/0","a.0","a#0"},BN554)))&gt;0,SUMPRODUCT(--ISNUMBER(SEARCH({"http","www.","\","/",".pdf",".jpg",".jpeg",".png",".heic",".xls",".doc",".msg",".eml"},Z554)))&gt;0,AND(ISNUMBER(MATCH(S554,{"Seal no.","Delivery note / receipt","Email","Photo"},0)),ISNUMBER(SEARCH("0000",BN554)))))),1,0),0)</f>
        <v>0</v>
      </c>
    </row>
    <row r="555" customFormat="false" ht="54" hidden="false" customHeight="true" outlineLevel="0" collapsed="false">
      <c r="A555" s="57" t="s">
        <v>1236</v>
      </c>
      <c r="B555" s="57" t="s">
        <v>290</v>
      </c>
      <c r="C555" s="57" t="str">
        <f aca="false">Flights!$F$21</f>
        <v>MH0073</v>
      </c>
      <c r="D555" s="58" t="n">
        <f aca="false">Flights!$D$21</f>
        <v>46322</v>
      </c>
      <c r="E555" s="57" t="str">
        <f aca="false">Flights!$G$21&amp;"-"&amp;Flights!$H$21</f>
        <v>HKG-KUL</v>
      </c>
      <c r="F555" s="57" t="str">
        <f aca="false">Flights!$K$21</f>
        <v>BC</v>
      </c>
      <c r="G555" s="57" t="s">
        <v>420</v>
      </c>
      <c r="H555" s="57" t="s">
        <v>378</v>
      </c>
      <c r="I555" s="57" t="s">
        <v>499</v>
      </c>
      <c r="J555" s="57" t="s">
        <v>518</v>
      </c>
      <c r="K555" s="67" t="s">
        <v>519</v>
      </c>
      <c r="L555" s="67" t="s">
        <v>1237</v>
      </c>
      <c r="M555" s="67" t="s">
        <v>451</v>
      </c>
      <c r="N555" s="67" t="s">
        <v>383</v>
      </c>
      <c r="O555" s="67" t="s">
        <v>1238</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60"/>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file",IF(TRIM(S555)="","INVALID – choose the evidence type (column S)",IF(BL555=0,"INVALID – evidence ID does not match its type (e.g. SF-2210, IMG_2231, seal 88213, link)",IF(OR(LEN(AX555)&lt;2,ISNUMBER(MATCH(AX555,L_Placeholder,0))),"INVALID – verifier missing",IF(AX555=AU555,"INVALID – verifier must be someone other than the PIC",IF(BH555=1,"INVALID – result not yet available (awaiting / TBC)",IF(BV555=1,"INVALID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future",IF(AND(ISNUMBER(BY555),AG555&lt;BY555),IF(H555="Physical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IF(TRIM(S555)="",0,BZ555)</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TRIM(LOWER(W555))&lt;&gt;LOWER(Flights!$F$21),ISNA(MATCH(TRIM(BP555),{"00aaa00","00aaa0000","aaa00","aaa0000","00-aaa-00","00-aaa-0000","00/aaa/00"},0)),OR(SUMPRODUCT(--ISNUMBER(SEARCH({"a0","a-0","a_0","a/0","a.0","a#0"},BP555)))&gt;0,ISNUMBER(SEARCH("000000",BP555)))),1,0),0)</f>
        <v>0</v>
      </c>
      <c r="BR555" s="61"/>
      <c r="BS555" s="61"/>
      <c r="BT555" s="61"/>
      <c r="BU555" s="61"/>
      <c r="BV555" s="61" t="n">
        <f aca="false">0</f>
        <v>0</v>
      </c>
      <c r="BW555" s="61"/>
      <c r="BX555" s="61"/>
      <c r="BY555" s="62" t="n">
        <f aca="false">Q555-T12EarlyH/24</f>
        <v>46321.2847222222</v>
      </c>
      <c r="BZ555" s="61" t="n">
        <f aca="false">IFERROR(IF(AND(TRIM(LOWER(Z555))&lt;&gt;LOWER(Flights!$F$21),ISNA(MATCH(TRIM(BN555),{"00aaa00","00aaa0000","aaa00","aaa0000","00-aaa-00","00-aaa-0000","00/aaa/00"},0)),IF(S555="Link / file path",SUMPRODUCT(--ISNUMBER(SEARCH({"http","www.","\","/",".pdf",".jpg",".jpeg",".png",".heic",".xls",".doc",".msg",".eml"},Z555)))&gt;0,OR(SUMPRODUCT(--ISNUMBER(SEARCH({"a0","a-0","a_0","a/0","a.0","a#0"},BN555)))&gt;0,SUMPRODUCT(--ISNUMBER(SEARCH({"http","www.","\","/",".pdf",".jpg",".jpeg",".png",".heic",".xls",".doc",".msg",".eml"},Z555)))&gt;0,AND(ISNUMBER(MATCH(S555,{"Seal no.","Delivery note / receipt","Email","Photo"},0)),ISNUMBER(SEARCH("0000",BN555)))))),1,0),0)</f>
        <v>0</v>
      </c>
    </row>
    <row r="556" customFormat="false" ht="41.25" hidden="false" customHeight="true" outlineLevel="0" collapsed="false">
      <c r="A556" s="57" t="s">
        <v>1239</v>
      </c>
      <c r="B556" s="57" t="s">
        <v>290</v>
      </c>
      <c r="C556" s="57" t="str">
        <f aca="false">Flights!$F$21</f>
        <v>MH0073</v>
      </c>
      <c r="D556" s="58" t="n">
        <f aca="false">Flights!$D$21</f>
        <v>46322</v>
      </c>
      <c r="E556" s="57" t="str">
        <f aca="false">Flights!$G$21&amp;"-"&amp;Flights!$H$21</f>
        <v>HKG-KUL</v>
      </c>
      <c r="F556" s="57" t="str">
        <f aca="false">Flights!$K$21</f>
        <v>BC</v>
      </c>
      <c r="G556" s="57" t="s">
        <v>420</v>
      </c>
      <c r="H556" s="57" t="s">
        <v>378</v>
      </c>
      <c r="I556" s="57" t="s">
        <v>499</v>
      </c>
      <c r="J556" s="57" t="s">
        <v>523</v>
      </c>
      <c r="K556" s="67" t="s">
        <v>501</v>
      </c>
      <c r="L556" s="67" t="s">
        <v>1240</v>
      </c>
      <c r="M556" s="67" t="s">
        <v>451</v>
      </c>
      <c r="N556" s="67" t="s">
        <v>383</v>
      </c>
      <c r="O556" s="67" t="s">
        <v>1226</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60"/>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file",IF(TRIM(S556)="","INVALID – choose the evidence type (column S)",IF(BL556=0,"INVALID – evidence ID does not match its type (e.g. SF-2210, IMG_2231, seal 88213, link)",IF(OR(LEN(AX556)&lt;2,ISNUMBER(MATCH(AX556,L_Placeholder,0))),"INVALID – verifier missing",IF(AX556=AU556,"INVALID – verifier must be someone other than the PIC",IF(BH556=1,"INVALID – result not yet available (awaiting / TBC)",IF(BV556=1,"INVALID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future",IF(AND(ISNUMBER(BY556),AG556&lt;BY556),IF(H556="Physical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IF(TRIM(S556)="",0,BZ556)</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TRIM(LOWER(W556))&lt;&gt;LOWER(Flights!$F$21),ISNA(MATCH(TRIM(BP556),{"00aaa00","00aaa0000","aaa00","aaa0000","00-aaa-00","00-aaa-0000","00/aaa/00"},0)),OR(SUMPRODUCT(--ISNUMBER(SEARCH({"a0","a-0","a_0","a/0","a.0","a#0"},BP556)))&gt;0,ISNUMBER(SEARCH("000000",BP556)))),1,0),0)</f>
        <v>0</v>
      </c>
      <c r="BR556" s="61"/>
      <c r="BS556" s="61"/>
      <c r="BT556" s="61"/>
      <c r="BU556" s="61"/>
      <c r="BV556" s="61" t="n">
        <f aca="false">0</f>
        <v>0</v>
      </c>
      <c r="BW556" s="61"/>
      <c r="BX556" s="61"/>
      <c r="BY556" s="62" t="n">
        <f aca="false">Q556-T12EarlyH/24</f>
        <v>46321.2847222222</v>
      </c>
      <c r="BZ556" s="61" t="n">
        <f aca="false">IFERROR(IF(AND(TRIM(LOWER(Z556))&lt;&gt;LOWER(Flights!$F$21),ISNA(MATCH(TRIM(BN556),{"00aaa00","00aaa0000","aaa00","aaa0000","00-aaa-00","00-aaa-0000","00/aaa/00"},0)),IF(S556="Link / file path",SUMPRODUCT(--ISNUMBER(SEARCH({"http","www.","\","/",".pdf",".jpg",".jpeg",".png",".heic",".xls",".doc",".msg",".eml"},Z556)))&gt;0,OR(SUMPRODUCT(--ISNUMBER(SEARCH({"a0","a-0","a_0","a/0","a.0","a#0"},BN556)))&gt;0,SUMPRODUCT(--ISNUMBER(SEARCH({"http","www.","\","/",".pdf",".jpg",".jpeg",".png",".heic",".xls",".doc",".msg",".eml"},Z556)))&gt;0,AND(ISNUMBER(MATCH(S556,{"Seal no.","Delivery note / receipt","Email","Photo"},0)),ISNUMBER(SEARCH("0000",BN556)))))),1,0),0)</f>
        <v>0</v>
      </c>
    </row>
    <row r="557" customFormat="false" ht="41.25" hidden="false" customHeight="true" outlineLevel="0" collapsed="false">
      <c r="A557" s="57" t="s">
        <v>1241</v>
      </c>
      <c r="B557" s="57" t="s">
        <v>290</v>
      </c>
      <c r="C557" s="57" t="str">
        <f aca="false">Flights!$F$21</f>
        <v>MH0073</v>
      </c>
      <c r="D557" s="58" t="n">
        <f aca="false">Flights!$D$21</f>
        <v>46322</v>
      </c>
      <c r="E557" s="57" t="str">
        <f aca="false">Flights!$G$21&amp;"-"&amp;Flights!$H$21</f>
        <v>HKG-KUL</v>
      </c>
      <c r="F557" s="57" t="str">
        <f aca="false">Flights!$K$21</f>
        <v>BC</v>
      </c>
      <c r="G557" s="57" t="s">
        <v>420</v>
      </c>
      <c r="H557" s="57" t="s">
        <v>378</v>
      </c>
      <c r="I557" s="57" t="s">
        <v>447</v>
      </c>
      <c r="J557" s="57" t="s">
        <v>526</v>
      </c>
      <c r="K557" s="67" t="s">
        <v>449</v>
      </c>
      <c r="L557" s="67" t="s">
        <v>1242</v>
      </c>
      <c r="M557" s="67" t="s">
        <v>451</v>
      </c>
      <c r="N557" s="67" t="s">
        <v>383</v>
      </c>
      <c r="O557" s="67" t="s">
        <v>1226</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60"/>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file",IF(TRIM(S557)="","INVALID – choose the evidence type (column S)",IF(BL557=0,"INVALID – evidence ID does not match its type (e.g. SF-2210, IMG_2231, seal 88213, link)",IF(OR(LEN(AX557)&lt;2,ISNUMBER(MATCH(AX557,L_Placeholder,0))),"INVALID – verifier missing",IF(AX557=AU557,"INVALID – verifier must be someone other than the PIC",IF(BH557=1,"INVALID – result not yet available (awaiting / TBC)",IF(BV557=1,"INVALID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future",IF(AND(ISNUMBER(BY557),AG557&lt;BY557),IF(H557="Physical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IF(TRIM(S557)="",0,BZ557)</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TRIM(LOWER(W557))&lt;&gt;LOWER(Flights!$F$21),ISNA(MATCH(TRIM(BP557),{"00aaa00","00aaa0000","aaa00","aaa0000","00-aaa-00","00-aaa-0000","00/aaa/00"},0)),OR(SUMPRODUCT(--ISNUMBER(SEARCH({"a0","a-0","a_0","a/0","a.0","a#0"},BP557)))&gt;0,ISNUMBER(SEARCH("000000",BP557)))),1,0),0)</f>
        <v>0</v>
      </c>
      <c r="BR557" s="61"/>
      <c r="BS557" s="61"/>
      <c r="BT557" s="61"/>
      <c r="BU557" s="61"/>
      <c r="BV557" s="61" t="n">
        <f aca="false">0</f>
        <v>0</v>
      </c>
      <c r="BW557" s="61"/>
      <c r="BX557" s="61"/>
      <c r="BY557" s="62" t="n">
        <f aca="false">Q557-T12EarlyH/24</f>
        <v>46321.2847222222</v>
      </c>
      <c r="BZ557" s="61" t="n">
        <f aca="false">IFERROR(IF(AND(TRIM(LOWER(Z557))&lt;&gt;LOWER(Flights!$F$21),ISNA(MATCH(TRIM(BN557),{"00aaa00","00aaa0000","aaa00","aaa0000","00-aaa-00","00-aaa-0000","00/aaa/00"},0)),IF(S557="Link / file path",SUMPRODUCT(--ISNUMBER(SEARCH({"http","www.","\","/",".pdf",".jpg",".jpeg",".png",".heic",".xls",".doc",".msg",".eml"},Z557)))&gt;0,OR(SUMPRODUCT(--ISNUMBER(SEARCH({"a0","a-0","a_0","a/0","a.0","a#0"},BN557)))&gt;0,SUMPRODUCT(--ISNUMBER(SEARCH({"http","www.","\","/",".pdf",".jpg",".jpeg",".png",".heic",".xls",".doc",".msg",".eml"},Z557)))&gt;0,AND(ISNUMBER(MATCH(S557,{"Seal no.","Delivery note / receipt","Email","Photo"},0)),ISNUMBER(SEARCH("0000",BN557)))))),1,0),0)</f>
        <v>0</v>
      </c>
    </row>
    <row r="558" customFormat="false" ht="41.25" hidden="false" customHeight="true" outlineLevel="0" collapsed="false">
      <c r="A558" s="57" t="s">
        <v>1243</v>
      </c>
      <c r="B558" s="57" t="s">
        <v>290</v>
      </c>
      <c r="C558" s="57" t="str">
        <f aca="false">Flights!$F$21</f>
        <v>MH0073</v>
      </c>
      <c r="D558" s="58" t="n">
        <f aca="false">Flights!$D$21</f>
        <v>46322</v>
      </c>
      <c r="E558" s="57" t="str">
        <f aca="false">Flights!$G$21&amp;"-"&amp;Flights!$H$21</f>
        <v>HKG-KUL</v>
      </c>
      <c r="F558" s="57" t="str">
        <f aca="false">Flights!$K$21</f>
        <v>BC</v>
      </c>
      <c r="G558" s="57" t="s">
        <v>420</v>
      </c>
      <c r="H558" s="57" t="s">
        <v>378</v>
      </c>
      <c r="I558" s="57" t="s">
        <v>447</v>
      </c>
      <c r="J558" s="57" t="s">
        <v>529</v>
      </c>
      <c r="K558" s="67" t="s">
        <v>449</v>
      </c>
      <c r="L558" s="67" t="s">
        <v>1244</v>
      </c>
      <c r="M558" s="67" t="s">
        <v>451</v>
      </c>
      <c r="N558" s="67" t="s">
        <v>383</v>
      </c>
      <c r="O558" s="67" t="s">
        <v>1226</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60"/>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file",IF(TRIM(S558)="","INVALID – choose the evidence type (column S)",IF(BL558=0,"INVALID – evidence ID does not match its type (e.g. SF-2210, IMG_2231, seal 88213, link)",IF(OR(LEN(AX558)&lt;2,ISNUMBER(MATCH(AX558,L_Placeholder,0))),"INVALID – verifier missing",IF(AX558=AU558,"INVALID – verifier must be someone other than the PIC",IF(BH558=1,"INVALID – result not yet available (awaiting / TBC)",IF(BV558=1,"INVALID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future",IF(AND(ISNUMBER(BY558),AG558&lt;BY558),IF(H558="Physical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IF(TRIM(S558)="",0,BZ558)</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TRIM(LOWER(W558))&lt;&gt;LOWER(Flights!$F$21),ISNA(MATCH(TRIM(BP558),{"00aaa00","00aaa0000","aaa00","aaa0000","00-aaa-00","00-aaa-0000","00/aaa/00"},0)),OR(SUMPRODUCT(--ISNUMBER(SEARCH({"a0","a-0","a_0","a/0","a.0","a#0"},BP558)))&gt;0,ISNUMBER(SEARCH("000000",BP558)))),1,0),0)</f>
        <v>0</v>
      </c>
      <c r="BR558" s="61"/>
      <c r="BS558" s="61"/>
      <c r="BT558" s="61"/>
      <c r="BU558" s="61"/>
      <c r="BV558" s="61" t="n">
        <f aca="false">0</f>
        <v>0</v>
      </c>
      <c r="BW558" s="61"/>
      <c r="BX558" s="61"/>
      <c r="BY558" s="62" t="n">
        <f aca="false">Q558-T12EarlyH/24</f>
        <v>46321.2847222222</v>
      </c>
      <c r="BZ558" s="61" t="n">
        <f aca="false">IFERROR(IF(AND(TRIM(LOWER(Z558))&lt;&gt;LOWER(Flights!$F$21),ISNA(MATCH(TRIM(BN558),{"00aaa00","00aaa0000","aaa00","aaa0000","00-aaa-00","00-aaa-0000","00/aaa/00"},0)),IF(S558="Link / file path",SUMPRODUCT(--ISNUMBER(SEARCH({"http","www.","\","/",".pdf",".jpg",".jpeg",".png",".heic",".xls",".doc",".msg",".eml"},Z558)))&gt;0,OR(SUMPRODUCT(--ISNUMBER(SEARCH({"a0","a-0","a_0","a/0","a.0","a#0"},BN558)))&gt;0,SUMPRODUCT(--ISNUMBER(SEARCH({"http","www.","\","/",".pdf",".jpg",".jpeg",".png",".heic",".xls",".doc",".msg",".eml"},Z558)))&gt;0,AND(ISNUMBER(MATCH(S558,{"Seal no.","Delivery note / receipt","Email","Photo"},0)),ISNUMBER(SEARCH("0000",BN558)))))),1,0),0)</f>
        <v>0</v>
      </c>
    </row>
    <row r="559" customFormat="false" ht="91.5" hidden="false" customHeight="true" outlineLevel="0" collapsed="false">
      <c r="A559" s="57" t="s">
        <v>1245</v>
      </c>
      <c r="B559" s="57" t="s">
        <v>290</v>
      </c>
      <c r="C559" s="57" t="str">
        <f aca="false">Flights!$F$21</f>
        <v>MH0073</v>
      </c>
      <c r="D559" s="58" t="n">
        <f aca="false">Flights!$D$21</f>
        <v>46322</v>
      </c>
      <c r="E559" s="57" t="str">
        <f aca="false">Flights!$G$21&amp;"-"&amp;Flights!$H$21</f>
        <v>HKG-KUL</v>
      </c>
      <c r="F559" s="57" t="str">
        <f aca="false">Flights!$K$21</f>
        <v>BC</v>
      </c>
      <c r="G559" s="57" t="s">
        <v>420</v>
      </c>
      <c r="H559" s="57" t="s">
        <v>378</v>
      </c>
      <c r="I559" s="57" t="s">
        <v>634</v>
      </c>
      <c r="J559" s="57" t="s">
        <v>1186</v>
      </c>
      <c r="K559" s="67" t="s">
        <v>1187</v>
      </c>
      <c r="L559" s="67" t="s">
        <v>1188</v>
      </c>
      <c r="M559" s="67" t="s">
        <v>451</v>
      </c>
      <c r="N559" s="67" t="s">
        <v>444</v>
      </c>
      <c r="O559" s="67" t="s">
        <v>1246</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60"/>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file",IF(TRIM(S559)="","INVALID – choose the evidence type (column S)",IF(BL559=0,"INVALID – evidence ID does not match its type (e.g. SF-2210, IMG_2231, seal 88213, link)",IF(OR(LEN(AX559)&lt;2,ISNUMBER(MATCH(AX559,L_Placeholder,0))),"INVALID – verifier missing",IF(AX559=AU559,"INVALID – verifier must be someone other than the PIC",IF(BH559=1,"INVALID – result not yet available (awaiting / TBC)",IF(BV559=1,"INVALID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future",IF(AND(ISNUMBER(BY559),AG559&lt;BY559),IF(H559="Physical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IF(TRIM(S559)="",0,BZ559)</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TRIM(LOWER(W559))&lt;&gt;LOWER(Flights!$F$21),ISNA(MATCH(TRIM(BP559),{"00aaa00","00aaa0000","aaa00","aaa0000","00-aaa-00","00-aaa-0000","00/aaa/00"},0)),OR(SUMPRODUCT(--ISNUMBER(SEARCH({"a0","a-0","a_0","a/0","a.0","a#0"},BP559)))&gt;0,ISNUMBER(SEARCH("000000",BP559)))),1,0),0)</f>
        <v>0</v>
      </c>
      <c r="BR559" s="61"/>
      <c r="BS559" s="61"/>
      <c r="BT559" s="61"/>
      <c r="BU559" s="61"/>
      <c r="BV559" s="61" t="n">
        <f aca="false">0</f>
        <v>0</v>
      </c>
      <c r="BW559" s="61"/>
      <c r="BX559" s="61"/>
      <c r="BY559" s="62" t="n">
        <f aca="false">Q559-T12EarlyH/24</f>
        <v>46321.2847222222</v>
      </c>
      <c r="BZ559" s="61" t="n">
        <f aca="false">IFERROR(IF(AND(TRIM(LOWER(Z559))&lt;&gt;LOWER(Flights!$F$21),ISNA(MATCH(TRIM(BN559),{"00aaa00","00aaa0000","aaa00","aaa0000","00-aaa-00","00-aaa-0000","00/aaa/00"},0)),IF(S559="Link / file path",SUMPRODUCT(--ISNUMBER(SEARCH({"http","www.","\","/",".pdf",".jpg",".jpeg",".png",".heic",".xls",".doc",".msg",".eml"},Z559)))&gt;0,OR(SUMPRODUCT(--ISNUMBER(SEARCH({"a0","a-0","a_0","a/0","a.0","a#0"},BN559)))&gt;0,SUMPRODUCT(--ISNUMBER(SEARCH({"http","www.","\","/",".pdf",".jpg",".jpeg",".png",".heic",".xls",".doc",".msg",".eml"},Z559)))&gt;0,AND(ISNUMBER(MATCH(S559,{"Seal no.","Delivery note / receipt","Email","Photo"},0)),ISNUMBER(SEARCH("0000",BN559)))))),1,0),0)</f>
        <v>0</v>
      </c>
    </row>
    <row r="560" customFormat="false" ht="39.75" hidden="false" customHeight="true" outlineLevel="0" collapsed="false">
      <c r="A560" s="57" t="s">
        <v>1247</v>
      </c>
      <c r="B560" s="57" t="s">
        <v>290</v>
      </c>
      <c r="C560" s="57" t="str">
        <f aca="false">Flights!$F$21</f>
        <v>MH0073</v>
      </c>
      <c r="D560" s="58" t="n">
        <f aca="false">Flights!$D$21</f>
        <v>46322</v>
      </c>
      <c r="E560" s="57" t="str">
        <f aca="false">Flights!$G$21&amp;"-"&amp;Flights!$H$21</f>
        <v>HKG-KUL</v>
      </c>
      <c r="F560" s="57" t="str">
        <f aca="false">Flights!$K$21</f>
        <v>BC</v>
      </c>
      <c r="G560" s="57" t="s">
        <v>459</v>
      </c>
      <c r="H560" s="57" t="s">
        <v>460</v>
      </c>
      <c r="I560" s="57" t="s">
        <v>379</v>
      </c>
      <c r="J560" s="57" t="s">
        <v>461</v>
      </c>
      <c r="K560" s="67" t="s">
        <v>426</v>
      </c>
      <c r="L560" s="67" t="s">
        <v>462</v>
      </c>
      <c r="M560" s="67"/>
      <c r="N560" s="67" t="s">
        <v>383</v>
      </c>
      <c r="O560" s="67" t="s">
        <v>463</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60"/>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file",IF(TRIM(S560)="","INVALID – choose the evidence type (column S)",IF(BL560=0,"INVALID – evidence ID does not match its type (e.g. SF-2210, IMG_2231, seal 88213, link)",IF(OR(LEN(AX560)&lt;2,ISNUMBER(MATCH(AX560,L_Placeholder,0))),"INVALID – verifier missing",IF(AX560=AU560,"INVALID – verifier must be someone other than the PIC",IF(BH560=1,"INVALID – result not yet available (awaiting / TBC)",IF(BV560=1,"INVALID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future",IF(AND(ISNUMBER(BY560),AG560&lt;BY560),IF(H560="Physical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IF(TRIM(S560)="",0,BZ560)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TRIM(LOWER(W560))&lt;&gt;LOWER(Flights!$F$21),ISNA(MATCH(TRIM(BP560),{"00aaa00","00aaa0000","aaa00","aaa0000","00-aaa-00","00-aaa-0000","00/aaa/00"},0)),OR(SUMPRODUCT(--ISNUMBER(SEARCH({"a0","a-0","a_0","a/0","a.0","a#0"},BP560)))&gt;0,ISNUMBER(SEARCH("000000",BP560)))),1,0),0)</f>
        <v>0</v>
      </c>
      <c r="BR560" s="61"/>
      <c r="BS560" s="61"/>
      <c r="BT560" s="61"/>
      <c r="BU560" s="61"/>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c r="BX560" s="61"/>
      <c r="BY560" s="62" t="n">
        <f aca="false">IF(ISNUMBER(Flights!$AZ$21),MAX(Q560-UpliftWindowH/24,Flights!$AZ$21),Q560-UpliftWindowH/24)</f>
        <v>46322.0347222222</v>
      </c>
      <c r="BZ560" s="61" t="n">
        <f aca="false">IFERROR(IF(AND(TRIM(LOWER(Z560))&lt;&gt;LOWER(Flights!$F$21),ISNA(MATCH(TRIM(BN560),{"00aaa00","00aaa0000","aaa00","aaa0000","00-aaa-00","00-aaa-0000","00/aaa/00"},0)),IF(S560="Link / file path",SUMPRODUCT(--ISNUMBER(SEARCH({"http","www.","\","/",".pdf",".jpg",".jpeg",".png",".heic",".xls",".doc",".msg",".eml"},Z560)))&gt;0,OR(SUMPRODUCT(--ISNUMBER(SEARCH({"a0","a-0","a_0","a/0","a.0","a#0"},BN560)))&gt;0,SUMPRODUCT(--ISNUMBER(SEARCH({"http","www.","\","/",".pdf",".jpg",".jpeg",".png",".heic",".xls",".doc",".msg",".eml"},Z560)))&gt;0,AND(ISNUMBER(MATCH(S560,{"Seal no.","Delivery note / receipt","Email","Photo"},0)),ISNUMBER(SEARCH("0000",BN560)))))),1,0),0)</f>
        <v>0</v>
      </c>
    </row>
    <row r="561" customFormat="false" ht="39.75" hidden="false" customHeight="true" outlineLevel="0" collapsed="false">
      <c r="A561" s="57" t="s">
        <v>1248</v>
      </c>
      <c r="B561" s="57" t="s">
        <v>290</v>
      </c>
      <c r="C561" s="57" t="str">
        <f aca="false">Flights!$F$21</f>
        <v>MH0073</v>
      </c>
      <c r="D561" s="58" t="n">
        <f aca="false">Flights!$D$21</f>
        <v>46322</v>
      </c>
      <c r="E561" s="57" t="str">
        <f aca="false">Flights!$G$21&amp;"-"&amp;Flights!$H$21</f>
        <v>HKG-KUL</v>
      </c>
      <c r="F561" s="57" t="str">
        <f aca="false">Flights!$K$21</f>
        <v>BC</v>
      </c>
      <c r="G561" s="57" t="s">
        <v>459</v>
      </c>
      <c r="H561" s="57" t="s">
        <v>460</v>
      </c>
      <c r="I561" s="57" t="s">
        <v>428</v>
      </c>
      <c r="J561" s="57" t="s">
        <v>465</v>
      </c>
      <c r="K561" s="67" t="s">
        <v>426</v>
      </c>
      <c r="L561" s="67" t="s">
        <v>462</v>
      </c>
      <c r="M561" s="67"/>
      <c r="N561" s="67" t="s">
        <v>383</v>
      </c>
      <c r="O561" s="67" t="s">
        <v>463</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60"/>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file",IF(TRIM(S561)="","INVALID – choose the evidence type (column S)",IF(BL561=0,"INVALID – evidence ID does not match its type (e.g. SF-2210, IMG_2231, seal 88213, link)",IF(OR(LEN(AX561)&lt;2,ISNUMBER(MATCH(AX561,L_Placeholder,0))),"INVALID – verifier missing",IF(AX561=AU561,"INVALID – verifier must be someone other than the PIC",IF(BH561=1,"INVALID – result not yet available (awaiting / TBC)",IF(BV561=1,"INVALID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future",IF(AND(ISNUMBER(BY561),AG561&lt;BY561),IF(H561="Physical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IF(TRIM(S561)="",0,BZ561)</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TRIM(LOWER(W561))&lt;&gt;LOWER(Flights!$F$21),ISNA(MATCH(TRIM(BP561),{"00aaa00","00aaa0000","aaa00","aaa0000","00-aaa-00","00-aaa-0000","00/aaa/00"},0)),OR(SUMPRODUCT(--ISNUMBER(SEARCH({"a0","a-0","a_0","a/0","a.0","a#0"},BP561)))&gt;0,ISNUMBER(SEARCH("000000",BP561)))),1,0),0)</f>
        <v>0</v>
      </c>
      <c r="BR561" s="61"/>
      <c r="BS561" s="61"/>
      <c r="BT561" s="61"/>
      <c r="BU561" s="61"/>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c r="BX561" s="61"/>
      <c r="BY561" s="62" t="n">
        <f aca="false">IF(ISNUMBER(Flights!$AZ$21),MAX(Q561-UpliftWindowH/24,Flights!$AZ$21),Q561-UpliftWindowH/24)</f>
        <v>46322.0347222222</v>
      </c>
      <c r="BZ561" s="61" t="n">
        <f aca="false">IFERROR(IF(AND(TRIM(LOWER(Z561))&lt;&gt;LOWER(Flights!$F$21),ISNA(MATCH(TRIM(BN561),{"00aaa00","00aaa0000","aaa00","aaa0000","00-aaa-00","00-aaa-0000","00/aaa/00"},0)),IF(S561="Link / file path",SUMPRODUCT(--ISNUMBER(SEARCH({"http","www.","\","/",".pdf",".jpg",".jpeg",".png",".heic",".xls",".doc",".msg",".eml"},Z561)))&gt;0,OR(SUMPRODUCT(--ISNUMBER(SEARCH({"a0","a-0","a_0","a/0","a.0","a#0"},BN561)))&gt;0,SUMPRODUCT(--ISNUMBER(SEARCH({"http","www.","\","/",".pdf",".jpg",".jpeg",".png",".heic",".xls",".doc",".msg",".eml"},Z561)))&gt;0,AND(ISNUMBER(MATCH(S561,{"Seal no.","Delivery note / receipt","Email","Photo"},0)),ISNUMBER(SEARCH("0000",BN561)))))),1,0),0)</f>
        <v>0</v>
      </c>
    </row>
    <row r="562" customFormat="false" ht="41.25" hidden="false" customHeight="true" outlineLevel="0" collapsed="false">
      <c r="A562" s="57" t="s">
        <v>1249</v>
      </c>
      <c r="B562" s="57" t="s">
        <v>290</v>
      </c>
      <c r="C562" s="57" t="str">
        <f aca="false">Flights!$F$21</f>
        <v>MH0073</v>
      </c>
      <c r="D562" s="58" t="n">
        <f aca="false">Flights!$D$21</f>
        <v>46322</v>
      </c>
      <c r="E562" s="57" t="str">
        <f aca="false">Flights!$G$21&amp;"-"&amp;Flights!$H$21</f>
        <v>HKG-KUL</v>
      </c>
      <c r="F562" s="57" t="str">
        <f aca="false">Flights!$K$21</f>
        <v>BC</v>
      </c>
      <c r="G562" s="57" t="s">
        <v>459</v>
      </c>
      <c r="H562" s="57" t="s">
        <v>460</v>
      </c>
      <c r="I562" s="57" t="s">
        <v>411</v>
      </c>
      <c r="J562" s="57" t="s">
        <v>1250</v>
      </c>
      <c r="K562" s="67" t="s">
        <v>1251</v>
      </c>
      <c r="L562" s="67" t="s">
        <v>699</v>
      </c>
      <c r="M562" s="67"/>
      <c r="N562" s="67" t="s">
        <v>383</v>
      </c>
      <c r="O562" s="67" t="s">
        <v>700</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60"/>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file",IF(TRIM(S562)="","INVALID – choose the evidence type (column S)",IF(BL562=0,"INVALID – evidence ID does not match its type (e.g. SF-2210, IMG_2231, seal 88213, link)",IF(OR(LEN(AX562)&lt;2,ISNUMBER(MATCH(AX562,L_Placeholder,0))),"INVALID – verifier missing",IF(AX562=AU562,"INVALID – verifier must be someone other than the PIC",IF(BH562=1,"INVALID – result not yet available (awaiting / TBC)",IF(BV562=1,"INVALID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future",IF(AND(ISNUMBER(BY562),AG562&lt;BY562),IF(H562="Physical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IF(TRIM(S562)="",0,BZ562)</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TRIM(LOWER(W562))&lt;&gt;LOWER(Flights!$F$21),ISNA(MATCH(TRIM(BP562),{"00aaa00","00aaa0000","aaa00","aaa0000","00-aaa-00","00-aaa-0000","00/aaa/00"},0)),OR(SUMPRODUCT(--ISNUMBER(SEARCH({"a0","a-0","a_0","a/0","a.0","a#0"},BP562)))&gt;0,ISNUMBER(SEARCH("000000",BP562)))),1,0),0)</f>
        <v>0</v>
      </c>
      <c r="BR562" s="61"/>
      <c r="BS562" s="61"/>
      <c r="BT562" s="61"/>
      <c r="BU562" s="61"/>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c r="BX562" s="61"/>
      <c r="BY562" s="62" t="n">
        <f aca="false">Q562-UpliftWindowH/24</f>
        <v>46320.7986111111</v>
      </c>
      <c r="BZ562" s="61" t="n">
        <f aca="false">IFERROR(IF(AND(TRIM(LOWER(Z562))&lt;&gt;LOWER(Flights!$F$21),ISNA(MATCH(TRIM(BN562),{"00aaa00","00aaa0000","aaa00","aaa0000","00-aaa-00","00-aaa-0000","00/aaa/00"},0)),IF(S562="Link / file path",SUMPRODUCT(--ISNUMBER(SEARCH({"http","www.","\","/",".pdf",".jpg",".jpeg",".png",".heic",".xls",".doc",".msg",".eml"},Z562)))&gt;0,OR(SUMPRODUCT(--ISNUMBER(SEARCH({"a0","a-0","a_0","a/0","a.0","a#0"},BN562)))&gt;0,SUMPRODUCT(--ISNUMBER(SEARCH({"http","www.","\","/",".pdf",".jpg",".jpeg",".png",".heic",".xls",".doc",".msg",".eml"},Z562)))&gt;0,AND(ISNUMBER(MATCH(S562,{"Seal no.","Delivery note / receipt","Email","Photo"},0)),ISNUMBER(SEARCH("0000",BN562)))))),1,0),0)</f>
        <v>0</v>
      </c>
    </row>
    <row r="563" customFormat="false" ht="39.75" hidden="false" customHeight="true" outlineLevel="0" collapsed="false">
      <c r="A563" s="57" t="s">
        <v>1252</v>
      </c>
      <c r="B563" s="57" t="s">
        <v>290</v>
      </c>
      <c r="C563" s="57" t="str">
        <f aca="false">Flights!$F$21</f>
        <v>MH0073</v>
      </c>
      <c r="D563" s="58" t="n">
        <f aca="false">Flights!$D$21</f>
        <v>46322</v>
      </c>
      <c r="E563" s="57" t="str">
        <f aca="false">Flights!$G$21&amp;"-"&amp;Flights!$H$21</f>
        <v>HKG-KUL</v>
      </c>
      <c r="F563" s="57" t="str">
        <f aca="false">Flights!$K$21</f>
        <v>BC</v>
      </c>
      <c r="G563" s="57" t="s">
        <v>459</v>
      </c>
      <c r="H563" s="57" t="s">
        <v>460</v>
      </c>
      <c r="I563" s="57" t="s">
        <v>440</v>
      </c>
      <c r="J563" s="57" t="s">
        <v>1253</v>
      </c>
      <c r="K563" s="67" t="s">
        <v>501</v>
      </c>
      <c r="L563" s="67" t="s">
        <v>1222</v>
      </c>
      <c r="M563" s="67" t="s">
        <v>187</v>
      </c>
      <c r="N563" s="67" t="s">
        <v>383</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60"/>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file",IF(TRIM(S563)="","INVALID – choose the evidence type (column S)",IF(BL563=0,"INVALID – evidence ID does not match its type (e.g. SF-2210, IMG_2231, seal 88213, link)",IF(OR(LEN(AX563)&lt;2,ISNUMBER(MATCH(AX563,L_Placeholder,0))),"INVALID – verifier missing",IF(AX563=AU563,"INVALID – verifier must be someone other than the PIC",IF(BH563=1,"INVALID – result not yet available (awaiting / TBC)",IF(BV563=1,"INVALID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future",IF(AND(ISNUMBER(BY563),AG563&lt;BY563),IF(H563="Physical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IF(TRIM(S563)="",0,BZ563)</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TRIM(LOWER(W563))&lt;&gt;LOWER(Flights!$F$21),ISNA(MATCH(TRIM(BP563),{"00aaa00","00aaa0000","aaa00","aaa0000","00-aaa-00","00-aaa-0000","00/aaa/00"},0)),OR(SUMPRODUCT(--ISNUMBER(SEARCH({"a0","a-0","a_0","a/0","a.0","a#0"},BP563)))&gt;0,ISNUMBER(SEARCH("000000",BP563)))),1,0),0)</f>
        <v>0</v>
      </c>
      <c r="BR563" s="61"/>
      <c r="BS563" s="61"/>
      <c r="BT563" s="61"/>
      <c r="BU563" s="61"/>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c r="BX563" s="61"/>
      <c r="BY563" s="62" t="n">
        <f aca="false">IF(ISNUMBER(Flights!$AZ$21),MAX(Q563-UpliftWindowH/24,Flights!$AZ$21),Q563-UpliftWindowH/24)</f>
        <v>46322.0347222222</v>
      </c>
      <c r="BZ563" s="61" t="n">
        <f aca="false">IFERROR(IF(AND(TRIM(LOWER(Z563))&lt;&gt;LOWER(Flights!$F$21),ISNA(MATCH(TRIM(BN563),{"00aaa00","00aaa0000","aaa00","aaa0000","00-aaa-00","00-aaa-0000","00/aaa/00"},0)),IF(S563="Link / file path",SUMPRODUCT(--ISNUMBER(SEARCH({"http","www.","\","/",".pdf",".jpg",".jpeg",".png",".heic",".xls",".doc",".msg",".eml"},Z563)))&gt;0,OR(SUMPRODUCT(--ISNUMBER(SEARCH({"a0","a-0","a_0","a/0","a.0","a#0"},BN563)))&gt;0,SUMPRODUCT(--ISNUMBER(SEARCH({"http","www.","\","/",".pdf",".jpg",".jpeg",".png",".heic",".xls",".doc",".msg",".eml"},Z563)))&gt;0,AND(ISNUMBER(MATCH(S563,{"Seal no.","Delivery note / receipt","Email","Photo"},0)),ISNUMBER(SEARCH("0000",BN563)))))),1,0),0)</f>
        <v>0</v>
      </c>
    </row>
    <row r="564" customFormat="false" ht="39.75" hidden="false" customHeight="true" outlineLevel="0" collapsed="false">
      <c r="A564" s="57" t="s">
        <v>1254</v>
      </c>
      <c r="B564" s="57" t="s">
        <v>290</v>
      </c>
      <c r="C564" s="57" t="str">
        <f aca="false">Flights!$F$21</f>
        <v>MH0073</v>
      </c>
      <c r="D564" s="58" t="n">
        <f aca="false">Flights!$D$21</f>
        <v>46322</v>
      </c>
      <c r="E564" s="57" t="str">
        <f aca="false">Flights!$G$21&amp;"-"&amp;Flights!$H$21</f>
        <v>HKG-KUL</v>
      </c>
      <c r="F564" s="57" t="str">
        <f aca="false">Flights!$K$21</f>
        <v>BC</v>
      </c>
      <c r="G564" s="57" t="s">
        <v>459</v>
      </c>
      <c r="H564" s="57" t="s">
        <v>460</v>
      </c>
      <c r="I564" s="57" t="s">
        <v>499</v>
      </c>
      <c r="J564" s="57" t="s">
        <v>537</v>
      </c>
      <c r="K564" s="67" t="s">
        <v>501</v>
      </c>
      <c r="L564" s="67" t="s">
        <v>1225</v>
      </c>
      <c r="M564" s="67" t="s">
        <v>451</v>
      </c>
      <c r="N564" s="67" t="s">
        <v>383</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60"/>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file",IF(TRIM(S564)="","INVALID – choose the evidence type (column S)",IF(BL564=0,"INVALID – evidence ID does not match its type (e.g. SF-2210, IMG_2231, seal 88213, link)",IF(OR(LEN(AX564)&lt;2,ISNUMBER(MATCH(AX564,L_Placeholder,0))),"INVALID – verifier missing",IF(AX564=AU564,"INVALID – verifier must be someone other than the PIC",IF(BH564=1,"INVALID – result not yet available (awaiting / TBC)",IF(BV564=1,"INVALID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future",IF(AND(ISNUMBER(BY564),AG564&lt;BY564),IF(H564="Physical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IF(TRIM(S564)="",0,BZ564)</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TRIM(LOWER(W564))&lt;&gt;LOWER(Flights!$F$21),ISNA(MATCH(TRIM(BP564),{"00aaa00","00aaa0000","aaa00","aaa0000","00-aaa-00","00-aaa-0000","00/aaa/00"},0)),OR(SUMPRODUCT(--ISNUMBER(SEARCH({"a0","a-0","a_0","a/0","a.0","a#0"},BP564)))&gt;0,ISNUMBER(SEARCH("000000",BP564)))),1,0),0)</f>
        <v>0</v>
      </c>
      <c r="BR564" s="61"/>
      <c r="BS564" s="61"/>
      <c r="BT564" s="61"/>
      <c r="BU564" s="61"/>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c r="BX564" s="61"/>
      <c r="BY564" s="62" t="n">
        <f aca="false">IF(ISNUMBER(Flights!$AZ$21),MAX(Q564-UpliftWindowH/24,Flights!$AZ$21),Q564-UpliftWindowH/24)</f>
        <v>46322.0347222222</v>
      </c>
      <c r="BZ564" s="61" t="n">
        <f aca="false">IFERROR(IF(AND(TRIM(LOWER(Z564))&lt;&gt;LOWER(Flights!$F$21),ISNA(MATCH(TRIM(BN564),{"00aaa00","00aaa0000","aaa00","aaa0000","00-aaa-00","00-aaa-0000","00/aaa/00"},0)),IF(S564="Link / file path",SUMPRODUCT(--ISNUMBER(SEARCH({"http","www.","\","/",".pdf",".jpg",".jpeg",".png",".heic",".xls",".doc",".msg",".eml"},Z564)))&gt;0,OR(SUMPRODUCT(--ISNUMBER(SEARCH({"a0","a-0","a_0","a/0","a.0","a#0"},BN564)))&gt;0,SUMPRODUCT(--ISNUMBER(SEARCH({"http","www.","\","/",".pdf",".jpg",".jpeg",".png",".heic",".xls",".doc",".msg",".eml"},Z564)))&gt;0,AND(ISNUMBER(MATCH(S564,{"Seal no.","Delivery note / receipt","Email","Photo"},0)),ISNUMBER(SEARCH("0000",BN564)))))),1,0),0)</f>
        <v>0</v>
      </c>
    </row>
    <row r="565" customFormat="false" ht="39.75" hidden="false" customHeight="true" outlineLevel="0" collapsed="false">
      <c r="A565" s="57" t="s">
        <v>1255</v>
      </c>
      <c r="B565" s="57" t="s">
        <v>290</v>
      </c>
      <c r="C565" s="57" t="str">
        <f aca="false">Flights!$F$21</f>
        <v>MH0073</v>
      </c>
      <c r="D565" s="58" t="n">
        <f aca="false">Flights!$D$21</f>
        <v>46322</v>
      </c>
      <c r="E565" s="57" t="str">
        <f aca="false">Flights!$G$21&amp;"-"&amp;Flights!$H$21</f>
        <v>HKG-KUL</v>
      </c>
      <c r="F565" s="57" t="str">
        <f aca="false">Flights!$K$21</f>
        <v>BC</v>
      </c>
      <c r="G565" s="57" t="s">
        <v>459</v>
      </c>
      <c r="H565" s="57" t="s">
        <v>460</v>
      </c>
      <c r="I565" s="57" t="s">
        <v>499</v>
      </c>
      <c r="J565" s="57" t="s">
        <v>539</v>
      </c>
      <c r="K565" s="67" t="s">
        <v>501</v>
      </c>
      <c r="L565" s="67" t="s">
        <v>1228</v>
      </c>
      <c r="M565" s="67" t="s">
        <v>451</v>
      </c>
      <c r="N565" s="67" t="s">
        <v>383</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60"/>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file",IF(TRIM(S565)="","INVALID – choose the evidence type (column S)",IF(BL565=0,"INVALID – evidence ID does not match its type (e.g. SF-2210, IMG_2231, seal 88213, link)",IF(OR(LEN(AX565)&lt;2,ISNUMBER(MATCH(AX565,L_Placeholder,0))),"INVALID – verifier missing",IF(AX565=AU565,"INVALID – verifier must be someone other than the PIC",IF(BH565=1,"INVALID – result not yet available (awaiting / TBC)",IF(BV565=1,"INVALID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future",IF(AND(ISNUMBER(BY565),AG565&lt;BY565),IF(H565="Physical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IF(TRIM(S565)="",0,BZ565)</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TRIM(LOWER(W565))&lt;&gt;LOWER(Flights!$F$21),ISNA(MATCH(TRIM(BP565),{"00aaa00","00aaa0000","aaa00","aaa0000","00-aaa-00","00-aaa-0000","00/aaa/00"},0)),OR(SUMPRODUCT(--ISNUMBER(SEARCH({"a0","a-0","a_0","a/0","a.0","a#0"},BP565)))&gt;0,ISNUMBER(SEARCH("000000",BP565)))),1,0),0)</f>
        <v>0</v>
      </c>
      <c r="BR565" s="61"/>
      <c r="BS565" s="61"/>
      <c r="BT565" s="61"/>
      <c r="BU565" s="61"/>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c r="BX565" s="61"/>
      <c r="BY565" s="62" t="n">
        <f aca="false">IF(ISNUMBER(Flights!$AZ$21),MAX(Q565-UpliftWindowH/24,Flights!$AZ$21),Q565-UpliftWindowH/24)</f>
        <v>46322.0347222222</v>
      </c>
      <c r="BZ565" s="61" t="n">
        <f aca="false">IFERROR(IF(AND(TRIM(LOWER(Z565))&lt;&gt;LOWER(Flights!$F$21),ISNA(MATCH(TRIM(BN565),{"00aaa00","00aaa0000","aaa00","aaa0000","00-aaa-00","00-aaa-0000","00/aaa/00"},0)),IF(S565="Link / file path",SUMPRODUCT(--ISNUMBER(SEARCH({"http","www.","\","/",".pdf",".jpg",".jpeg",".png",".heic",".xls",".doc",".msg",".eml"},Z565)))&gt;0,OR(SUMPRODUCT(--ISNUMBER(SEARCH({"a0","a-0","a_0","a/0","a.0","a#0"},BN565)))&gt;0,SUMPRODUCT(--ISNUMBER(SEARCH({"http","www.","\","/",".pdf",".jpg",".jpeg",".png",".heic",".xls",".doc",".msg",".eml"},Z565)))&gt;0,AND(ISNUMBER(MATCH(S565,{"Seal no.","Delivery note / receipt","Email","Photo"},0)),ISNUMBER(SEARCH("0000",BN565)))))),1,0),0)</f>
        <v>0</v>
      </c>
    </row>
    <row r="566" customFormat="false" ht="39.75" hidden="false" customHeight="true" outlineLevel="0" collapsed="false">
      <c r="A566" s="57" t="s">
        <v>1256</v>
      </c>
      <c r="B566" s="57" t="s">
        <v>290</v>
      </c>
      <c r="C566" s="57" t="str">
        <f aca="false">Flights!$F$21</f>
        <v>MH0073</v>
      </c>
      <c r="D566" s="58" t="n">
        <f aca="false">Flights!$D$21</f>
        <v>46322</v>
      </c>
      <c r="E566" s="57" t="str">
        <f aca="false">Flights!$G$21&amp;"-"&amp;Flights!$H$21</f>
        <v>HKG-KUL</v>
      </c>
      <c r="F566" s="57" t="str">
        <f aca="false">Flights!$K$21</f>
        <v>BC</v>
      </c>
      <c r="G566" s="57" t="s">
        <v>459</v>
      </c>
      <c r="H566" s="57" t="s">
        <v>460</v>
      </c>
      <c r="I566" s="57" t="s">
        <v>499</v>
      </c>
      <c r="J566" s="57" t="s">
        <v>541</v>
      </c>
      <c r="K566" s="67" t="s">
        <v>501</v>
      </c>
      <c r="L566" s="67" t="s">
        <v>1230</v>
      </c>
      <c r="M566" s="67" t="s">
        <v>451</v>
      </c>
      <c r="N566" s="67" t="s">
        <v>383</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60"/>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file",IF(TRIM(S566)="","INVALID – choose the evidence type (column S)",IF(BL566=0,"INVALID – evidence ID does not match its type (e.g. SF-2210, IMG_2231, seal 88213, link)",IF(OR(LEN(AX566)&lt;2,ISNUMBER(MATCH(AX566,L_Placeholder,0))),"INVALID – verifier missing",IF(AX566=AU566,"INVALID – verifier must be someone other than the PIC",IF(BH566=1,"INVALID – result not yet available (awaiting / TBC)",IF(BV566=1,"INVALID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future",IF(AND(ISNUMBER(BY566),AG566&lt;BY566),IF(H566="Physical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IF(TRIM(S566)="",0,BZ566)</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TRIM(LOWER(W566))&lt;&gt;LOWER(Flights!$F$21),ISNA(MATCH(TRIM(BP566),{"00aaa00","00aaa0000","aaa00","aaa0000","00-aaa-00","00-aaa-0000","00/aaa/00"},0)),OR(SUMPRODUCT(--ISNUMBER(SEARCH({"a0","a-0","a_0","a/0","a.0","a#0"},BP566)))&gt;0,ISNUMBER(SEARCH("000000",BP566)))),1,0),0)</f>
        <v>0</v>
      </c>
      <c r="BR566" s="61"/>
      <c r="BS566" s="61"/>
      <c r="BT566" s="61"/>
      <c r="BU566" s="61"/>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c r="BX566" s="61"/>
      <c r="BY566" s="62" t="n">
        <f aca="false">IF(ISNUMBER(Flights!$AZ$21),MAX(Q566-UpliftWindowH/24,Flights!$AZ$21),Q566-UpliftWindowH/24)</f>
        <v>46322.0347222222</v>
      </c>
      <c r="BZ566" s="61" t="n">
        <f aca="false">IFERROR(IF(AND(TRIM(LOWER(Z566))&lt;&gt;LOWER(Flights!$F$21),ISNA(MATCH(TRIM(BN566),{"00aaa00","00aaa0000","aaa00","aaa0000","00-aaa-00","00-aaa-0000","00/aaa/00"},0)),IF(S566="Link / file path",SUMPRODUCT(--ISNUMBER(SEARCH({"http","www.","\","/",".pdf",".jpg",".jpeg",".png",".heic",".xls",".doc",".msg",".eml"},Z566)))&gt;0,OR(SUMPRODUCT(--ISNUMBER(SEARCH({"a0","a-0","a_0","a/0","a.0","a#0"},BN566)))&gt;0,SUMPRODUCT(--ISNUMBER(SEARCH({"http","www.","\","/",".pdf",".jpg",".jpeg",".png",".heic",".xls",".doc",".msg",".eml"},Z566)))&gt;0,AND(ISNUMBER(MATCH(S566,{"Seal no.","Delivery note / receipt","Email","Photo"},0)),ISNUMBER(SEARCH("0000",BN566)))))),1,0),0)</f>
        <v>0</v>
      </c>
    </row>
    <row r="567" customFormat="false" ht="78.75" hidden="false" customHeight="true" outlineLevel="0" collapsed="false">
      <c r="A567" s="57" t="s">
        <v>1257</v>
      </c>
      <c r="B567" s="57" t="s">
        <v>290</v>
      </c>
      <c r="C567" s="57" t="str">
        <f aca="false">Flights!$F$21</f>
        <v>MH0073</v>
      </c>
      <c r="D567" s="58" t="n">
        <f aca="false">Flights!$D$21</f>
        <v>46322</v>
      </c>
      <c r="E567" s="57" t="str">
        <f aca="false">Flights!$G$21&amp;"-"&amp;Flights!$H$21</f>
        <v>HKG-KUL</v>
      </c>
      <c r="F567" s="57" t="str">
        <f aca="false">Flights!$K$21</f>
        <v>BC</v>
      </c>
      <c r="G567" s="57" t="s">
        <v>459</v>
      </c>
      <c r="H567" s="57" t="s">
        <v>460</v>
      </c>
      <c r="I567" s="57" t="s">
        <v>499</v>
      </c>
      <c r="J567" s="57" t="s">
        <v>543</v>
      </c>
      <c r="K567" s="67" t="s">
        <v>501</v>
      </c>
      <c r="L567" s="67" t="s">
        <v>1232</v>
      </c>
      <c r="M567" s="67" t="s">
        <v>451</v>
      </c>
      <c r="N567" s="67" t="s">
        <v>444</v>
      </c>
      <c r="O567" s="67" t="s">
        <v>1258</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60"/>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file",IF(TRIM(S567)="","INVALID – choose the evidence type (column S)",IF(BL567=0,"INVALID – evidence ID does not match its type (e.g. SF-2210, IMG_2231, seal 88213, link)",IF(OR(LEN(AX567)&lt;2,ISNUMBER(MATCH(AX567,L_Placeholder,0))),"INVALID – verifier missing",IF(AX567=AU567,"INVALID – verifier must be someone other than the PIC",IF(BH567=1,"INVALID – result not yet available (awaiting / TBC)",IF(BV567=1,"INVALID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future",IF(AND(ISNUMBER(BY567),AG567&lt;BY567),IF(H567="Physical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IF(TRIM(S567)="",0,BZ567)</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TRIM(LOWER(W567))&lt;&gt;LOWER(Flights!$F$21),ISNA(MATCH(TRIM(BP567),{"00aaa00","00aaa0000","aaa00","aaa0000","00-aaa-00","00-aaa-0000","00/aaa/00"},0)),OR(SUMPRODUCT(--ISNUMBER(SEARCH({"a0","a-0","a_0","a/0","a.0","a#0"},BP567)))&gt;0,ISNUMBER(SEARCH("000000",BP567)))),1,0),0)</f>
        <v>0</v>
      </c>
      <c r="BR567" s="61"/>
      <c r="BS567" s="61"/>
      <c r="BT567" s="61"/>
      <c r="BU567" s="61"/>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c r="BX567" s="61"/>
      <c r="BY567" s="62" t="n">
        <f aca="false">IF(ISNUMBER(Flights!$AZ$21),MAX(Q567-UpliftWindowH/24,Flights!$AZ$21),Q567-UpliftWindowH/24)</f>
        <v>46322.0347222222</v>
      </c>
      <c r="BZ567" s="61" t="n">
        <f aca="false">IFERROR(IF(AND(TRIM(LOWER(Z567))&lt;&gt;LOWER(Flights!$F$21),ISNA(MATCH(TRIM(BN567),{"00aaa00","00aaa0000","aaa00","aaa0000","00-aaa-00","00-aaa-0000","00/aaa/00"},0)),IF(S567="Link / file path",SUMPRODUCT(--ISNUMBER(SEARCH({"http","www.","\","/",".pdf",".jpg",".jpeg",".png",".heic",".xls",".doc",".msg",".eml"},Z567)))&gt;0,OR(SUMPRODUCT(--ISNUMBER(SEARCH({"a0","a-0","a_0","a/0","a.0","a#0"},BN567)))&gt;0,SUMPRODUCT(--ISNUMBER(SEARCH({"http","www.","\","/",".pdf",".jpg",".jpeg",".png",".heic",".xls",".doc",".msg",".eml"},Z567)))&gt;0,AND(ISNUMBER(MATCH(S567,{"Seal no.","Delivery note / receipt","Email","Photo"},0)),ISNUMBER(SEARCH("0000",BN567)))))),1,0),0)</f>
        <v>0</v>
      </c>
    </row>
    <row r="568" customFormat="false" ht="78.75" hidden="false" customHeight="true" outlineLevel="0" collapsed="false">
      <c r="A568" s="57" t="s">
        <v>1259</v>
      </c>
      <c r="B568" s="57" t="s">
        <v>290</v>
      </c>
      <c r="C568" s="57" t="str">
        <f aca="false">Flights!$F$21</f>
        <v>MH0073</v>
      </c>
      <c r="D568" s="58" t="n">
        <f aca="false">Flights!$D$21</f>
        <v>46322</v>
      </c>
      <c r="E568" s="57" t="str">
        <f aca="false">Flights!$G$21&amp;"-"&amp;Flights!$H$21</f>
        <v>HKG-KUL</v>
      </c>
      <c r="F568" s="57" t="str">
        <f aca="false">Flights!$K$21</f>
        <v>BC</v>
      </c>
      <c r="G568" s="57" t="s">
        <v>459</v>
      </c>
      <c r="H568" s="57" t="s">
        <v>460</v>
      </c>
      <c r="I568" s="57" t="s">
        <v>499</v>
      </c>
      <c r="J568" s="57" t="s">
        <v>546</v>
      </c>
      <c r="K568" s="67" t="s">
        <v>501</v>
      </c>
      <c r="L568" s="67" t="s">
        <v>1235</v>
      </c>
      <c r="M568" s="67" t="s">
        <v>451</v>
      </c>
      <c r="N568" s="67" t="s">
        <v>444</v>
      </c>
      <c r="O568" s="67" t="s">
        <v>1258</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60"/>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file",IF(TRIM(S568)="","INVALID – choose the evidence type (column S)",IF(BL568=0,"INVALID – evidence ID does not match its type (e.g. SF-2210, IMG_2231, seal 88213, link)",IF(OR(LEN(AX568)&lt;2,ISNUMBER(MATCH(AX568,L_Placeholder,0))),"INVALID – verifier missing",IF(AX568=AU568,"INVALID – verifier must be someone other than the PIC",IF(BH568=1,"INVALID – result not yet available (awaiting / TBC)",IF(BV568=1,"INVALID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future",IF(AND(ISNUMBER(BY568),AG568&lt;BY568),IF(H568="Physical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IF(TRIM(S568)="",0,BZ568)</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TRIM(LOWER(W568))&lt;&gt;LOWER(Flights!$F$21),ISNA(MATCH(TRIM(BP568),{"00aaa00","00aaa0000","aaa00","aaa0000","00-aaa-00","00-aaa-0000","00/aaa/00"},0)),OR(SUMPRODUCT(--ISNUMBER(SEARCH({"a0","a-0","a_0","a/0","a.0","a#0"},BP568)))&gt;0,ISNUMBER(SEARCH("000000",BP568)))),1,0),0)</f>
        <v>0</v>
      </c>
      <c r="BR568" s="61"/>
      <c r="BS568" s="61"/>
      <c r="BT568" s="61"/>
      <c r="BU568" s="61"/>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c r="BX568" s="61"/>
      <c r="BY568" s="62" t="n">
        <f aca="false">IF(ISNUMBER(Flights!$AZ$21),MAX(Q568-UpliftWindowH/24,Flights!$AZ$21),Q568-UpliftWindowH/24)</f>
        <v>46322.0347222222</v>
      </c>
      <c r="BZ568" s="61" t="n">
        <f aca="false">IFERROR(IF(AND(TRIM(LOWER(Z568))&lt;&gt;LOWER(Flights!$F$21),ISNA(MATCH(TRIM(BN568),{"00aaa00","00aaa0000","aaa00","aaa0000","00-aaa-00","00-aaa-0000","00/aaa/00"},0)),IF(S568="Link / file path",SUMPRODUCT(--ISNUMBER(SEARCH({"http","www.","\","/",".pdf",".jpg",".jpeg",".png",".heic",".xls",".doc",".msg",".eml"},Z568)))&gt;0,OR(SUMPRODUCT(--ISNUMBER(SEARCH({"a0","a-0","a_0","a/0","a.0","a#0"},BN568)))&gt;0,SUMPRODUCT(--ISNUMBER(SEARCH({"http","www.","\","/",".pdf",".jpg",".jpeg",".png",".heic",".xls",".doc",".msg",".eml"},Z568)))&gt;0,AND(ISNUMBER(MATCH(S568,{"Seal no.","Delivery note / receipt","Email","Photo"},0)),ISNUMBER(SEARCH("0000",BN568)))))),1,0),0)</f>
        <v>0</v>
      </c>
    </row>
    <row r="569" customFormat="false" ht="39.75" hidden="false" customHeight="true" outlineLevel="0" collapsed="false">
      <c r="A569" s="57" t="s">
        <v>1260</v>
      </c>
      <c r="B569" s="57" t="s">
        <v>290</v>
      </c>
      <c r="C569" s="57" t="str">
        <f aca="false">Flights!$F$21</f>
        <v>MH0073</v>
      </c>
      <c r="D569" s="58" t="n">
        <f aca="false">Flights!$D$21</f>
        <v>46322</v>
      </c>
      <c r="E569" s="57" t="str">
        <f aca="false">Flights!$G$21&amp;"-"&amp;Flights!$H$21</f>
        <v>HKG-KUL</v>
      </c>
      <c r="F569" s="57" t="str">
        <f aca="false">Flights!$K$21</f>
        <v>BC</v>
      </c>
      <c r="G569" s="57" t="s">
        <v>459</v>
      </c>
      <c r="H569" s="57" t="s">
        <v>460</v>
      </c>
      <c r="I569" s="57" t="s">
        <v>499</v>
      </c>
      <c r="J569" s="57" t="s">
        <v>548</v>
      </c>
      <c r="K569" s="67" t="s">
        <v>519</v>
      </c>
      <c r="L569" s="67" t="s">
        <v>1237</v>
      </c>
      <c r="M569" s="67" t="s">
        <v>451</v>
      </c>
      <c r="N569" s="67" t="s">
        <v>383</v>
      </c>
      <c r="O569" s="67" t="s">
        <v>549</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60"/>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file",IF(TRIM(S569)="","INVALID – choose the evidence type (column S)",IF(BL569=0,"INVALID – evidence ID does not match its type (e.g. SF-2210, IMG_2231, seal 88213, link)",IF(OR(LEN(AX569)&lt;2,ISNUMBER(MATCH(AX569,L_Placeholder,0))),"INVALID – verifier missing",IF(AX569=AU569,"INVALID – verifier must be someone other than the PIC",IF(BH569=1,"INVALID – result not yet available (awaiting / TBC)",IF(BV569=1,"INVALID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future",IF(AND(ISNUMBER(BY569),AG569&lt;BY569),IF(H569="Physical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IF(TRIM(S569)="",0,BZ569)</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TRIM(LOWER(W569))&lt;&gt;LOWER(Flights!$F$21),ISNA(MATCH(TRIM(BP569),{"00aaa00","00aaa0000","aaa00","aaa0000","00-aaa-00","00-aaa-0000","00/aaa/00"},0)),OR(SUMPRODUCT(--ISNUMBER(SEARCH({"a0","a-0","a_0","a/0","a.0","a#0"},BP569)))&gt;0,ISNUMBER(SEARCH("000000",BP569)))),1,0),0)</f>
        <v>0</v>
      </c>
      <c r="BR569" s="61"/>
      <c r="BS569" s="61"/>
      <c r="BT569" s="61"/>
      <c r="BU569" s="61"/>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c r="BX569" s="61"/>
      <c r="BY569" s="62" t="n">
        <f aca="false">IF(ISNUMBER(Flights!$AZ$21),MAX(Q569-UpliftWindowH/24,Flights!$AZ$21),Q569-UpliftWindowH/24)</f>
        <v>46322.0347222222</v>
      </c>
      <c r="BZ569" s="61" t="n">
        <f aca="false">IFERROR(IF(AND(TRIM(LOWER(Z569))&lt;&gt;LOWER(Flights!$F$21),ISNA(MATCH(TRIM(BN569),{"00aaa00","00aaa0000","aaa00","aaa0000","00-aaa-00","00-aaa-0000","00/aaa/00"},0)),IF(S569="Link / file path",SUMPRODUCT(--ISNUMBER(SEARCH({"http","www.","\","/",".pdf",".jpg",".jpeg",".png",".heic",".xls",".doc",".msg",".eml"},Z569)))&gt;0,OR(SUMPRODUCT(--ISNUMBER(SEARCH({"a0","a-0","a_0","a/0","a.0","a#0"},BN569)))&gt;0,SUMPRODUCT(--ISNUMBER(SEARCH({"http","www.","\","/",".pdf",".jpg",".jpeg",".png",".heic",".xls",".doc",".msg",".eml"},Z569)))&gt;0,AND(ISNUMBER(MATCH(S569,{"Seal no.","Delivery note / receipt","Email","Photo"},0)),ISNUMBER(SEARCH("0000",BN569)))))),1,0),0)</f>
        <v>0</v>
      </c>
    </row>
    <row r="570" customFormat="false" ht="39.75" hidden="false" customHeight="true" outlineLevel="0" collapsed="false">
      <c r="A570" s="57" t="s">
        <v>1261</v>
      </c>
      <c r="B570" s="57" t="s">
        <v>290</v>
      </c>
      <c r="C570" s="57" t="str">
        <f aca="false">Flights!$F$21</f>
        <v>MH0073</v>
      </c>
      <c r="D570" s="58" t="n">
        <f aca="false">Flights!$D$21</f>
        <v>46322</v>
      </c>
      <c r="E570" s="57" t="str">
        <f aca="false">Flights!$G$21&amp;"-"&amp;Flights!$H$21</f>
        <v>HKG-KUL</v>
      </c>
      <c r="F570" s="57" t="str">
        <f aca="false">Flights!$K$21</f>
        <v>BC</v>
      </c>
      <c r="G570" s="57" t="s">
        <v>459</v>
      </c>
      <c r="H570" s="57" t="s">
        <v>460</v>
      </c>
      <c r="I570" s="57" t="s">
        <v>499</v>
      </c>
      <c r="J570" s="57" t="s">
        <v>551</v>
      </c>
      <c r="K570" s="67" t="s">
        <v>501</v>
      </c>
      <c r="L570" s="67" t="s">
        <v>1240</v>
      </c>
      <c r="M570" s="67" t="s">
        <v>451</v>
      </c>
      <c r="N570" s="67" t="s">
        <v>383</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60"/>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file",IF(TRIM(S570)="","INVALID – choose the evidence type (column S)",IF(BL570=0,"INVALID – evidence ID does not match its type (e.g. SF-2210, IMG_2231, seal 88213, link)",IF(OR(LEN(AX570)&lt;2,ISNUMBER(MATCH(AX570,L_Placeholder,0))),"INVALID – verifier missing",IF(AX570=AU570,"INVALID – verifier must be someone other than the PIC",IF(BH570=1,"INVALID – result not yet available (awaiting / TBC)",IF(BV570=1,"INVALID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future",IF(AND(ISNUMBER(BY570),AG570&lt;BY570),IF(H570="Physical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IF(TRIM(S570)="",0,BZ570)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TRIM(LOWER(W570))&lt;&gt;LOWER(Flights!$F$21),ISNA(MATCH(TRIM(BP570),{"00aaa00","00aaa0000","aaa00","aaa0000","00-aaa-00","00-aaa-0000","00/aaa/00"},0)),OR(SUMPRODUCT(--ISNUMBER(SEARCH({"a0","a-0","a_0","a/0","a.0","a#0"},BP570)))&gt;0,ISNUMBER(SEARCH("000000",BP570)))),1,0),0)</f>
        <v>0</v>
      </c>
      <c r="BR570" s="61"/>
      <c r="BS570" s="61"/>
      <c r="BT570" s="61"/>
      <c r="BU570" s="61"/>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c r="BX570" s="61"/>
      <c r="BY570" s="62" t="n">
        <f aca="false">IF(ISNUMBER(Flights!$AZ$21),MAX(Q570-UpliftWindowH/24,Flights!$AZ$21),Q570-UpliftWindowH/24)</f>
        <v>46322.0347222222</v>
      </c>
      <c r="BZ570" s="61" t="n">
        <f aca="false">IFERROR(IF(AND(TRIM(LOWER(Z570))&lt;&gt;LOWER(Flights!$F$21),ISNA(MATCH(TRIM(BN570),{"00aaa00","00aaa0000","aaa00","aaa0000","00-aaa-00","00-aaa-0000","00/aaa/00"},0)),IF(S570="Link / file path",SUMPRODUCT(--ISNUMBER(SEARCH({"http","www.","\","/",".pdf",".jpg",".jpeg",".png",".heic",".xls",".doc",".msg",".eml"},Z570)))&gt;0,OR(SUMPRODUCT(--ISNUMBER(SEARCH({"a0","a-0","a_0","a/0","a.0","a#0"},BN570)))&gt;0,SUMPRODUCT(--ISNUMBER(SEARCH({"http","www.","\","/",".pdf",".jpg",".jpeg",".png",".heic",".xls",".doc",".msg",".eml"},Z570)))&gt;0,AND(ISNUMBER(MATCH(S570,{"Seal no.","Delivery note / receipt","Email","Photo"},0)),ISNUMBER(SEARCH("0000",BN570)))))),1,0),0)</f>
        <v>0</v>
      </c>
    </row>
    <row r="571" customFormat="false" ht="39.75" hidden="false" customHeight="true" outlineLevel="0" collapsed="false">
      <c r="A571" s="57" t="s">
        <v>1262</v>
      </c>
      <c r="B571" s="57" t="s">
        <v>290</v>
      </c>
      <c r="C571" s="57" t="str">
        <f aca="false">Flights!$F$21</f>
        <v>MH0073</v>
      </c>
      <c r="D571" s="58" t="n">
        <f aca="false">Flights!$D$21</f>
        <v>46322</v>
      </c>
      <c r="E571" s="57" t="str">
        <f aca="false">Flights!$G$21&amp;"-"&amp;Flights!$H$21</f>
        <v>HKG-KUL</v>
      </c>
      <c r="F571" s="57" t="str">
        <f aca="false">Flights!$K$21</f>
        <v>BC</v>
      </c>
      <c r="G571" s="57" t="s">
        <v>459</v>
      </c>
      <c r="H571" s="57" t="s">
        <v>460</v>
      </c>
      <c r="I571" s="57" t="s">
        <v>447</v>
      </c>
      <c r="J571" s="57" t="s">
        <v>553</v>
      </c>
      <c r="K571" s="67" t="s">
        <v>449</v>
      </c>
      <c r="L571" s="67" t="s">
        <v>1242</v>
      </c>
      <c r="M571" s="67" t="s">
        <v>451</v>
      </c>
      <c r="N571" s="67" t="s">
        <v>383</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60"/>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file",IF(TRIM(S571)="","INVALID – choose the evidence type (column S)",IF(BL571=0,"INVALID – evidence ID does not match its type (e.g. SF-2210, IMG_2231, seal 88213, link)",IF(OR(LEN(AX571)&lt;2,ISNUMBER(MATCH(AX571,L_Placeholder,0))),"INVALID – verifier missing",IF(AX571=AU571,"INVALID – verifier must be someone other than the PIC",IF(BH571=1,"INVALID – result not yet available (awaiting / TBC)",IF(BV571=1,"INVALID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future",IF(AND(ISNUMBER(BY571),AG571&lt;BY571),IF(H571="Physical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IF(TRIM(S571)="",0,BZ571)</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TRIM(LOWER(W571))&lt;&gt;LOWER(Flights!$F$21),ISNA(MATCH(TRIM(BP571),{"00aaa00","00aaa0000","aaa00","aaa0000","00-aaa-00","00-aaa-0000","00/aaa/00"},0)),OR(SUMPRODUCT(--ISNUMBER(SEARCH({"a0","a-0","a_0","a/0","a.0","a#0"},BP571)))&gt;0,ISNUMBER(SEARCH("000000",BP571)))),1,0),0)</f>
        <v>0</v>
      </c>
      <c r="BR571" s="61"/>
      <c r="BS571" s="61"/>
      <c r="BT571" s="61"/>
      <c r="BU571" s="61"/>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c r="BX571" s="61"/>
      <c r="BY571" s="62" t="n">
        <f aca="false">IF(ISNUMBER(Flights!$AZ$21),MAX(Q571-UpliftWindowH/24,Flights!$AZ$21),Q571-UpliftWindowH/24)</f>
        <v>46322.0347222222</v>
      </c>
      <c r="BZ571" s="61" t="n">
        <f aca="false">IFERROR(IF(AND(TRIM(LOWER(Z571))&lt;&gt;LOWER(Flights!$F$21),ISNA(MATCH(TRIM(BN571),{"00aaa00","00aaa0000","aaa00","aaa0000","00-aaa-00","00-aaa-0000","00/aaa/00"},0)),IF(S571="Link / file path",SUMPRODUCT(--ISNUMBER(SEARCH({"http","www.","\","/",".pdf",".jpg",".jpeg",".png",".heic",".xls",".doc",".msg",".eml"},Z571)))&gt;0,OR(SUMPRODUCT(--ISNUMBER(SEARCH({"a0","a-0","a_0","a/0","a.0","a#0"},BN571)))&gt;0,SUMPRODUCT(--ISNUMBER(SEARCH({"http","www.","\","/",".pdf",".jpg",".jpeg",".png",".heic",".xls",".doc",".msg",".eml"},Z571)))&gt;0,AND(ISNUMBER(MATCH(S571,{"Seal no.","Delivery note / receipt","Email","Photo"},0)),ISNUMBER(SEARCH("0000",BN571)))))),1,0),0)</f>
        <v>0</v>
      </c>
    </row>
    <row r="572" customFormat="false" ht="39.75" hidden="false" customHeight="true" outlineLevel="0" collapsed="false">
      <c r="A572" s="57" t="s">
        <v>1263</v>
      </c>
      <c r="B572" s="57" t="s">
        <v>290</v>
      </c>
      <c r="C572" s="57" t="str">
        <f aca="false">Flights!$F$21</f>
        <v>MH0073</v>
      </c>
      <c r="D572" s="58" t="n">
        <f aca="false">Flights!$D$21</f>
        <v>46322</v>
      </c>
      <c r="E572" s="57" t="str">
        <f aca="false">Flights!$G$21&amp;"-"&amp;Flights!$H$21</f>
        <v>HKG-KUL</v>
      </c>
      <c r="F572" s="57" t="str">
        <f aca="false">Flights!$K$21</f>
        <v>BC</v>
      </c>
      <c r="G572" s="57" t="s">
        <v>459</v>
      </c>
      <c r="H572" s="57" t="s">
        <v>460</v>
      </c>
      <c r="I572" s="57" t="s">
        <v>447</v>
      </c>
      <c r="J572" s="57" t="s">
        <v>555</v>
      </c>
      <c r="K572" s="67" t="s">
        <v>449</v>
      </c>
      <c r="L572" s="67" t="s">
        <v>1244</v>
      </c>
      <c r="M572" s="67" t="s">
        <v>451</v>
      </c>
      <c r="N572" s="67" t="s">
        <v>383</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60"/>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file",IF(TRIM(S572)="","INVALID – choose the evidence type (column S)",IF(BL572=0,"INVALID – evidence ID does not match its type (e.g. SF-2210, IMG_2231, seal 88213, link)",IF(OR(LEN(AX572)&lt;2,ISNUMBER(MATCH(AX572,L_Placeholder,0))),"INVALID – verifier missing",IF(AX572=AU572,"INVALID – verifier must be someone other than the PIC",IF(BH572=1,"INVALID – result not yet available (awaiting / TBC)",IF(BV572=1,"INVALID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future",IF(AND(ISNUMBER(BY572),AG572&lt;BY572),IF(H572="Physical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IF(TRIM(S572)="",0,BZ572)</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TRIM(LOWER(W572))&lt;&gt;LOWER(Flights!$F$21),ISNA(MATCH(TRIM(BP572),{"00aaa00","00aaa0000","aaa00","aaa0000","00-aaa-00","00-aaa-0000","00/aaa/00"},0)),OR(SUMPRODUCT(--ISNUMBER(SEARCH({"a0","a-0","a_0","a/0","a.0","a#0"},BP572)))&gt;0,ISNUMBER(SEARCH("000000",BP572)))),1,0),0)</f>
        <v>0</v>
      </c>
      <c r="BR572" s="61"/>
      <c r="BS572" s="61"/>
      <c r="BT572" s="61"/>
      <c r="BU572" s="61"/>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c r="BX572" s="61"/>
      <c r="BY572" s="62" t="n">
        <f aca="false">IF(ISNUMBER(Flights!$AZ$21),MAX(Q572-UpliftWindowH/24,Flights!$AZ$21),Q572-UpliftWindowH/24)</f>
        <v>46322.0347222222</v>
      </c>
      <c r="BZ572" s="61" t="n">
        <f aca="false">IFERROR(IF(AND(TRIM(LOWER(Z572))&lt;&gt;LOWER(Flights!$F$21),ISNA(MATCH(TRIM(BN572),{"00aaa00","00aaa0000","aaa00","aaa0000","00-aaa-00","00-aaa-0000","00/aaa/00"},0)),IF(S572="Link / file path",SUMPRODUCT(--ISNUMBER(SEARCH({"http","www.","\","/",".pdf",".jpg",".jpeg",".png",".heic",".xls",".doc",".msg",".eml"},Z572)))&gt;0,OR(SUMPRODUCT(--ISNUMBER(SEARCH({"a0","a-0","a_0","a/0","a.0","a#0"},BN572)))&gt;0,SUMPRODUCT(--ISNUMBER(SEARCH({"http","www.","\","/",".pdf",".jpg",".jpeg",".png",".heic",".xls",".doc",".msg",".eml"},Z572)))&gt;0,AND(ISNUMBER(MATCH(S572,{"Seal no.","Delivery note / receipt","Email","Photo"},0)),ISNUMBER(SEARCH("0000",BN572)))))),1,0),0)</f>
        <v>0</v>
      </c>
    </row>
    <row r="573" customFormat="false" ht="66" hidden="false" customHeight="true" outlineLevel="0" collapsed="false">
      <c r="A573" s="57" t="s">
        <v>1264</v>
      </c>
      <c r="B573" s="57" t="s">
        <v>290</v>
      </c>
      <c r="C573" s="57" t="str">
        <f aca="false">Flights!$F$21</f>
        <v>MH0073</v>
      </c>
      <c r="D573" s="58" t="n">
        <f aca="false">Flights!$D$21</f>
        <v>46322</v>
      </c>
      <c r="E573" s="57" t="str">
        <f aca="false">Flights!$G$21&amp;"-"&amp;Flights!$H$21</f>
        <v>HKG-KUL</v>
      </c>
      <c r="F573" s="57" t="str">
        <f aca="false">Flights!$K$21</f>
        <v>BC</v>
      </c>
      <c r="G573" s="57" t="s">
        <v>459</v>
      </c>
      <c r="H573" s="57" t="s">
        <v>460</v>
      </c>
      <c r="I573" s="57" t="s">
        <v>634</v>
      </c>
      <c r="J573" s="57" t="s">
        <v>1196</v>
      </c>
      <c r="K573" s="67" t="s">
        <v>1187</v>
      </c>
      <c r="L573" s="67" t="s">
        <v>1188</v>
      </c>
      <c r="M573" s="67" t="s">
        <v>451</v>
      </c>
      <c r="N573" s="67" t="s">
        <v>444</v>
      </c>
      <c r="O573" s="67" t="s">
        <v>1265</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60"/>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file",IF(TRIM(S573)="","INVALID – choose the evidence type (column S)",IF(BL573=0,"INVALID – evidence ID does not match its type (e.g. SF-2210, IMG_2231, seal 88213, link)",IF(OR(LEN(AX573)&lt;2,ISNUMBER(MATCH(AX573,L_Placeholder,0))),"INVALID – verifier missing",IF(AX573=AU573,"INVALID – verifier must be someone other than the PIC",IF(BH573=1,"INVALID – result not yet available (awaiting / TBC)",IF(BV573=1,"INVALID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future",IF(AND(ISNUMBER(BY573),AG573&lt;BY573),IF(H573="Physical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IF(TRIM(S573)="",0,BZ573)</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TRIM(LOWER(W573))&lt;&gt;LOWER(Flights!$F$21),ISNA(MATCH(TRIM(BP573),{"00aaa00","00aaa0000","aaa00","aaa0000","00-aaa-00","00-aaa-0000","00/aaa/00"},0)),OR(SUMPRODUCT(--ISNUMBER(SEARCH({"a0","a-0","a_0","a/0","a.0","a#0"},BP573)))&gt;0,ISNUMBER(SEARCH("000000",BP573)))),1,0),0)</f>
        <v>0</v>
      </c>
      <c r="BR573" s="61"/>
      <c r="BS573" s="61"/>
      <c r="BT573" s="61"/>
      <c r="BU573" s="61"/>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c r="BX573" s="61"/>
      <c r="BY573" s="62" t="n">
        <f aca="false">IF(ISNUMBER(Flights!$AZ$21),MAX(Q573-UpliftWindowH/24,Flights!$AZ$21),Q573-UpliftWindowH/24)</f>
        <v>46322.0347222222</v>
      </c>
      <c r="BZ573" s="61" t="n">
        <f aca="false">IFERROR(IF(AND(TRIM(LOWER(Z573))&lt;&gt;LOWER(Flights!$F$21),ISNA(MATCH(TRIM(BN573),{"00aaa00","00aaa0000","aaa00","aaa0000","00-aaa-00","00-aaa-0000","00/aaa/00"},0)),IF(S573="Link / file path",SUMPRODUCT(--ISNUMBER(SEARCH({"http","www.","\","/",".pdf",".jpg",".jpeg",".png",".heic",".xls",".doc",".msg",".eml"},Z573)))&gt;0,OR(SUMPRODUCT(--ISNUMBER(SEARCH({"a0","a-0","a_0","a/0","a.0","a#0"},BN573)))&gt;0,SUMPRODUCT(--ISNUMBER(SEARCH({"http","www.","\","/",".pdf",".jpg",".jpeg",".png",".heic",".xls",".doc",".msg",".eml"},Z573)))&gt;0,AND(ISNUMBER(MATCH(S573,{"Seal no.","Delivery note / receipt","Email","Photo"},0)),ISNUMBER(SEARCH("0000",BN573)))))),1,0),0)</f>
        <v>0</v>
      </c>
    </row>
    <row r="574" customFormat="false" ht="39.75" hidden="false" customHeight="true" outlineLevel="0" collapsed="false">
      <c r="A574" s="57" t="s">
        <v>1266</v>
      </c>
      <c r="B574" s="57" t="s">
        <v>293</v>
      </c>
      <c r="C574" s="57" t="str">
        <f aca="false">Flights!$F$22</f>
        <v>MH0052</v>
      </c>
      <c r="D574" s="58" t="n">
        <f aca="false">Flights!$D$22</f>
        <v>46322</v>
      </c>
      <c r="E574" s="57" t="str">
        <f aca="false">Flights!$G$22&amp;"-"&amp;Flights!$H$22</f>
        <v>KUL-KIX</v>
      </c>
      <c r="F574" s="57" t="str">
        <f aca="false">Flights!$K$22</f>
        <v>BC</v>
      </c>
      <c r="G574" s="57" t="s">
        <v>81</v>
      </c>
      <c r="H574" s="57" t="s">
        <v>378</v>
      </c>
      <c r="I574" s="57" t="s">
        <v>379</v>
      </c>
      <c r="J574" s="57" t="s">
        <v>380</v>
      </c>
      <c r="K574" s="67" t="s">
        <v>381</v>
      </c>
      <c r="L574" s="67" t="s">
        <v>382</v>
      </c>
      <c r="M574" s="67"/>
      <c r="N574" s="67" t="s">
        <v>383</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60"/>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file",IF(TRIM(S574)="","INVALID – choose the evidence type (column S)",IF(BL574=0,"INVALID – evidence ID does not match its type (e.g. SF-2210, IMG_2231, seal 88213, link)",IF(OR(LEN(AX574)&lt;2,ISNUMBER(MATCH(AX574,L_Placeholder,0))),"INVALID – verifier missing",IF(AX574=AU574,"INVALID – verifier must be someone other than the PIC",IF(BH574=1,"INVALID – result not yet available (awaiting / TBC)",IF(BV574=1,"INVALID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future",IF(AND(ISNUMBER(BY574),AG574&lt;BY574),IF(H574="Physical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IF(TRIM(S574)="",0,BZ574)</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TRIM(LOWER(W574))&lt;&gt;LOWER(Flights!$F$22),ISNA(MATCH(TRIM(BP574),{"00aaa00","00aaa0000","aaa00","aaa0000","00-aaa-00","00-aaa-0000","00/aaa/00"},0)),OR(SUMPRODUCT(--ISNUMBER(SEARCH({"a0","a-0","a_0","a/0","a.0","a#0"},BP574)))&gt;0,ISNUMBER(SEARCH("000000",BP574)))),1,0),0)</f>
        <v>0</v>
      </c>
      <c r="BR574" s="61"/>
      <c r="BS574" s="61"/>
      <c r="BT574" s="61"/>
      <c r="BU574" s="61"/>
      <c r="BV574" s="61" t="n">
        <f aca="false">0</f>
        <v>0</v>
      </c>
      <c r="BW574" s="61"/>
      <c r="BX574" s="61"/>
      <c r="BY574" s="62" t="n">
        <f aca="false">Q574-T7EarlyD*24/24</f>
        <v>46301.6006944444</v>
      </c>
      <c r="BZ574" s="61" t="n">
        <f aca="false">IFERROR(IF(AND(TRIM(LOWER(Z574))&lt;&gt;LOWER(Flights!$F$22),ISNA(MATCH(TRIM(BN574),{"00aaa00","00aaa0000","aaa00","aaa0000","00-aaa-00","00-aaa-0000","00/aaa/00"},0)),IF(S574="Link / file path",SUMPRODUCT(--ISNUMBER(SEARCH({"http","www.","\","/",".pdf",".jpg",".jpeg",".png",".heic",".xls",".doc",".msg",".eml"},Z574)))&gt;0,OR(SUMPRODUCT(--ISNUMBER(SEARCH({"a0","a-0","a_0","a/0","a.0","a#0"},BN574)))&gt;0,SUMPRODUCT(--ISNUMBER(SEARCH({"http","www.","\","/",".pdf",".jpg",".jpeg",".png",".heic",".xls",".doc",".msg",".eml"},Z574)))&gt;0,AND(ISNUMBER(MATCH(S574,{"Seal no.","Delivery note / receipt","Email","Photo"},0)),ISNUMBER(SEARCH("0000",BN574)))))),1,0),0)</f>
        <v>0</v>
      </c>
    </row>
    <row r="575" customFormat="false" ht="39.75" hidden="false" customHeight="true" outlineLevel="0" collapsed="false">
      <c r="A575" s="57" t="s">
        <v>1267</v>
      </c>
      <c r="B575" s="57" t="s">
        <v>293</v>
      </c>
      <c r="C575" s="57" t="str">
        <f aca="false">Flights!$F$22</f>
        <v>MH0052</v>
      </c>
      <c r="D575" s="58" t="n">
        <f aca="false">Flights!$D$22</f>
        <v>46322</v>
      </c>
      <c r="E575" s="57" t="str">
        <f aca="false">Flights!$G$22&amp;"-"&amp;Flights!$H$22</f>
        <v>KUL-KIX</v>
      </c>
      <c r="F575" s="57" t="str">
        <f aca="false">Flights!$K$22</f>
        <v>BC</v>
      </c>
      <c r="G575" s="57" t="s">
        <v>81</v>
      </c>
      <c r="H575" s="57" t="s">
        <v>378</v>
      </c>
      <c r="I575" s="57" t="s">
        <v>385</v>
      </c>
      <c r="J575" s="57" t="s">
        <v>386</v>
      </c>
      <c r="K575" s="67" t="s">
        <v>387</v>
      </c>
      <c r="L575" s="67" t="s">
        <v>382</v>
      </c>
      <c r="M575" s="67"/>
      <c r="N575" s="67" t="s">
        <v>383</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60"/>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file",IF(TRIM(S575)="","INVALID – choose the evidence type (column S)",IF(BL575=0,"INVALID – evidence ID does not match its type (e.g. SF-2210, IMG_2231, seal 88213, link)",IF(OR(LEN(AX575)&lt;2,ISNUMBER(MATCH(AX575,L_Placeholder,0))),"INVALID – verifier missing",IF(AX575=AU575,"INVALID – verifier must be someone other than the PIC",IF(BH575=1,"INVALID – result not yet available (awaiting / TBC)",IF(BV575=1,"INVALID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future",IF(AND(ISNUMBER(BY575),AG575&lt;BY575),IF(H575="Physical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IF(TRIM(S575)="",0,BZ575)</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TRIM(LOWER(W575))&lt;&gt;LOWER(Flights!$F$22),ISNA(MATCH(TRIM(BP575),{"00aaa00","00aaa0000","aaa00","aaa0000","00-aaa-00","00-aaa-0000","00/aaa/00"},0)),OR(SUMPRODUCT(--ISNUMBER(SEARCH({"a0","a-0","a_0","a/0","a.0","a#0"},BP575)))&gt;0,ISNUMBER(SEARCH("000000",BP575)))),1,0),0)</f>
        <v>0</v>
      </c>
      <c r="BR575" s="61"/>
      <c r="BS575" s="61"/>
      <c r="BT575" s="61"/>
      <c r="BU575" s="61"/>
      <c r="BV575" s="61" t="n">
        <f aca="false">0</f>
        <v>0</v>
      </c>
      <c r="BW575" s="61"/>
      <c r="BX575" s="61"/>
      <c r="BY575" s="62" t="n">
        <f aca="false">Q575-T7EarlyD*24/24</f>
        <v>46301.6006944444</v>
      </c>
      <c r="BZ575" s="61" t="n">
        <f aca="false">IFERROR(IF(AND(TRIM(LOWER(Z575))&lt;&gt;LOWER(Flights!$F$22),ISNA(MATCH(TRIM(BN575),{"00aaa00","00aaa0000","aaa00","aaa0000","00-aaa-00","00-aaa-0000","00/aaa/00"},0)),IF(S575="Link / file path",SUMPRODUCT(--ISNUMBER(SEARCH({"http","www.","\","/",".pdf",".jpg",".jpeg",".png",".heic",".xls",".doc",".msg",".eml"},Z575)))&gt;0,OR(SUMPRODUCT(--ISNUMBER(SEARCH({"a0","a-0","a_0","a/0","a.0","a#0"},BN575)))&gt;0,SUMPRODUCT(--ISNUMBER(SEARCH({"http","www.","\","/",".pdf",".jpg",".jpeg",".png",".heic",".xls",".doc",".msg",".eml"},Z575)))&gt;0,AND(ISNUMBER(MATCH(S575,{"Seal no.","Delivery note / receipt","Email","Photo"},0)),ISNUMBER(SEARCH("0000",BN575)))))),1,0),0)</f>
        <v>0</v>
      </c>
    </row>
    <row r="576" customFormat="false" ht="41.25" hidden="false" customHeight="true" outlineLevel="0" collapsed="false">
      <c r="A576" s="57" t="s">
        <v>1268</v>
      </c>
      <c r="B576" s="57" t="s">
        <v>293</v>
      </c>
      <c r="C576" s="57" t="str">
        <f aca="false">Flights!$F$22</f>
        <v>MH0052</v>
      </c>
      <c r="D576" s="58" t="n">
        <f aca="false">Flights!$D$22</f>
        <v>46322</v>
      </c>
      <c r="E576" s="57" t="str">
        <f aca="false">Flights!$G$22&amp;"-"&amp;Flights!$H$22</f>
        <v>KUL-KIX</v>
      </c>
      <c r="F576" s="57" t="str">
        <f aca="false">Flights!$K$22</f>
        <v>BC</v>
      </c>
      <c r="G576" s="57" t="s">
        <v>81</v>
      </c>
      <c r="H576" s="57" t="s">
        <v>378</v>
      </c>
      <c r="I576" s="57" t="s">
        <v>389</v>
      </c>
      <c r="J576" s="57" t="s">
        <v>390</v>
      </c>
      <c r="K576" s="67" t="s">
        <v>391</v>
      </c>
      <c r="L576" s="67" t="s">
        <v>382</v>
      </c>
      <c r="M576" s="67"/>
      <c r="N576" s="67" t="str">
        <f aca="false">IF(TRIM(Flights!$L$22)="A339","Required","N/A – rule")</f>
        <v>N/A – rule</v>
      </c>
      <c r="O576" s="67" t="s">
        <v>392</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60"/>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file",IF(TRIM(S576)="","INVALID – choose the evidence type (column S)",IF(BL576=0,"INVALID – evidence ID does not match its type (e.g. SF-2210, IMG_2231, seal 88213, link)",IF(OR(LEN(AX576)&lt;2,ISNUMBER(MATCH(AX576,L_Placeholder,0))),"INVALID – verifier missing",IF(AX576=AU576,"INVALID – verifier must be someone other than the PIC",IF(BH576=1,"INVALID – result not yet available (awaiting / TBC)",IF(BV576=1,"INVALID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future",IF(AND(ISNUMBER(BY576),AG576&lt;BY576),IF(H576="Physical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IF(TRIM(S576)="",0,BZ576)</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TRIM(LOWER(W576))&lt;&gt;LOWER(Flights!$F$22),ISNA(MATCH(TRIM(BP576),{"00aaa00","00aaa0000","aaa00","aaa0000","00-aaa-00","00-aaa-0000","00/aaa/00"},0)),OR(SUMPRODUCT(--ISNUMBER(SEARCH({"a0","a-0","a_0","a/0","a.0","a#0"},BP576)))&gt;0,ISNUMBER(SEARCH("000000",BP576)))),1,0),0)</f>
        <v>0</v>
      </c>
      <c r="BR576" s="61"/>
      <c r="BS576" s="61"/>
      <c r="BT576" s="61"/>
      <c r="BU576" s="61"/>
      <c r="BV576" s="61" t="n">
        <f aca="false">0</f>
        <v>0</v>
      </c>
      <c r="BW576" s="61"/>
      <c r="BX576" s="61"/>
      <c r="BY576" s="62" t="n">
        <f aca="false">Q576-T7EarlyD*24/24</f>
        <v>46301.6006944444</v>
      </c>
      <c r="BZ576" s="61" t="n">
        <f aca="false">IFERROR(IF(AND(TRIM(LOWER(Z576))&lt;&gt;LOWER(Flights!$F$22),ISNA(MATCH(TRIM(BN576),{"00aaa00","00aaa0000","aaa00","aaa0000","00-aaa-00","00-aaa-0000","00/aaa/00"},0)),IF(S576="Link / file path",SUMPRODUCT(--ISNUMBER(SEARCH({"http","www.","\","/",".pdf",".jpg",".jpeg",".png",".heic",".xls",".doc",".msg",".eml"},Z576)))&gt;0,OR(SUMPRODUCT(--ISNUMBER(SEARCH({"a0","a-0","a_0","a/0","a.0","a#0"},BN576)))&gt;0,SUMPRODUCT(--ISNUMBER(SEARCH({"http","www.","\","/",".pdf",".jpg",".jpeg",".png",".heic",".xls",".doc",".msg",".eml"},Z576)))&gt;0,AND(ISNUMBER(MATCH(S576,{"Seal no.","Delivery note / receipt","Email","Photo"},0)),ISNUMBER(SEARCH("0000",BN576)))))),1,0),0)</f>
        <v>0</v>
      </c>
    </row>
    <row r="577" customFormat="false" ht="39.75" hidden="false" customHeight="true" outlineLevel="0" collapsed="false">
      <c r="A577" s="57" t="s">
        <v>1269</v>
      </c>
      <c r="B577" s="57" t="s">
        <v>293</v>
      </c>
      <c r="C577" s="57" t="str">
        <f aca="false">Flights!$F$22</f>
        <v>MH0052</v>
      </c>
      <c r="D577" s="58" t="n">
        <f aca="false">Flights!$D$22</f>
        <v>46322</v>
      </c>
      <c r="E577" s="57" t="str">
        <f aca="false">Flights!$G$22&amp;"-"&amp;Flights!$H$22</f>
        <v>KUL-KIX</v>
      </c>
      <c r="F577" s="57" t="str">
        <f aca="false">Flights!$K$22</f>
        <v>BC</v>
      </c>
      <c r="G577" s="57" t="s">
        <v>81</v>
      </c>
      <c r="H577" s="57" t="s">
        <v>378</v>
      </c>
      <c r="I577" s="57" t="s">
        <v>394</v>
      </c>
      <c r="J577" s="57" t="s">
        <v>395</v>
      </c>
      <c r="K577" s="67" t="s">
        <v>396</v>
      </c>
      <c r="L577" s="67" t="s">
        <v>382</v>
      </c>
      <c r="M577" s="67"/>
      <c r="N577" s="67" t="s">
        <v>383</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60"/>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file",IF(TRIM(S577)="","INVALID – choose the evidence type (column S)",IF(BL577=0,"INVALID – evidence ID does not match its type (e.g. SF-2210, IMG_2231, seal 88213, link)",IF(OR(LEN(AX577)&lt;2,ISNUMBER(MATCH(AX577,L_Placeholder,0))),"INVALID – verifier missing",IF(AX577=AU577,"INVALID – verifier must be someone other than the PIC",IF(BH577=1,"INVALID – result not yet available (awaiting / TBC)",IF(BV577=1,"INVALID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future",IF(AND(ISNUMBER(BY577),AG577&lt;BY577),IF(H577="Physical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IF(TRIM(S577)="",0,BZ577)</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TRIM(LOWER(W577))&lt;&gt;LOWER(Flights!$F$22),ISNA(MATCH(TRIM(BP577),{"00aaa00","00aaa0000","aaa00","aaa0000","00-aaa-00","00-aaa-0000","00/aaa/00"},0)),OR(SUMPRODUCT(--ISNUMBER(SEARCH({"a0","a-0","a_0","a/0","a.0","a#0"},BP577)))&gt;0,ISNUMBER(SEARCH("000000",BP577)))),1,0),0)</f>
        <v>0</v>
      </c>
      <c r="BR577" s="61"/>
      <c r="BS577" s="61"/>
      <c r="BT577" s="61"/>
      <c r="BU577" s="61"/>
      <c r="BV577" s="61" t="n">
        <f aca="false">0</f>
        <v>0</v>
      </c>
      <c r="BW577" s="61"/>
      <c r="BX577" s="61"/>
      <c r="BY577" s="62" t="n">
        <f aca="false">Q577-T7EarlyD*24/24</f>
        <v>46301.6006944444</v>
      </c>
      <c r="BZ577" s="61" t="n">
        <f aca="false">IFERROR(IF(AND(TRIM(LOWER(Z577))&lt;&gt;LOWER(Flights!$F$22),ISNA(MATCH(TRIM(BN577),{"00aaa00","00aaa0000","aaa00","aaa0000","00-aaa-00","00-aaa-0000","00/aaa/00"},0)),IF(S577="Link / file path",SUMPRODUCT(--ISNUMBER(SEARCH({"http","www.","\","/",".pdf",".jpg",".jpeg",".png",".heic",".xls",".doc",".msg",".eml"},Z577)))&gt;0,OR(SUMPRODUCT(--ISNUMBER(SEARCH({"a0","a-0","a_0","a/0","a.0","a#0"},BN577)))&gt;0,SUMPRODUCT(--ISNUMBER(SEARCH({"http","www.","\","/",".pdf",".jpg",".jpeg",".png",".heic",".xls",".doc",".msg",".eml"},Z577)))&gt;0,AND(ISNUMBER(MATCH(S577,{"Seal no.","Delivery note / receipt","Email","Photo"},0)),ISNUMBER(SEARCH("0000",BN577)))))),1,0),0)</f>
        <v>0</v>
      </c>
    </row>
    <row r="578" customFormat="false" ht="39.75" hidden="false" customHeight="true" outlineLevel="0" collapsed="false">
      <c r="A578" s="57" t="s">
        <v>1270</v>
      </c>
      <c r="B578" s="57" t="s">
        <v>293</v>
      </c>
      <c r="C578" s="57" t="str">
        <f aca="false">Flights!$F$22</f>
        <v>MH0052</v>
      </c>
      <c r="D578" s="58" t="n">
        <f aca="false">Flights!$D$22</f>
        <v>46322</v>
      </c>
      <c r="E578" s="57" t="str">
        <f aca="false">Flights!$G$22&amp;"-"&amp;Flights!$H$22</f>
        <v>KUL-KIX</v>
      </c>
      <c r="F578" s="57" t="str">
        <f aca="false">Flights!$K$22</f>
        <v>BC</v>
      </c>
      <c r="G578" s="57" t="s">
        <v>81</v>
      </c>
      <c r="H578" s="57" t="s">
        <v>378</v>
      </c>
      <c r="I578" s="57" t="s">
        <v>398</v>
      </c>
      <c r="J578" s="57" t="s">
        <v>399</v>
      </c>
      <c r="K578" s="67" t="s">
        <v>400</v>
      </c>
      <c r="L578" s="67" t="s">
        <v>382</v>
      </c>
      <c r="M578" s="67"/>
      <c r="N578" s="67" t="s">
        <v>383</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60"/>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file",IF(TRIM(S578)="","INVALID – choose the evidence type (column S)",IF(BL578=0,"INVALID – evidence ID does not match its type (e.g. SF-2210, IMG_2231, seal 88213, link)",IF(OR(LEN(AX578)&lt;2,ISNUMBER(MATCH(AX578,L_Placeholder,0))),"INVALID – verifier missing",IF(AX578=AU578,"INVALID – verifier must be someone other than the PIC",IF(BH578=1,"INVALID – result not yet available (awaiting / TBC)",IF(BV578=1,"INVALID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future",IF(AND(ISNUMBER(BY578),AG578&lt;BY578),IF(H578="Physical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IF(TRIM(S578)="",0,BZ578)</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TRIM(LOWER(W578))&lt;&gt;LOWER(Flights!$F$22),ISNA(MATCH(TRIM(BP578),{"00aaa00","00aaa0000","aaa00","aaa0000","00-aaa-00","00-aaa-0000","00/aaa/00"},0)),OR(SUMPRODUCT(--ISNUMBER(SEARCH({"a0","a-0","a_0","a/0","a.0","a#0"},BP578)))&gt;0,ISNUMBER(SEARCH("000000",BP578)))),1,0),0)</f>
        <v>0</v>
      </c>
      <c r="BR578" s="61"/>
      <c r="BS578" s="61"/>
      <c r="BT578" s="61"/>
      <c r="BU578" s="61"/>
      <c r="BV578" s="61" t="n">
        <f aca="false">0</f>
        <v>0</v>
      </c>
      <c r="BW578" s="61"/>
      <c r="BX578" s="61"/>
      <c r="BY578" s="62" t="n">
        <f aca="false">Q578-T7EarlyD*24/24</f>
        <v>46301.6006944444</v>
      </c>
      <c r="BZ578" s="61" t="n">
        <f aca="false">IFERROR(IF(AND(TRIM(LOWER(Z578))&lt;&gt;LOWER(Flights!$F$22),ISNA(MATCH(TRIM(BN578),{"00aaa00","00aaa0000","aaa00","aaa0000","00-aaa-00","00-aaa-0000","00/aaa/00"},0)),IF(S578="Link / file path",SUMPRODUCT(--ISNUMBER(SEARCH({"http","www.","\","/",".pdf",".jpg",".jpeg",".png",".heic",".xls",".doc",".msg",".eml"},Z578)))&gt;0,OR(SUMPRODUCT(--ISNUMBER(SEARCH({"a0","a-0","a_0","a/0","a.0","a#0"},BN578)))&gt;0,SUMPRODUCT(--ISNUMBER(SEARCH({"http","www.","\","/",".pdf",".jpg",".jpeg",".png",".heic",".xls",".doc",".msg",".eml"},Z578)))&gt;0,AND(ISNUMBER(MATCH(S578,{"Seal no.","Delivery note / receipt","Email","Photo"},0)),ISNUMBER(SEARCH("0000",BN578)))))),1,0),0)</f>
        <v>0</v>
      </c>
    </row>
    <row r="579" customFormat="false" ht="39.75" hidden="false" customHeight="true" outlineLevel="0" collapsed="false">
      <c r="A579" s="57" t="s">
        <v>1271</v>
      </c>
      <c r="B579" s="57" t="s">
        <v>293</v>
      </c>
      <c r="C579" s="57" t="str">
        <f aca="false">Flights!$F$22</f>
        <v>MH0052</v>
      </c>
      <c r="D579" s="58" t="n">
        <f aca="false">Flights!$D$22</f>
        <v>46322</v>
      </c>
      <c r="E579" s="57" t="str">
        <f aca="false">Flights!$G$22&amp;"-"&amp;Flights!$H$22</f>
        <v>KUL-KIX</v>
      </c>
      <c r="F579" s="57" t="str">
        <f aca="false">Flights!$K$22</f>
        <v>BC</v>
      </c>
      <c r="G579" s="57" t="s">
        <v>81</v>
      </c>
      <c r="H579" s="57" t="s">
        <v>378</v>
      </c>
      <c r="I579" s="57" t="s">
        <v>398</v>
      </c>
      <c r="J579" s="57" t="s">
        <v>402</v>
      </c>
      <c r="K579" s="67" t="s">
        <v>403</v>
      </c>
      <c r="L579" s="67" t="s">
        <v>382</v>
      </c>
      <c r="M579" s="67"/>
      <c r="N579" s="67" t="s">
        <v>383</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60"/>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file",IF(TRIM(S579)="","INVALID – choose the evidence type (column S)",IF(BL579=0,"INVALID – evidence ID does not match its type (e.g. SF-2210, IMG_2231, seal 88213, link)",IF(OR(LEN(AX579)&lt;2,ISNUMBER(MATCH(AX579,L_Placeholder,0))),"INVALID – verifier missing",IF(AX579=AU579,"INVALID – verifier must be someone other than the PIC",IF(BH579=1,"INVALID – result not yet available (awaiting / TBC)",IF(BV579=1,"INVALID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future",IF(AND(ISNUMBER(BY579),AG579&lt;BY579),IF(H579="Physical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IF(TRIM(S579)="",0,BZ579)</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TRIM(LOWER(W579))&lt;&gt;LOWER(Flights!$F$22),ISNA(MATCH(TRIM(BP579),{"00aaa00","00aaa0000","aaa00","aaa0000","00-aaa-00","00-aaa-0000","00/aaa/00"},0)),OR(SUMPRODUCT(--ISNUMBER(SEARCH({"a0","a-0","a_0","a/0","a.0","a#0"},BP579)))&gt;0,ISNUMBER(SEARCH("000000",BP579)))),1,0),0)</f>
        <v>0</v>
      </c>
      <c r="BR579" s="61"/>
      <c r="BS579" s="61"/>
      <c r="BT579" s="61"/>
      <c r="BU579" s="61"/>
      <c r="BV579" s="61" t="n">
        <f aca="false">0</f>
        <v>0</v>
      </c>
      <c r="BW579" s="61"/>
      <c r="BX579" s="61"/>
      <c r="BY579" s="62" t="n">
        <f aca="false">Q579-T7EarlyD*24/24</f>
        <v>46301.6006944444</v>
      </c>
      <c r="BZ579" s="61" t="n">
        <f aca="false">IFERROR(IF(AND(TRIM(LOWER(Z579))&lt;&gt;LOWER(Flights!$F$22),ISNA(MATCH(TRIM(BN579),{"00aaa00","00aaa0000","aaa00","aaa0000","00-aaa-00","00-aaa-0000","00/aaa/00"},0)),IF(S579="Link / file path",SUMPRODUCT(--ISNUMBER(SEARCH({"http","www.","\","/",".pdf",".jpg",".jpeg",".png",".heic",".xls",".doc",".msg",".eml"},Z579)))&gt;0,OR(SUMPRODUCT(--ISNUMBER(SEARCH({"a0","a-0","a_0","a/0","a.0","a#0"},BN579)))&gt;0,SUMPRODUCT(--ISNUMBER(SEARCH({"http","www.","\","/",".pdf",".jpg",".jpeg",".png",".heic",".xls",".doc",".msg",".eml"},Z579)))&gt;0,AND(ISNUMBER(MATCH(S579,{"Seal no.","Delivery note / receipt","Email","Photo"},0)),ISNUMBER(SEARCH("0000",BN579)))))),1,0),0)</f>
        <v>0</v>
      </c>
    </row>
    <row r="580" customFormat="false" ht="39.75" hidden="false" customHeight="true" outlineLevel="0" collapsed="false">
      <c r="A580" s="57" t="s">
        <v>1272</v>
      </c>
      <c r="B580" s="57" t="s">
        <v>293</v>
      </c>
      <c r="C580" s="57" t="str">
        <f aca="false">Flights!$F$22</f>
        <v>MH0052</v>
      </c>
      <c r="D580" s="58" t="n">
        <f aca="false">Flights!$D$22</f>
        <v>46322</v>
      </c>
      <c r="E580" s="57" t="str">
        <f aca="false">Flights!$G$22&amp;"-"&amp;Flights!$H$22</f>
        <v>KUL-KIX</v>
      </c>
      <c r="F580" s="57" t="str">
        <f aca="false">Flights!$K$22</f>
        <v>BC</v>
      </c>
      <c r="G580" s="57" t="s">
        <v>81</v>
      </c>
      <c r="H580" s="57" t="s">
        <v>378</v>
      </c>
      <c r="I580" s="57" t="s">
        <v>405</v>
      </c>
      <c r="J580" s="57" t="s">
        <v>406</v>
      </c>
      <c r="K580" s="67" t="s">
        <v>407</v>
      </c>
      <c r="L580" s="67" t="s">
        <v>382</v>
      </c>
      <c r="M580" s="67"/>
      <c r="N580" s="67" t="s">
        <v>383</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60"/>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file",IF(TRIM(S580)="","INVALID – choose the evidence type (column S)",IF(BL580=0,"INVALID – evidence ID does not match its type (e.g. SF-2210, IMG_2231, seal 88213, link)",IF(OR(LEN(AX580)&lt;2,ISNUMBER(MATCH(AX580,L_Placeholder,0))),"INVALID – verifier missing",IF(AX580=AU580,"INVALID – verifier must be someone other than the PIC",IF(BH580=1,"INVALID – result not yet available (awaiting / TBC)",IF(BV580=1,"INVALID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future",IF(AND(ISNUMBER(BY580),AG580&lt;BY580),IF(H580="Physical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IF(TRIM(S580)="",0,BZ580)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TRIM(LOWER(W580))&lt;&gt;LOWER(Flights!$F$22),ISNA(MATCH(TRIM(BP580),{"00aaa00","00aaa0000","aaa00","aaa0000","00-aaa-00","00-aaa-0000","00/aaa/00"},0)),OR(SUMPRODUCT(--ISNUMBER(SEARCH({"a0","a-0","a_0","a/0","a.0","a#0"},BP580)))&gt;0,ISNUMBER(SEARCH("000000",BP580)))),1,0),0)</f>
        <v>0</v>
      </c>
      <c r="BR580" s="61"/>
      <c r="BS580" s="61"/>
      <c r="BT580" s="61"/>
      <c r="BU580" s="61"/>
      <c r="BV580" s="61" t="n">
        <f aca="false">0</f>
        <v>0</v>
      </c>
      <c r="BW580" s="61"/>
      <c r="BX580" s="61"/>
      <c r="BY580" s="62" t="n">
        <f aca="false">Q580-T7EarlyD*24/24</f>
        <v>46301.6006944444</v>
      </c>
      <c r="BZ580" s="61" t="n">
        <f aca="false">IFERROR(IF(AND(TRIM(LOWER(Z580))&lt;&gt;LOWER(Flights!$F$22),ISNA(MATCH(TRIM(BN580),{"00aaa00","00aaa0000","aaa00","aaa0000","00-aaa-00","00-aaa-0000","00/aaa/00"},0)),IF(S580="Link / file path",SUMPRODUCT(--ISNUMBER(SEARCH({"http","www.","\","/",".pdf",".jpg",".jpeg",".png",".heic",".xls",".doc",".msg",".eml"},Z580)))&gt;0,OR(SUMPRODUCT(--ISNUMBER(SEARCH({"a0","a-0","a_0","a/0","a.0","a#0"},BN580)))&gt;0,SUMPRODUCT(--ISNUMBER(SEARCH({"http","www.","\","/",".pdf",".jpg",".jpeg",".png",".heic",".xls",".doc",".msg",".eml"},Z580)))&gt;0,AND(ISNUMBER(MATCH(S580,{"Seal no.","Delivery note / receipt","Email","Photo"},0)),ISNUMBER(SEARCH("0000",BN580)))))),1,0),0)</f>
        <v>0</v>
      </c>
    </row>
    <row r="581" customFormat="false" ht="39.75" hidden="false" customHeight="true" outlineLevel="0" collapsed="false">
      <c r="A581" s="57" t="s">
        <v>1273</v>
      </c>
      <c r="B581" s="57" t="s">
        <v>293</v>
      </c>
      <c r="C581" s="57" t="str">
        <f aca="false">Flights!$F$22</f>
        <v>MH0052</v>
      </c>
      <c r="D581" s="58" t="n">
        <f aca="false">Flights!$D$22</f>
        <v>46322</v>
      </c>
      <c r="E581" s="57" t="str">
        <f aca="false">Flights!$G$22&amp;"-"&amp;Flights!$H$22</f>
        <v>KUL-KIX</v>
      </c>
      <c r="F581" s="57" t="str">
        <f aca="false">Flights!$K$22</f>
        <v>BC</v>
      </c>
      <c r="G581" s="57" t="s">
        <v>81</v>
      </c>
      <c r="H581" s="57" t="s">
        <v>378</v>
      </c>
      <c r="I581" s="57" t="s">
        <v>405</v>
      </c>
      <c r="J581" s="57" t="s">
        <v>409</v>
      </c>
      <c r="K581" s="67" t="s">
        <v>407</v>
      </c>
      <c r="L581" s="67" t="s">
        <v>382</v>
      </c>
      <c r="M581" s="67"/>
      <c r="N581" s="67" t="s">
        <v>383</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60"/>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file",IF(TRIM(S581)="","INVALID – choose the evidence type (column S)",IF(BL581=0,"INVALID – evidence ID does not match its type (e.g. SF-2210, IMG_2231, seal 88213, link)",IF(OR(LEN(AX581)&lt;2,ISNUMBER(MATCH(AX581,L_Placeholder,0))),"INVALID – verifier missing",IF(AX581=AU581,"INVALID – verifier must be someone other than the PIC",IF(BH581=1,"INVALID – result not yet available (awaiting / TBC)",IF(BV581=1,"INVALID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future",IF(AND(ISNUMBER(BY581),AG581&lt;BY581),IF(H581="Physical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IF(TRIM(S581)="",0,BZ581)</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TRIM(LOWER(W581))&lt;&gt;LOWER(Flights!$F$22),ISNA(MATCH(TRIM(BP581),{"00aaa00","00aaa0000","aaa00","aaa0000","00-aaa-00","00-aaa-0000","00/aaa/00"},0)),OR(SUMPRODUCT(--ISNUMBER(SEARCH({"a0","a-0","a_0","a/0","a.0","a#0"},BP581)))&gt;0,ISNUMBER(SEARCH("000000",BP581)))),1,0),0)</f>
        <v>0</v>
      </c>
      <c r="BR581" s="61"/>
      <c r="BS581" s="61"/>
      <c r="BT581" s="61"/>
      <c r="BU581" s="61"/>
      <c r="BV581" s="61" t="n">
        <f aca="false">0</f>
        <v>0</v>
      </c>
      <c r="BW581" s="61"/>
      <c r="BX581" s="61"/>
      <c r="BY581" s="62" t="n">
        <f aca="false">Q581-T7EarlyD*24/24</f>
        <v>46301.6006944444</v>
      </c>
      <c r="BZ581" s="61" t="n">
        <f aca="false">IFERROR(IF(AND(TRIM(LOWER(Z581))&lt;&gt;LOWER(Flights!$F$22),ISNA(MATCH(TRIM(BN581),{"00aaa00","00aaa0000","aaa00","aaa0000","00-aaa-00","00-aaa-0000","00/aaa/00"},0)),IF(S581="Link / file path",SUMPRODUCT(--ISNUMBER(SEARCH({"http","www.","\","/",".pdf",".jpg",".jpeg",".png",".heic",".xls",".doc",".msg",".eml"},Z581)))&gt;0,OR(SUMPRODUCT(--ISNUMBER(SEARCH({"a0","a-0","a_0","a/0","a.0","a#0"},BN581)))&gt;0,SUMPRODUCT(--ISNUMBER(SEARCH({"http","www.","\","/",".pdf",".jpg",".jpeg",".png",".heic",".xls",".doc",".msg",".eml"},Z581)))&gt;0,AND(ISNUMBER(MATCH(S581,{"Seal no.","Delivery note / receipt","Email","Photo"},0)),ISNUMBER(SEARCH("0000",BN581)))))),1,0),0)</f>
        <v>0</v>
      </c>
    </row>
    <row r="582" customFormat="false" ht="39.75" hidden="false" customHeight="true" outlineLevel="0" collapsed="false">
      <c r="A582" s="57" t="s">
        <v>1274</v>
      </c>
      <c r="B582" s="57" t="s">
        <v>293</v>
      </c>
      <c r="C582" s="57" t="str">
        <f aca="false">Flights!$F$22</f>
        <v>MH0052</v>
      </c>
      <c r="D582" s="58" t="n">
        <f aca="false">Flights!$D$22</f>
        <v>46322</v>
      </c>
      <c r="E582" s="57" t="str">
        <f aca="false">Flights!$G$22&amp;"-"&amp;Flights!$H$22</f>
        <v>KUL-KIX</v>
      </c>
      <c r="F582" s="57" t="str">
        <f aca="false">Flights!$K$22</f>
        <v>BC</v>
      </c>
      <c r="G582" s="57" t="s">
        <v>81</v>
      </c>
      <c r="H582" s="57" t="s">
        <v>378</v>
      </c>
      <c r="I582" s="57" t="s">
        <v>411</v>
      </c>
      <c r="J582" s="57" t="s">
        <v>412</v>
      </c>
      <c r="K582" s="67" t="s">
        <v>1275</v>
      </c>
      <c r="L582" s="67" t="s">
        <v>1276</v>
      </c>
      <c r="M582" s="67"/>
      <c r="N582" s="67" t="s">
        <v>383</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60"/>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file",IF(TRIM(S582)="","INVALID – choose the evidence type (column S)",IF(BL582=0,"INVALID – evidence ID does not match its type (e.g. SF-2210, IMG_2231, seal 88213, link)",IF(OR(LEN(AX582)&lt;2,ISNUMBER(MATCH(AX582,L_Placeholder,0))),"INVALID – verifier missing",IF(AX582=AU582,"INVALID – verifier must be someone other than the PIC",IF(BH582=1,"INVALID – result not yet available (awaiting / TBC)",IF(BV582=1,"INVALID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future",IF(AND(ISNUMBER(BY582),AG582&lt;BY582),IF(H582="Physical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IF(TRIM(S582)="",0,BZ582)</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TRIM(LOWER(W582))&lt;&gt;LOWER(Flights!$F$22),ISNA(MATCH(TRIM(BP582),{"00aaa00","00aaa0000","aaa00","aaa0000","00-aaa-00","00-aaa-0000","00/aaa/00"},0)),OR(SUMPRODUCT(--ISNUMBER(SEARCH({"a0","a-0","a_0","a/0","a.0","a#0"},BP582)))&gt;0,ISNUMBER(SEARCH("000000",BP582)))),1,0),0)</f>
        <v>0</v>
      </c>
      <c r="BR582" s="61"/>
      <c r="BS582" s="61"/>
      <c r="BT582" s="61"/>
      <c r="BU582" s="61"/>
      <c r="BV582" s="61" t="n">
        <f aca="false">0</f>
        <v>0</v>
      </c>
      <c r="BW582" s="61"/>
      <c r="BX582" s="61"/>
      <c r="BY582" s="62" t="n">
        <f aca="false">Q582-T7EarlyD*24/24</f>
        <v>46301.6006944444</v>
      </c>
      <c r="BZ582" s="61" t="n">
        <f aca="false">IFERROR(IF(AND(TRIM(LOWER(Z582))&lt;&gt;LOWER(Flights!$F$22),ISNA(MATCH(TRIM(BN582),{"00aaa00","00aaa0000","aaa00","aaa0000","00-aaa-00","00-aaa-0000","00/aaa/00"},0)),IF(S582="Link / file path",SUMPRODUCT(--ISNUMBER(SEARCH({"http","www.","\","/",".pdf",".jpg",".jpeg",".png",".heic",".xls",".doc",".msg",".eml"},Z582)))&gt;0,OR(SUMPRODUCT(--ISNUMBER(SEARCH({"a0","a-0","a_0","a/0","a.0","a#0"},BN582)))&gt;0,SUMPRODUCT(--ISNUMBER(SEARCH({"http","www.","\","/",".pdf",".jpg",".jpeg",".png",".heic",".xls",".doc",".msg",".eml"},Z582)))&gt;0,AND(ISNUMBER(MATCH(S582,{"Seal no.","Delivery note / receipt","Email","Photo"},0)),ISNUMBER(SEARCH("0000",BN582)))))),1,0),0)</f>
        <v>0</v>
      </c>
    </row>
    <row r="583" customFormat="false" ht="39.75" hidden="false" customHeight="true" outlineLevel="0" collapsed="false">
      <c r="A583" s="57" t="s">
        <v>1277</v>
      </c>
      <c r="B583" s="57" t="s">
        <v>293</v>
      </c>
      <c r="C583" s="57" t="str">
        <f aca="false">Flights!$F$22</f>
        <v>MH0052</v>
      </c>
      <c r="D583" s="58" t="n">
        <f aca="false">Flights!$D$22</f>
        <v>46322</v>
      </c>
      <c r="E583" s="57" t="str">
        <f aca="false">Flights!$G$22&amp;"-"&amp;Flights!$H$22</f>
        <v>KUL-KIX</v>
      </c>
      <c r="F583" s="57" t="str">
        <f aca="false">Flights!$K$22</f>
        <v>BC</v>
      </c>
      <c r="G583" s="57" t="s">
        <v>83</v>
      </c>
      <c r="H583" s="57" t="s">
        <v>378</v>
      </c>
      <c r="I583" s="57" t="s">
        <v>379</v>
      </c>
      <c r="J583" s="57" t="s">
        <v>416</v>
      </c>
      <c r="K583" s="67" t="s">
        <v>417</v>
      </c>
      <c r="L583" s="67" t="s">
        <v>418</v>
      </c>
      <c r="M583" s="67"/>
      <c r="N583" s="67" t="s">
        <v>383</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60"/>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file",IF(TRIM(S583)="","INVALID – choose the evidence type (column S)",IF(BL583=0,"INVALID – evidence ID does not match its type (e.g. SF-2210, IMG_2231, seal 88213, link)",IF(OR(LEN(AX583)&lt;2,ISNUMBER(MATCH(AX583,L_Placeholder,0))),"INVALID – verifier missing",IF(AX583=AU583,"INVALID – verifier must be someone other than the PIC",IF(BH583=1,"INVALID – result not yet available (awaiting / TBC)",IF(BV583=1,"INVALID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future",IF(AND(ISNUMBER(BY583),AG583&lt;BY583),IF(H583="Physical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IF(TRIM(S583)="",0,BZ583)</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TRIM(LOWER(W583))&lt;&gt;LOWER(Flights!$F$22),ISNA(MATCH(TRIM(BP583),{"00aaa00","00aaa0000","aaa00","aaa0000","00-aaa-00","00-aaa-0000","00/aaa/00"},0)),OR(SUMPRODUCT(--ISNUMBER(SEARCH({"a0","a-0","a_0","a/0","a.0","a#0"},BP583)))&gt;0,ISNUMBER(SEARCH("000000",BP583)))),1,0),0)</f>
        <v>0</v>
      </c>
      <c r="BR583" s="61"/>
      <c r="BS583" s="61"/>
      <c r="BT583" s="61"/>
      <c r="BU583" s="61"/>
      <c r="BV583" s="61" t="n">
        <f aca="false">0</f>
        <v>0</v>
      </c>
      <c r="BW583" s="61"/>
      <c r="BX583" s="61"/>
      <c r="BY583" s="62" t="n">
        <f aca="false">Q583-T24EarlyH/24</f>
        <v>46320.6006944444</v>
      </c>
      <c r="BZ583" s="61" t="n">
        <f aca="false">IFERROR(IF(AND(TRIM(LOWER(Z583))&lt;&gt;LOWER(Flights!$F$22),ISNA(MATCH(TRIM(BN583),{"00aaa00","00aaa0000","aaa00","aaa0000","00-aaa-00","00-aaa-0000","00/aaa/00"},0)),IF(S583="Link / file path",SUMPRODUCT(--ISNUMBER(SEARCH({"http","www.","\","/",".pdf",".jpg",".jpeg",".png",".heic",".xls",".doc",".msg",".eml"},Z583)))&gt;0,OR(SUMPRODUCT(--ISNUMBER(SEARCH({"a0","a-0","a_0","a/0","a.0","a#0"},BN583)))&gt;0,SUMPRODUCT(--ISNUMBER(SEARCH({"http","www.","\","/",".pdf",".jpg",".jpeg",".png",".heic",".xls",".doc",".msg",".eml"},Z583)))&gt;0,AND(ISNUMBER(MATCH(S583,{"Seal no.","Delivery note / receipt","Email","Photo"},0)),ISNUMBER(SEARCH("0000",BN583)))))),1,0),0)</f>
        <v>0</v>
      </c>
    </row>
    <row r="584" customFormat="false" ht="39.75" hidden="false" customHeight="true" outlineLevel="0" collapsed="false">
      <c r="A584" s="57" t="s">
        <v>1278</v>
      </c>
      <c r="B584" s="57" t="s">
        <v>293</v>
      </c>
      <c r="C584" s="57" t="str">
        <f aca="false">Flights!$F$22</f>
        <v>MH0052</v>
      </c>
      <c r="D584" s="58" t="n">
        <f aca="false">Flights!$D$22</f>
        <v>46322</v>
      </c>
      <c r="E584" s="57" t="str">
        <f aca="false">Flights!$G$22&amp;"-"&amp;Flights!$H$22</f>
        <v>KUL-KIX</v>
      </c>
      <c r="F584" s="57" t="str">
        <f aca="false">Flights!$K$22</f>
        <v>BC</v>
      </c>
      <c r="G584" s="57" t="s">
        <v>420</v>
      </c>
      <c r="H584" s="57" t="s">
        <v>378</v>
      </c>
      <c r="I584" s="57" t="s">
        <v>379</v>
      </c>
      <c r="J584" s="57" t="s">
        <v>421</v>
      </c>
      <c r="K584" s="67"/>
      <c r="L584" s="67" t="s">
        <v>422</v>
      </c>
      <c r="M584" s="67"/>
      <c r="N584" s="67" t="s">
        <v>383</v>
      </c>
      <c r="O584" s="67" t="s">
        <v>423</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60"/>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file",IF(TRIM(S584)="","INVALID – choose the evidence type (column S)",IF(BL584=0,"INVALID – evidence ID does not match its type (e.g. SF-2210, IMG_2231, seal 88213, link)",IF(OR(LEN(AX584)&lt;2,ISNUMBER(MATCH(AX584,L_Placeholder,0))),"INVALID – verifier missing",IF(AX584=AU584,"INVALID – verifier must be someone other than the PIC",IF(BH584=1,"INVALID – result not yet available (awaiting / TBC)",IF(BV584=1,"INVALID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future",IF(AND(ISNUMBER(BY584),AG584&lt;BY584),IF(H584="Physical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IF(TRIM(S584)="",0,BZ584)</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TRIM(LOWER(W584))&lt;&gt;LOWER(Flights!$F$22),ISNA(MATCH(TRIM(BP584),{"00aaa00","00aaa0000","aaa00","aaa0000","00-aaa-00","00-aaa-0000","00/aaa/00"},0)),OR(SUMPRODUCT(--ISNUMBER(SEARCH({"a0","a-0","a_0","a/0","a.0","a#0"},BP584)))&gt;0,ISNUMBER(SEARCH("000000",BP584)))),1,0),0)</f>
        <v>0</v>
      </c>
      <c r="BR584" s="61"/>
      <c r="BS584" s="61"/>
      <c r="BT584" s="61"/>
      <c r="BU584" s="61"/>
      <c r="BV584" s="61" t="n">
        <f aca="false">0</f>
        <v>0</v>
      </c>
      <c r="BW584" s="61"/>
      <c r="BX584" s="61"/>
      <c r="BY584" s="62" t="n">
        <f aca="false">Q584-T12EarlyH/24</f>
        <v>46321.6006944444</v>
      </c>
      <c r="BZ584" s="61" t="n">
        <f aca="false">IFERROR(IF(AND(TRIM(LOWER(Z584))&lt;&gt;LOWER(Flights!$F$22),ISNA(MATCH(TRIM(BN584),{"00aaa00","00aaa0000","aaa00","aaa0000","00-aaa-00","00-aaa-0000","00/aaa/00"},0)),IF(S584="Link / file path",SUMPRODUCT(--ISNUMBER(SEARCH({"http","www.","\","/",".pdf",".jpg",".jpeg",".png",".heic",".xls",".doc",".msg",".eml"},Z584)))&gt;0,OR(SUMPRODUCT(--ISNUMBER(SEARCH({"a0","a-0","a_0","a/0","a.0","a#0"},BN584)))&gt;0,SUMPRODUCT(--ISNUMBER(SEARCH({"http","www.","\","/",".pdf",".jpg",".jpeg",".png",".heic",".xls",".doc",".msg",".eml"},Z584)))&gt;0,AND(ISNUMBER(MATCH(S584,{"Seal no.","Delivery note / receipt","Email","Photo"},0)),ISNUMBER(SEARCH("0000",BN584)))))),1,0),0)</f>
        <v>0</v>
      </c>
    </row>
    <row r="585" customFormat="false" ht="39.75" hidden="false" customHeight="true" outlineLevel="0" collapsed="false">
      <c r="A585" s="57" t="s">
        <v>1279</v>
      </c>
      <c r="B585" s="57" t="s">
        <v>293</v>
      </c>
      <c r="C585" s="57" t="str">
        <f aca="false">Flights!$F$22</f>
        <v>MH0052</v>
      </c>
      <c r="D585" s="58" t="n">
        <f aca="false">Flights!$D$22</f>
        <v>46322</v>
      </c>
      <c r="E585" s="57" t="str">
        <f aca="false">Flights!$G$22&amp;"-"&amp;Flights!$H$22</f>
        <v>KUL-KIX</v>
      </c>
      <c r="F585" s="57" t="str">
        <f aca="false">Flights!$K$22</f>
        <v>BC</v>
      </c>
      <c r="G585" s="57" t="s">
        <v>420</v>
      </c>
      <c r="H585" s="57" t="s">
        <v>378</v>
      </c>
      <c r="I585" s="57" t="s">
        <v>379</v>
      </c>
      <c r="J585" s="57" t="s">
        <v>425</v>
      </c>
      <c r="K585" s="67" t="s">
        <v>426</v>
      </c>
      <c r="L585" s="67" t="s">
        <v>422</v>
      </c>
      <c r="M585" s="67"/>
      <c r="N585" s="67" t="s">
        <v>383</v>
      </c>
      <c r="O585" s="67" t="s">
        <v>423</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60"/>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file",IF(TRIM(S585)="","INVALID – choose the evidence type (column S)",IF(BL585=0,"INVALID – evidence ID does not match its type (e.g. SF-2210, IMG_2231, seal 88213, link)",IF(OR(LEN(AX585)&lt;2,ISNUMBER(MATCH(AX585,L_Placeholder,0))),"INVALID – verifier missing",IF(AX585=AU585,"INVALID – verifier must be someone other than the PIC",IF(BH585=1,"INVALID – result not yet available (awaiting / TBC)",IF(BV585=1,"INVALID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future",IF(AND(ISNUMBER(BY585),AG585&lt;BY585),IF(H585="Physical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IF(TRIM(S585)="",0,BZ585)</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TRIM(LOWER(W585))&lt;&gt;LOWER(Flights!$F$22),ISNA(MATCH(TRIM(BP585),{"00aaa00","00aaa0000","aaa00","aaa0000","00-aaa-00","00-aaa-0000","00/aaa/00"},0)),OR(SUMPRODUCT(--ISNUMBER(SEARCH({"a0","a-0","a_0","a/0","a.0","a#0"},BP585)))&gt;0,ISNUMBER(SEARCH("000000",BP585)))),1,0),0)</f>
        <v>0</v>
      </c>
      <c r="BR585" s="61"/>
      <c r="BS585" s="61"/>
      <c r="BT585" s="61"/>
      <c r="BU585" s="61"/>
      <c r="BV585" s="61" t="n">
        <f aca="false">0</f>
        <v>0</v>
      </c>
      <c r="BW585" s="61"/>
      <c r="BX585" s="61"/>
      <c r="BY585" s="62" t="n">
        <f aca="false">Q585-T12EarlyH/24</f>
        <v>46321.6006944444</v>
      </c>
      <c r="BZ585" s="61" t="n">
        <f aca="false">IFERROR(IF(AND(TRIM(LOWER(Z585))&lt;&gt;LOWER(Flights!$F$22),ISNA(MATCH(TRIM(BN585),{"00aaa00","00aaa0000","aaa00","aaa0000","00-aaa-00","00-aaa-0000","00/aaa/00"},0)),IF(S585="Link / file path",SUMPRODUCT(--ISNUMBER(SEARCH({"http","www.","\","/",".pdf",".jpg",".jpeg",".png",".heic",".xls",".doc",".msg",".eml"},Z585)))&gt;0,OR(SUMPRODUCT(--ISNUMBER(SEARCH({"a0","a-0","a_0","a/0","a.0","a#0"},BN585)))&gt;0,SUMPRODUCT(--ISNUMBER(SEARCH({"http","www.","\","/",".pdf",".jpg",".jpeg",".png",".heic",".xls",".doc",".msg",".eml"},Z585)))&gt;0,AND(ISNUMBER(MATCH(S585,{"Seal no.","Delivery note / receipt","Email","Photo"},0)),ISNUMBER(SEARCH("0000",BN585)))))),1,0),0)</f>
        <v>0</v>
      </c>
    </row>
    <row r="586" customFormat="false" ht="39.75" hidden="false" customHeight="true" outlineLevel="0" collapsed="false">
      <c r="A586" s="57" t="s">
        <v>1280</v>
      </c>
      <c r="B586" s="57" t="s">
        <v>293</v>
      </c>
      <c r="C586" s="57" t="str">
        <f aca="false">Flights!$F$22</f>
        <v>MH0052</v>
      </c>
      <c r="D586" s="58" t="n">
        <f aca="false">Flights!$D$22</f>
        <v>46322</v>
      </c>
      <c r="E586" s="57" t="str">
        <f aca="false">Flights!$G$22&amp;"-"&amp;Flights!$H$22</f>
        <v>KUL-KIX</v>
      </c>
      <c r="F586" s="57" t="str">
        <f aca="false">Flights!$K$22</f>
        <v>BC</v>
      </c>
      <c r="G586" s="57" t="s">
        <v>420</v>
      </c>
      <c r="H586" s="57" t="s">
        <v>378</v>
      </c>
      <c r="I586" s="57" t="s">
        <v>428</v>
      </c>
      <c r="J586" s="57" t="s">
        <v>429</v>
      </c>
      <c r="K586" s="67"/>
      <c r="L586" s="67" t="s">
        <v>422</v>
      </c>
      <c r="M586" s="67"/>
      <c r="N586" s="67" t="s">
        <v>383</v>
      </c>
      <c r="O586" s="67" t="s">
        <v>423</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60"/>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file",IF(TRIM(S586)="","INVALID – choose the evidence type (column S)",IF(BL586=0,"INVALID – evidence ID does not match its type (e.g. SF-2210, IMG_2231, seal 88213, link)",IF(OR(LEN(AX586)&lt;2,ISNUMBER(MATCH(AX586,L_Placeholder,0))),"INVALID – verifier missing",IF(AX586=AU586,"INVALID – verifier must be someone other than the PIC",IF(BH586=1,"INVALID – result not yet available (awaiting / TBC)",IF(BV586=1,"INVALID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future",IF(AND(ISNUMBER(BY586),AG586&lt;BY586),IF(H586="Physical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IF(TRIM(S586)="",0,BZ586)</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TRIM(LOWER(W586))&lt;&gt;LOWER(Flights!$F$22),ISNA(MATCH(TRIM(BP586),{"00aaa00","00aaa0000","aaa00","aaa0000","00-aaa-00","00-aaa-0000","00/aaa/00"},0)),OR(SUMPRODUCT(--ISNUMBER(SEARCH({"a0","a-0","a_0","a/0","a.0","a#0"},BP586)))&gt;0,ISNUMBER(SEARCH("000000",BP586)))),1,0),0)</f>
        <v>0</v>
      </c>
      <c r="BR586" s="61"/>
      <c r="BS586" s="61"/>
      <c r="BT586" s="61"/>
      <c r="BU586" s="61"/>
      <c r="BV586" s="61" t="n">
        <f aca="false">0</f>
        <v>0</v>
      </c>
      <c r="BW586" s="61"/>
      <c r="BX586" s="61"/>
      <c r="BY586" s="62" t="n">
        <f aca="false">Q586-T12EarlyH/24</f>
        <v>46321.6006944444</v>
      </c>
      <c r="BZ586" s="61" t="n">
        <f aca="false">IFERROR(IF(AND(TRIM(LOWER(Z586))&lt;&gt;LOWER(Flights!$F$22),ISNA(MATCH(TRIM(BN586),{"00aaa00","00aaa0000","aaa00","aaa0000","00-aaa-00","00-aaa-0000","00/aaa/00"},0)),IF(S586="Link / file path",SUMPRODUCT(--ISNUMBER(SEARCH({"http","www.","\","/",".pdf",".jpg",".jpeg",".png",".heic",".xls",".doc",".msg",".eml"},Z586)))&gt;0,OR(SUMPRODUCT(--ISNUMBER(SEARCH({"a0","a-0","a_0","a/0","a.0","a#0"},BN586)))&gt;0,SUMPRODUCT(--ISNUMBER(SEARCH({"http","www.","\","/",".pdf",".jpg",".jpeg",".png",".heic",".xls",".doc",".msg",".eml"},Z586)))&gt;0,AND(ISNUMBER(MATCH(S586,{"Seal no.","Delivery note / receipt","Email","Photo"},0)),ISNUMBER(SEARCH("0000",BN586)))))),1,0),0)</f>
        <v>0</v>
      </c>
    </row>
    <row r="587" customFormat="false" ht="39.75" hidden="false" customHeight="true" outlineLevel="0" collapsed="false">
      <c r="A587" s="57" t="s">
        <v>1281</v>
      </c>
      <c r="B587" s="57" t="s">
        <v>293</v>
      </c>
      <c r="C587" s="57" t="str">
        <f aca="false">Flights!$F$22</f>
        <v>MH0052</v>
      </c>
      <c r="D587" s="58" t="n">
        <f aca="false">Flights!$D$22</f>
        <v>46322</v>
      </c>
      <c r="E587" s="57" t="str">
        <f aca="false">Flights!$G$22&amp;"-"&amp;Flights!$H$22</f>
        <v>KUL-KIX</v>
      </c>
      <c r="F587" s="57" t="str">
        <f aca="false">Flights!$K$22</f>
        <v>BC</v>
      </c>
      <c r="G587" s="57" t="s">
        <v>420</v>
      </c>
      <c r="H587" s="57" t="s">
        <v>378</v>
      </c>
      <c r="I587" s="57" t="s">
        <v>428</v>
      </c>
      <c r="J587" s="57" t="s">
        <v>431</v>
      </c>
      <c r="K587" s="67"/>
      <c r="L587" s="67" t="s">
        <v>422</v>
      </c>
      <c r="M587" s="67"/>
      <c r="N587" s="67" t="s">
        <v>383</v>
      </c>
      <c r="O587" s="67" t="s">
        <v>423</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60"/>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file",IF(TRIM(S587)="","INVALID – choose the evidence type (column S)",IF(BL587=0,"INVALID – evidence ID does not match its type (e.g. SF-2210, IMG_2231, seal 88213, link)",IF(OR(LEN(AX587)&lt;2,ISNUMBER(MATCH(AX587,L_Placeholder,0))),"INVALID – verifier missing",IF(AX587=AU587,"INVALID – verifier must be someone other than the PIC",IF(BH587=1,"INVALID – result not yet available (awaiting / TBC)",IF(BV587=1,"INVALID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future",IF(AND(ISNUMBER(BY587),AG587&lt;BY587),IF(H587="Physical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IF(TRIM(S587)="",0,BZ587)</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TRIM(LOWER(W587))&lt;&gt;LOWER(Flights!$F$22),ISNA(MATCH(TRIM(BP587),{"00aaa00","00aaa0000","aaa00","aaa0000","00-aaa-00","00-aaa-0000","00/aaa/00"},0)),OR(SUMPRODUCT(--ISNUMBER(SEARCH({"a0","a-0","a_0","a/0","a.0","a#0"},BP587)))&gt;0,ISNUMBER(SEARCH("000000",BP587)))),1,0),0)</f>
        <v>0</v>
      </c>
      <c r="BR587" s="61"/>
      <c r="BS587" s="61"/>
      <c r="BT587" s="61"/>
      <c r="BU587" s="61"/>
      <c r="BV587" s="61" t="n">
        <f aca="false">0</f>
        <v>0</v>
      </c>
      <c r="BW587" s="61"/>
      <c r="BX587" s="61"/>
      <c r="BY587" s="62" t="n">
        <f aca="false">Q587-T12EarlyH/24</f>
        <v>46321.6006944444</v>
      </c>
      <c r="BZ587" s="61" t="n">
        <f aca="false">IFERROR(IF(AND(TRIM(LOWER(Z587))&lt;&gt;LOWER(Flights!$F$22),ISNA(MATCH(TRIM(BN587),{"00aaa00","00aaa0000","aaa00","aaa0000","00-aaa-00","00-aaa-0000","00/aaa/00"},0)),IF(S587="Link / file path",SUMPRODUCT(--ISNUMBER(SEARCH({"http","www.","\","/",".pdf",".jpg",".jpeg",".png",".heic",".xls",".doc",".msg",".eml"},Z587)))&gt;0,OR(SUMPRODUCT(--ISNUMBER(SEARCH({"a0","a-0","a_0","a/0","a.0","a#0"},BN587)))&gt;0,SUMPRODUCT(--ISNUMBER(SEARCH({"http","www.","\","/",".pdf",".jpg",".jpeg",".png",".heic",".xls",".doc",".msg",".eml"},Z587)))&gt;0,AND(ISNUMBER(MATCH(S587,{"Seal no.","Delivery note / receipt","Email","Photo"},0)),ISNUMBER(SEARCH("0000",BN587)))))),1,0),0)</f>
        <v>0</v>
      </c>
    </row>
    <row r="588" customFormat="false" ht="39.75" hidden="false" customHeight="true" outlineLevel="0" collapsed="false">
      <c r="A588" s="57" t="s">
        <v>1282</v>
      </c>
      <c r="B588" s="57" t="s">
        <v>293</v>
      </c>
      <c r="C588" s="57" t="str">
        <f aca="false">Flights!$F$22</f>
        <v>MH0052</v>
      </c>
      <c r="D588" s="58" t="n">
        <f aca="false">Flights!$D$22</f>
        <v>46322</v>
      </c>
      <c r="E588" s="57" t="str">
        <f aca="false">Flights!$G$22&amp;"-"&amp;Flights!$H$22</f>
        <v>KUL-KIX</v>
      </c>
      <c r="F588" s="57" t="str">
        <f aca="false">Flights!$K$22</f>
        <v>BC</v>
      </c>
      <c r="G588" s="57" t="s">
        <v>420</v>
      </c>
      <c r="H588" s="57" t="s">
        <v>378</v>
      </c>
      <c r="I588" s="57" t="s">
        <v>428</v>
      </c>
      <c r="J588" s="57" t="s">
        <v>433</v>
      </c>
      <c r="K588" s="67"/>
      <c r="L588" s="67" t="s">
        <v>422</v>
      </c>
      <c r="M588" s="67"/>
      <c r="N588" s="67" t="s">
        <v>383</v>
      </c>
      <c r="O588" s="67" t="s">
        <v>423</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60"/>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file",IF(TRIM(S588)="","INVALID – choose the evidence type (column S)",IF(BL588=0,"INVALID – evidence ID does not match its type (e.g. SF-2210, IMG_2231, seal 88213, link)",IF(OR(LEN(AX588)&lt;2,ISNUMBER(MATCH(AX588,L_Placeholder,0))),"INVALID – verifier missing",IF(AX588=AU588,"INVALID – verifier must be someone other than the PIC",IF(BH588=1,"INVALID – result not yet available (awaiting / TBC)",IF(BV588=1,"INVALID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future",IF(AND(ISNUMBER(BY588),AG588&lt;BY588),IF(H588="Physical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IF(TRIM(S588)="",0,BZ588)</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TRIM(LOWER(W588))&lt;&gt;LOWER(Flights!$F$22),ISNA(MATCH(TRIM(BP588),{"00aaa00","00aaa0000","aaa00","aaa0000","00-aaa-00","00-aaa-0000","00/aaa/00"},0)),OR(SUMPRODUCT(--ISNUMBER(SEARCH({"a0","a-0","a_0","a/0","a.0","a#0"},BP588)))&gt;0,ISNUMBER(SEARCH("000000",BP588)))),1,0),0)</f>
        <v>0</v>
      </c>
      <c r="BR588" s="61"/>
      <c r="BS588" s="61"/>
      <c r="BT588" s="61"/>
      <c r="BU588" s="61"/>
      <c r="BV588" s="61" t="n">
        <f aca="false">0</f>
        <v>0</v>
      </c>
      <c r="BW588" s="61"/>
      <c r="BX588" s="61"/>
      <c r="BY588" s="62" t="n">
        <f aca="false">Q588-T12EarlyH/24</f>
        <v>46321.6006944444</v>
      </c>
      <c r="BZ588" s="61" t="n">
        <f aca="false">IFERROR(IF(AND(TRIM(LOWER(Z588))&lt;&gt;LOWER(Flights!$F$22),ISNA(MATCH(TRIM(BN588),{"00aaa00","00aaa0000","aaa00","aaa0000","00-aaa-00","00-aaa-0000","00/aaa/00"},0)),IF(S588="Link / file path",SUMPRODUCT(--ISNUMBER(SEARCH({"http","www.","\","/",".pdf",".jpg",".jpeg",".png",".heic",".xls",".doc",".msg",".eml"},Z588)))&gt;0,OR(SUMPRODUCT(--ISNUMBER(SEARCH({"a0","a-0","a_0","a/0","a.0","a#0"},BN588)))&gt;0,SUMPRODUCT(--ISNUMBER(SEARCH({"http","www.","\","/",".pdf",".jpg",".jpeg",".png",".heic",".xls",".doc",".msg",".eml"},Z588)))&gt;0,AND(ISNUMBER(MATCH(S588,{"Seal no.","Delivery note / receipt","Email","Photo"},0)),ISNUMBER(SEARCH("0000",BN588)))))),1,0),0)</f>
        <v>0</v>
      </c>
    </row>
    <row r="589" customFormat="false" ht="78.75" hidden="false" customHeight="true" outlineLevel="0" collapsed="false">
      <c r="A589" s="57" t="s">
        <v>1283</v>
      </c>
      <c r="B589" s="57" t="s">
        <v>293</v>
      </c>
      <c r="C589" s="57" t="str">
        <f aca="false">Flights!$F$22</f>
        <v>MH0052</v>
      </c>
      <c r="D589" s="58" t="n">
        <f aca="false">Flights!$D$22</f>
        <v>46322</v>
      </c>
      <c r="E589" s="57" t="str">
        <f aca="false">Flights!$G$22&amp;"-"&amp;Flights!$H$22</f>
        <v>KUL-KIX</v>
      </c>
      <c r="F589" s="57" t="str">
        <f aca="false">Flights!$K$22</f>
        <v>BC</v>
      </c>
      <c r="G589" s="57" t="s">
        <v>420</v>
      </c>
      <c r="H589" s="57" t="s">
        <v>378</v>
      </c>
      <c r="I589" s="57" t="s">
        <v>428</v>
      </c>
      <c r="J589" s="57" t="s">
        <v>435</v>
      </c>
      <c r="K589" s="67" t="s">
        <v>573</v>
      </c>
      <c r="L589" s="67" t="s">
        <v>422</v>
      </c>
      <c r="M589" s="67"/>
      <c r="N589" s="67" t="s">
        <v>383</v>
      </c>
      <c r="O589" s="67" t="s">
        <v>423</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60"/>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file",IF(TRIM(S589)="","INVALID – choose the evidence type (column S)",IF(BL589=0,"INVALID – evidence ID does not match its type (e.g. SF-2210, IMG_2231, seal 88213, link)",IF(OR(LEN(AX589)&lt;2,ISNUMBER(MATCH(AX589,L_Placeholder,0))),"INVALID – verifier missing",IF(AX589=AU589,"INVALID – verifier must be someone other than the PIC",IF(BH589=1,"INVALID – result not yet available (awaiting / TBC)",IF(BV589=1,"INVALID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future",IF(AND(ISNUMBER(BY589),AG589&lt;BY589),IF(H589="Physical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IF(TRIM(S589)="",0,BZ589)</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TRIM(LOWER(W589))&lt;&gt;LOWER(Flights!$F$22),ISNA(MATCH(TRIM(BP589),{"00aaa00","00aaa0000","aaa00","aaa0000","00-aaa-00","00-aaa-0000","00/aaa/00"},0)),OR(SUMPRODUCT(--ISNUMBER(SEARCH({"a0","a-0","a_0","a/0","a.0","a#0"},BP589)))&gt;0,ISNUMBER(SEARCH("000000",BP589)))),1,0),0)</f>
        <v>0</v>
      </c>
      <c r="BR589" s="61"/>
      <c r="BS589" s="61"/>
      <c r="BT589" s="61"/>
      <c r="BU589" s="61"/>
      <c r="BV589" s="61" t="n">
        <f aca="false">0</f>
        <v>0</v>
      </c>
      <c r="BW589" s="61"/>
      <c r="BX589" s="61"/>
      <c r="BY589" s="62" t="n">
        <f aca="false">Q589-T12EarlyH/24</f>
        <v>46321.6006944444</v>
      </c>
      <c r="BZ589" s="61" t="n">
        <f aca="false">IFERROR(IF(AND(TRIM(LOWER(Z589))&lt;&gt;LOWER(Flights!$F$22),ISNA(MATCH(TRIM(BN589),{"00aaa00","00aaa0000","aaa00","aaa0000","00-aaa-00","00-aaa-0000","00/aaa/00"},0)),IF(S589="Link / file path",SUMPRODUCT(--ISNUMBER(SEARCH({"http","www.","\","/",".pdf",".jpg",".jpeg",".png",".heic",".xls",".doc",".msg",".eml"},Z589)))&gt;0,OR(SUMPRODUCT(--ISNUMBER(SEARCH({"a0","a-0","a_0","a/0","a.0","a#0"},BN589)))&gt;0,SUMPRODUCT(--ISNUMBER(SEARCH({"http","www.","\","/",".pdf",".jpg",".jpeg",".png",".heic",".xls",".doc",".msg",".eml"},Z589)))&gt;0,AND(ISNUMBER(MATCH(S589,{"Seal no.","Delivery note / receipt","Email","Photo"},0)),ISNUMBER(SEARCH("0000",BN589)))))),1,0),0)</f>
        <v>0</v>
      </c>
    </row>
    <row r="590" customFormat="false" ht="39.75" hidden="false" customHeight="true" outlineLevel="0" collapsed="false">
      <c r="A590" s="57" t="s">
        <v>1284</v>
      </c>
      <c r="B590" s="57" t="s">
        <v>293</v>
      </c>
      <c r="C590" s="57" t="str">
        <f aca="false">Flights!$F$22</f>
        <v>MH0052</v>
      </c>
      <c r="D590" s="58" t="n">
        <f aca="false">Flights!$D$22</f>
        <v>46322</v>
      </c>
      <c r="E590" s="57" t="str">
        <f aca="false">Flights!$G$22&amp;"-"&amp;Flights!$H$22</f>
        <v>KUL-KIX</v>
      </c>
      <c r="F590" s="57" t="str">
        <f aca="false">Flights!$K$22</f>
        <v>BC</v>
      </c>
      <c r="G590" s="57" t="s">
        <v>420</v>
      </c>
      <c r="H590" s="57" t="s">
        <v>378</v>
      </c>
      <c r="I590" s="57" t="s">
        <v>428</v>
      </c>
      <c r="J590" s="57" t="s">
        <v>438</v>
      </c>
      <c r="K590" s="67"/>
      <c r="L590" s="67" t="s">
        <v>422</v>
      </c>
      <c r="M590" s="67"/>
      <c r="N590" s="67" t="s">
        <v>383</v>
      </c>
      <c r="O590" s="67" t="s">
        <v>423</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60"/>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file",IF(TRIM(S590)="","INVALID – choose the evidence type (column S)",IF(BL590=0,"INVALID – evidence ID does not match its type (e.g. SF-2210, IMG_2231, seal 88213, link)",IF(OR(LEN(AX590)&lt;2,ISNUMBER(MATCH(AX590,L_Placeholder,0))),"INVALID – verifier missing",IF(AX590=AU590,"INVALID – verifier must be someone other than the PIC",IF(BH590=1,"INVALID – result not yet available (awaiting / TBC)",IF(BV590=1,"INVALID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future",IF(AND(ISNUMBER(BY590),AG590&lt;BY590),IF(H590="Physical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IF(TRIM(S590)="",0,BZ590)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TRIM(LOWER(W590))&lt;&gt;LOWER(Flights!$F$22),ISNA(MATCH(TRIM(BP590),{"00aaa00","00aaa0000","aaa00","aaa0000","00-aaa-00","00-aaa-0000","00/aaa/00"},0)),OR(SUMPRODUCT(--ISNUMBER(SEARCH({"a0","a-0","a_0","a/0","a.0","a#0"},BP590)))&gt;0,ISNUMBER(SEARCH("000000",BP590)))),1,0),0)</f>
        <v>0</v>
      </c>
      <c r="BR590" s="61"/>
      <c r="BS590" s="61"/>
      <c r="BT590" s="61"/>
      <c r="BU590" s="61"/>
      <c r="BV590" s="61" t="n">
        <f aca="false">0</f>
        <v>0</v>
      </c>
      <c r="BW590" s="61"/>
      <c r="BX590" s="61"/>
      <c r="BY590" s="62" t="n">
        <f aca="false">Q590-T12EarlyH/24</f>
        <v>46321.6006944444</v>
      </c>
      <c r="BZ590" s="61" t="n">
        <f aca="false">IFERROR(IF(AND(TRIM(LOWER(Z590))&lt;&gt;LOWER(Flights!$F$22),ISNA(MATCH(TRIM(BN590),{"00aaa00","00aaa0000","aaa00","aaa0000","00-aaa-00","00-aaa-0000","00/aaa/00"},0)),IF(S590="Link / file path",SUMPRODUCT(--ISNUMBER(SEARCH({"http","www.","\","/",".pdf",".jpg",".jpeg",".png",".heic",".xls",".doc",".msg",".eml"},Z590)))&gt;0,OR(SUMPRODUCT(--ISNUMBER(SEARCH({"a0","a-0","a_0","a/0","a.0","a#0"},BN590)))&gt;0,SUMPRODUCT(--ISNUMBER(SEARCH({"http","www.","\","/",".pdf",".jpg",".jpeg",".png",".heic",".xls",".doc",".msg",".eml"},Z590)))&gt;0,AND(ISNUMBER(MATCH(S590,{"Seal no.","Delivery note / receipt","Email","Photo"},0)),ISNUMBER(SEARCH("0000",BN590)))))),1,0),0)</f>
        <v>0</v>
      </c>
    </row>
    <row r="591" customFormat="false" ht="39.75" hidden="false" customHeight="true" outlineLevel="0" collapsed="false">
      <c r="A591" s="57" t="s">
        <v>1285</v>
      </c>
      <c r="B591" s="57" t="s">
        <v>293</v>
      </c>
      <c r="C591" s="57" t="str">
        <f aca="false">Flights!$F$22</f>
        <v>MH0052</v>
      </c>
      <c r="D591" s="58" t="n">
        <f aca="false">Flights!$D$22</f>
        <v>46322</v>
      </c>
      <c r="E591" s="57" t="str">
        <f aca="false">Flights!$G$22&amp;"-"&amp;Flights!$H$22</f>
        <v>KUL-KIX</v>
      </c>
      <c r="F591" s="57" t="str">
        <f aca="false">Flights!$K$22</f>
        <v>BC</v>
      </c>
      <c r="G591" s="57" t="s">
        <v>420</v>
      </c>
      <c r="H591" s="57" t="s">
        <v>378</v>
      </c>
      <c r="I591" s="57" t="s">
        <v>440</v>
      </c>
      <c r="J591" s="57" t="s">
        <v>603</v>
      </c>
      <c r="K591" s="67" t="s">
        <v>501</v>
      </c>
      <c r="L591" s="67" t="s">
        <v>1286</v>
      </c>
      <c r="M591" s="67" t="s">
        <v>187</v>
      </c>
      <c r="N591" s="67" t="s">
        <v>383</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60"/>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file",IF(TRIM(S591)="","INVALID – choose the evidence type (column S)",IF(BL591=0,"INVALID – evidence ID does not match its type (e.g. SF-2210, IMG_2231, seal 88213, link)",IF(OR(LEN(AX591)&lt;2,ISNUMBER(MATCH(AX591,L_Placeholder,0))),"INVALID – verifier missing",IF(AX591=AU591,"INVALID – verifier must be someone other than the PIC",IF(BH591=1,"INVALID – result not yet available (awaiting / TBC)",IF(BV591=1,"INVALID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future",IF(AND(ISNUMBER(BY591),AG591&lt;BY591),IF(H591="Physical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IF(TRIM(S591)="",0,BZ591)</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TRIM(LOWER(W591))&lt;&gt;LOWER(Flights!$F$22),ISNA(MATCH(TRIM(BP591),{"00aaa00","00aaa0000","aaa00","aaa0000","00-aaa-00","00-aaa-0000","00/aaa/00"},0)),OR(SUMPRODUCT(--ISNUMBER(SEARCH({"a0","a-0","a_0","a/0","a.0","a#0"},BP591)))&gt;0,ISNUMBER(SEARCH("000000",BP591)))),1,0),0)</f>
        <v>0</v>
      </c>
      <c r="BR591" s="61"/>
      <c r="BS591" s="61"/>
      <c r="BT591" s="61"/>
      <c r="BU591" s="61"/>
      <c r="BV591" s="61" t="n">
        <f aca="false">0</f>
        <v>0</v>
      </c>
      <c r="BW591" s="61"/>
      <c r="BX591" s="61"/>
      <c r="BY591" s="62" t="n">
        <f aca="false">Q591-T12EarlyH/24</f>
        <v>46321.6006944444</v>
      </c>
      <c r="BZ591" s="61" t="n">
        <f aca="false">IFERROR(IF(AND(TRIM(LOWER(Z591))&lt;&gt;LOWER(Flights!$F$22),ISNA(MATCH(TRIM(BN591),{"00aaa00","00aaa0000","aaa00","aaa0000","00-aaa-00","00-aaa-0000","00/aaa/00"},0)),IF(S591="Link / file path",SUMPRODUCT(--ISNUMBER(SEARCH({"http","www.","\","/",".pdf",".jpg",".jpeg",".png",".heic",".xls",".doc",".msg",".eml"},Z591)))&gt;0,OR(SUMPRODUCT(--ISNUMBER(SEARCH({"a0","a-0","a_0","a/0","a.0","a#0"},BN591)))&gt;0,SUMPRODUCT(--ISNUMBER(SEARCH({"http","www.","\","/",".pdf",".jpg",".jpeg",".png",".heic",".xls",".doc",".msg",".eml"},Z591)))&gt;0,AND(ISNUMBER(MATCH(S591,{"Seal no.","Delivery note / receipt","Email","Photo"},0)),ISNUMBER(SEARCH("0000",BN591)))))),1,0),0)</f>
        <v>0</v>
      </c>
    </row>
    <row r="592" customFormat="false" ht="41.25" hidden="false" customHeight="true" outlineLevel="0" collapsed="false">
      <c r="A592" s="57" t="s">
        <v>1287</v>
      </c>
      <c r="B592" s="57" t="s">
        <v>293</v>
      </c>
      <c r="C592" s="57" t="str">
        <f aca="false">Flights!$F$22</f>
        <v>MH0052</v>
      </c>
      <c r="D592" s="58" t="n">
        <f aca="false">Flights!$D$22</f>
        <v>46322</v>
      </c>
      <c r="E592" s="57" t="str">
        <f aca="false">Flights!$G$22&amp;"-"&amp;Flights!$H$22</f>
        <v>KUL-KIX</v>
      </c>
      <c r="F592" s="57" t="str">
        <f aca="false">Flights!$K$22</f>
        <v>BC</v>
      </c>
      <c r="G592" s="57" t="s">
        <v>420</v>
      </c>
      <c r="H592" s="57" t="s">
        <v>378</v>
      </c>
      <c r="I592" s="57" t="s">
        <v>499</v>
      </c>
      <c r="J592" s="57" t="s">
        <v>500</v>
      </c>
      <c r="K592" s="67" t="s">
        <v>501</v>
      </c>
      <c r="L592" s="67" t="s">
        <v>1288</v>
      </c>
      <c r="M592" s="67" t="s">
        <v>451</v>
      </c>
      <c r="N592" s="67" t="s">
        <v>383</v>
      </c>
      <c r="O592" s="67" t="s">
        <v>503</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60"/>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file",IF(TRIM(S592)="","INVALID – choose the evidence type (column S)",IF(BL592=0,"INVALID – evidence ID does not match its type (e.g. SF-2210, IMG_2231, seal 88213, link)",IF(OR(LEN(AX592)&lt;2,ISNUMBER(MATCH(AX592,L_Placeholder,0))),"INVALID – verifier missing",IF(AX592=AU592,"INVALID – verifier must be someone other than the PIC",IF(BH592=1,"INVALID – result not yet available (awaiting / TBC)",IF(BV592=1,"INVALID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future",IF(AND(ISNUMBER(BY592),AG592&lt;BY592),IF(H592="Physical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IF(TRIM(S592)="",0,BZ592)</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TRIM(LOWER(W592))&lt;&gt;LOWER(Flights!$F$22),ISNA(MATCH(TRIM(BP592),{"00aaa00","00aaa0000","aaa00","aaa0000","00-aaa-00","00-aaa-0000","00/aaa/00"},0)),OR(SUMPRODUCT(--ISNUMBER(SEARCH({"a0","a-0","a_0","a/0","a.0","a#0"},BP592)))&gt;0,ISNUMBER(SEARCH("000000",BP592)))),1,0),0)</f>
        <v>0</v>
      </c>
      <c r="BR592" s="61"/>
      <c r="BS592" s="61"/>
      <c r="BT592" s="61"/>
      <c r="BU592" s="61"/>
      <c r="BV592" s="61" t="n">
        <f aca="false">0</f>
        <v>0</v>
      </c>
      <c r="BW592" s="61"/>
      <c r="BX592" s="61"/>
      <c r="BY592" s="62" t="n">
        <f aca="false">Q592-T12EarlyH/24</f>
        <v>46321.6006944444</v>
      </c>
      <c r="BZ592" s="61" t="n">
        <f aca="false">IFERROR(IF(AND(TRIM(LOWER(Z592))&lt;&gt;LOWER(Flights!$F$22),ISNA(MATCH(TRIM(BN592),{"00aaa00","00aaa0000","aaa00","aaa0000","00-aaa-00","00-aaa-0000","00/aaa/00"},0)),IF(S592="Link / file path",SUMPRODUCT(--ISNUMBER(SEARCH({"http","www.","\","/",".pdf",".jpg",".jpeg",".png",".heic",".xls",".doc",".msg",".eml"},Z592)))&gt;0,OR(SUMPRODUCT(--ISNUMBER(SEARCH({"a0","a-0","a_0","a/0","a.0","a#0"},BN592)))&gt;0,SUMPRODUCT(--ISNUMBER(SEARCH({"http","www.","\","/",".pdf",".jpg",".jpeg",".png",".heic",".xls",".doc",".msg",".eml"},Z592)))&gt;0,AND(ISNUMBER(MATCH(S592,{"Seal no.","Delivery note / receipt","Email","Photo"},0)),ISNUMBER(SEARCH("0000",BN592)))))),1,0),0)</f>
        <v>0</v>
      </c>
    </row>
    <row r="593" customFormat="false" ht="41.25" hidden="false" customHeight="true" outlineLevel="0" collapsed="false">
      <c r="A593" s="57" t="s">
        <v>1289</v>
      </c>
      <c r="B593" s="57" t="s">
        <v>293</v>
      </c>
      <c r="C593" s="57" t="str">
        <f aca="false">Flights!$F$22</f>
        <v>MH0052</v>
      </c>
      <c r="D593" s="58" t="n">
        <f aca="false">Flights!$D$22</f>
        <v>46322</v>
      </c>
      <c r="E593" s="57" t="str">
        <f aca="false">Flights!$G$22&amp;"-"&amp;Flights!$H$22</f>
        <v>KUL-KIX</v>
      </c>
      <c r="F593" s="57" t="str">
        <f aca="false">Flights!$K$22</f>
        <v>BC</v>
      </c>
      <c r="G593" s="57" t="s">
        <v>420</v>
      </c>
      <c r="H593" s="57" t="s">
        <v>378</v>
      </c>
      <c r="I593" s="57" t="s">
        <v>499</v>
      </c>
      <c r="J593" s="57" t="s">
        <v>505</v>
      </c>
      <c r="K593" s="67" t="s">
        <v>501</v>
      </c>
      <c r="L593" s="67" t="s">
        <v>1290</v>
      </c>
      <c r="M593" s="67" t="s">
        <v>451</v>
      </c>
      <c r="N593" s="67" t="s">
        <v>383</v>
      </c>
      <c r="O593" s="67" t="s">
        <v>503</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60"/>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file",IF(TRIM(S593)="","INVALID – choose the evidence type (column S)",IF(BL593=0,"INVALID – evidence ID does not match its type (e.g. SF-2210, IMG_2231, seal 88213, link)",IF(OR(LEN(AX593)&lt;2,ISNUMBER(MATCH(AX593,L_Placeholder,0))),"INVALID – verifier missing",IF(AX593=AU593,"INVALID – verifier must be someone other than the PIC",IF(BH593=1,"INVALID – result not yet available (awaiting / TBC)",IF(BV593=1,"INVALID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future",IF(AND(ISNUMBER(BY593),AG593&lt;BY593),IF(H593="Physical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IF(TRIM(S593)="",0,BZ593)</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TRIM(LOWER(W593))&lt;&gt;LOWER(Flights!$F$22),ISNA(MATCH(TRIM(BP593),{"00aaa00","00aaa0000","aaa00","aaa0000","00-aaa-00","00-aaa-0000","00/aaa/00"},0)),OR(SUMPRODUCT(--ISNUMBER(SEARCH({"a0","a-0","a_0","a/0","a.0","a#0"},BP593)))&gt;0,ISNUMBER(SEARCH("000000",BP593)))),1,0),0)</f>
        <v>0</v>
      </c>
      <c r="BR593" s="61"/>
      <c r="BS593" s="61"/>
      <c r="BT593" s="61"/>
      <c r="BU593" s="61"/>
      <c r="BV593" s="61" t="n">
        <f aca="false">0</f>
        <v>0</v>
      </c>
      <c r="BW593" s="61"/>
      <c r="BX593" s="61"/>
      <c r="BY593" s="62" t="n">
        <f aca="false">Q593-T12EarlyH/24</f>
        <v>46321.6006944444</v>
      </c>
      <c r="BZ593" s="61" t="n">
        <f aca="false">IFERROR(IF(AND(TRIM(LOWER(Z593))&lt;&gt;LOWER(Flights!$F$22),ISNA(MATCH(TRIM(BN593),{"00aaa00","00aaa0000","aaa00","aaa0000","00-aaa-00","00-aaa-0000","00/aaa/00"},0)),IF(S593="Link / file path",SUMPRODUCT(--ISNUMBER(SEARCH({"http","www.","\","/",".pdf",".jpg",".jpeg",".png",".heic",".xls",".doc",".msg",".eml"},Z593)))&gt;0,OR(SUMPRODUCT(--ISNUMBER(SEARCH({"a0","a-0","a_0","a/0","a.0","a#0"},BN593)))&gt;0,SUMPRODUCT(--ISNUMBER(SEARCH({"http","www.","\","/",".pdf",".jpg",".jpeg",".png",".heic",".xls",".doc",".msg",".eml"},Z593)))&gt;0,AND(ISNUMBER(MATCH(S593,{"Seal no.","Delivery note / receipt","Email","Photo"},0)),ISNUMBER(SEARCH("0000",BN593)))))),1,0),0)</f>
        <v>0</v>
      </c>
    </row>
    <row r="594" customFormat="false" ht="41.25" hidden="false" customHeight="true" outlineLevel="0" collapsed="false">
      <c r="A594" s="57" t="s">
        <v>1291</v>
      </c>
      <c r="B594" s="57" t="s">
        <v>293</v>
      </c>
      <c r="C594" s="57" t="str">
        <f aca="false">Flights!$F$22</f>
        <v>MH0052</v>
      </c>
      <c r="D594" s="58" t="n">
        <f aca="false">Flights!$D$22</f>
        <v>46322</v>
      </c>
      <c r="E594" s="57" t="str">
        <f aca="false">Flights!$G$22&amp;"-"&amp;Flights!$H$22</f>
        <v>KUL-KIX</v>
      </c>
      <c r="F594" s="57" t="str">
        <f aca="false">Flights!$K$22</f>
        <v>BC</v>
      </c>
      <c r="G594" s="57" t="s">
        <v>420</v>
      </c>
      <c r="H594" s="57" t="s">
        <v>378</v>
      </c>
      <c r="I594" s="57" t="s">
        <v>499</v>
      </c>
      <c r="J594" s="57" t="s">
        <v>508</v>
      </c>
      <c r="K594" s="67" t="s">
        <v>501</v>
      </c>
      <c r="L594" s="67" t="s">
        <v>1292</v>
      </c>
      <c r="M594" s="67" t="s">
        <v>451</v>
      </c>
      <c r="N594" s="67" t="s">
        <v>383</v>
      </c>
      <c r="O594" s="67" t="s">
        <v>503</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60"/>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file",IF(TRIM(S594)="","INVALID – choose the evidence type (column S)",IF(BL594=0,"INVALID – evidence ID does not match its type (e.g. SF-2210, IMG_2231, seal 88213, link)",IF(OR(LEN(AX594)&lt;2,ISNUMBER(MATCH(AX594,L_Placeholder,0))),"INVALID – verifier missing",IF(AX594=AU594,"INVALID – verifier must be someone other than the PIC",IF(BH594=1,"INVALID – result not yet available (awaiting / TBC)",IF(BV594=1,"INVALID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future",IF(AND(ISNUMBER(BY594),AG594&lt;BY594),IF(H594="Physical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IF(TRIM(S594)="",0,BZ594)</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TRIM(LOWER(W594))&lt;&gt;LOWER(Flights!$F$22),ISNA(MATCH(TRIM(BP594),{"00aaa00","00aaa0000","aaa00","aaa0000","00-aaa-00","00-aaa-0000","00/aaa/00"},0)),OR(SUMPRODUCT(--ISNUMBER(SEARCH({"a0","a-0","a_0","a/0","a.0","a#0"},BP594)))&gt;0,ISNUMBER(SEARCH("000000",BP594)))),1,0),0)</f>
        <v>0</v>
      </c>
      <c r="BR594" s="61"/>
      <c r="BS594" s="61"/>
      <c r="BT594" s="61"/>
      <c r="BU594" s="61"/>
      <c r="BV594" s="61" t="n">
        <f aca="false">0</f>
        <v>0</v>
      </c>
      <c r="BW594" s="61"/>
      <c r="BX594" s="61"/>
      <c r="BY594" s="62" t="n">
        <f aca="false">Q594-T12EarlyH/24</f>
        <v>46321.6006944444</v>
      </c>
      <c r="BZ594" s="61" t="n">
        <f aca="false">IFERROR(IF(AND(TRIM(LOWER(Z594))&lt;&gt;LOWER(Flights!$F$22),ISNA(MATCH(TRIM(BN594),{"00aaa00","00aaa0000","aaa00","aaa0000","00-aaa-00","00-aaa-0000","00/aaa/00"},0)),IF(S594="Link / file path",SUMPRODUCT(--ISNUMBER(SEARCH({"http","www.","\","/",".pdf",".jpg",".jpeg",".png",".heic",".xls",".doc",".msg",".eml"},Z594)))&gt;0,OR(SUMPRODUCT(--ISNUMBER(SEARCH({"a0","a-0","a_0","a/0","a.0","a#0"},BN594)))&gt;0,SUMPRODUCT(--ISNUMBER(SEARCH({"http","www.","\","/",".pdf",".jpg",".jpeg",".png",".heic",".xls",".doc",".msg",".eml"},Z594)))&gt;0,AND(ISNUMBER(MATCH(S594,{"Seal no.","Delivery note / receipt","Email","Photo"},0)),ISNUMBER(SEARCH("0000",BN594)))))),1,0),0)</f>
        <v>0</v>
      </c>
    </row>
    <row r="595" customFormat="false" ht="41.25" hidden="false" customHeight="true" outlineLevel="0" collapsed="false">
      <c r="A595" s="57" t="s">
        <v>1293</v>
      </c>
      <c r="B595" s="57" t="s">
        <v>293</v>
      </c>
      <c r="C595" s="57" t="str">
        <f aca="false">Flights!$F$22</f>
        <v>MH0052</v>
      </c>
      <c r="D595" s="58" t="n">
        <f aca="false">Flights!$D$22</f>
        <v>46322</v>
      </c>
      <c r="E595" s="57" t="str">
        <f aca="false">Flights!$G$22&amp;"-"&amp;Flights!$H$22</f>
        <v>KUL-KIX</v>
      </c>
      <c r="F595" s="57" t="str">
        <f aca="false">Flights!$K$22</f>
        <v>BC</v>
      </c>
      <c r="G595" s="57" t="s">
        <v>420</v>
      </c>
      <c r="H595" s="57" t="s">
        <v>378</v>
      </c>
      <c r="I595" s="57" t="s">
        <v>499</v>
      </c>
      <c r="J595" s="57" t="s">
        <v>511</v>
      </c>
      <c r="K595" s="67" t="s">
        <v>501</v>
      </c>
      <c r="L595" s="67" t="s">
        <v>1294</v>
      </c>
      <c r="M595" s="67" t="s">
        <v>451</v>
      </c>
      <c r="N595" s="67" t="s">
        <v>383</v>
      </c>
      <c r="O595" s="67" t="s">
        <v>503</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60"/>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file",IF(TRIM(S595)="","INVALID – choose the evidence type (column S)",IF(BL595=0,"INVALID – evidence ID does not match its type (e.g. SF-2210, IMG_2231, seal 88213, link)",IF(OR(LEN(AX595)&lt;2,ISNUMBER(MATCH(AX595,L_Placeholder,0))),"INVALID – verifier missing",IF(AX595=AU595,"INVALID – verifier must be someone other than the PIC",IF(BH595=1,"INVALID – result not yet available (awaiting / TBC)",IF(BV595=1,"INVALID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future",IF(AND(ISNUMBER(BY595),AG595&lt;BY595),IF(H595="Physical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IF(TRIM(S595)="",0,BZ595)</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TRIM(LOWER(W595))&lt;&gt;LOWER(Flights!$F$22),ISNA(MATCH(TRIM(BP595),{"00aaa00","00aaa0000","aaa00","aaa0000","00-aaa-00","00-aaa-0000","00/aaa/00"},0)),OR(SUMPRODUCT(--ISNUMBER(SEARCH({"a0","a-0","a_0","a/0","a.0","a#0"},BP595)))&gt;0,ISNUMBER(SEARCH("000000",BP595)))),1,0),0)</f>
        <v>0</v>
      </c>
      <c r="BR595" s="61"/>
      <c r="BS595" s="61"/>
      <c r="BT595" s="61"/>
      <c r="BU595" s="61"/>
      <c r="BV595" s="61" t="n">
        <f aca="false">0</f>
        <v>0</v>
      </c>
      <c r="BW595" s="61"/>
      <c r="BX595" s="61"/>
      <c r="BY595" s="62" t="n">
        <f aca="false">Q595-T12EarlyH/24</f>
        <v>46321.6006944444</v>
      </c>
      <c r="BZ595" s="61" t="n">
        <f aca="false">IFERROR(IF(AND(TRIM(LOWER(Z595))&lt;&gt;LOWER(Flights!$F$22),ISNA(MATCH(TRIM(BN595),{"00aaa00","00aaa0000","aaa00","aaa0000","00-aaa-00","00-aaa-0000","00/aaa/00"},0)),IF(S595="Link / file path",SUMPRODUCT(--ISNUMBER(SEARCH({"http","www.","\","/",".pdf",".jpg",".jpeg",".png",".heic",".xls",".doc",".msg",".eml"},Z595)))&gt;0,OR(SUMPRODUCT(--ISNUMBER(SEARCH({"a0","a-0","a_0","a/0","a.0","a#0"},BN595)))&gt;0,SUMPRODUCT(--ISNUMBER(SEARCH({"http","www.","\","/",".pdf",".jpg",".jpeg",".png",".heic",".xls",".doc",".msg",".eml"},Z595)))&gt;0,AND(ISNUMBER(MATCH(S595,{"Seal no.","Delivery note / receipt","Email","Photo"},0)),ISNUMBER(SEARCH("0000",BN595)))))),1,0),0)</f>
        <v>0</v>
      </c>
    </row>
    <row r="596" customFormat="false" ht="41.25" hidden="false" customHeight="true" outlineLevel="0" collapsed="false">
      <c r="A596" s="57" t="s">
        <v>1295</v>
      </c>
      <c r="B596" s="57" t="s">
        <v>293</v>
      </c>
      <c r="C596" s="57" t="str">
        <f aca="false">Flights!$F$22</f>
        <v>MH0052</v>
      </c>
      <c r="D596" s="58" t="n">
        <f aca="false">Flights!$D$22</f>
        <v>46322</v>
      </c>
      <c r="E596" s="57" t="str">
        <f aca="false">Flights!$G$22&amp;"-"&amp;Flights!$H$22</f>
        <v>KUL-KIX</v>
      </c>
      <c r="F596" s="57" t="str">
        <f aca="false">Flights!$K$22</f>
        <v>BC</v>
      </c>
      <c r="G596" s="57" t="s">
        <v>420</v>
      </c>
      <c r="H596" s="57" t="s">
        <v>378</v>
      </c>
      <c r="I596" s="57" t="s">
        <v>499</v>
      </c>
      <c r="J596" s="57" t="s">
        <v>515</v>
      </c>
      <c r="K596" s="67" t="s">
        <v>501</v>
      </c>
      <c r="L596" s="67" t="s">
        <v>1296</v>
      </c>
      <c r="M596" s="67" t="s">
        <v>451</v>
      </c>
      <c r="N596" s="67" t="s">
        <v>383</v>
      </c>
      <c r="O596" s="67" t="s">
        <v>503</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60"/>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file",IF(TRIM(S596)="","INVALID – choose the evidence type (column S)",IF(BL596=0,"INVALID – evidence ID does not match its type (e.g. SF-2210, IMG_2231, seal 88213, link)",IF(OR(LEN(AX596)&lt;2,ISNUMBER(MATCH(AX596,L_Placeholder,0))),"INVALID – verifier missing",IF(AX596=AU596,"INVALID – verifier must be someone other than the PIC",IF(BH596=1,"INVALID – result not yet available (awaiting / TBC)",IF(BV596=1,"INVALID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future",IF(AND(ISNUMBER(BY596),AG596&lt;BY596),IF(H596="Physical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IF(TRIM(S596)="",0,BZ596)</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TRIM(LOWER(W596))&lt;&gt;LOWER(Flights!$F$22),ISNA(MATCH(TRIM(BP596),{"00aaa00","00aaa0000","aaa00","aaa0000","00-aaa-00","00-aaa-0000","00/aaa/00"},0)),OR(SUMPRODUCT(--ISNUMBER(SEARCH({"a0","a-0","a_0","a/0","a.0","a#0"},BP596)))&gt;0,ISNUMBER(SEARCH("000000",BP596)))),1,0),0)</f>
        <v>0</v>
      </c>
      <c r="BR596" s="61"/>
      <c r="BS596" s="61"/>
      <c r="BT596" s="61"/>
      <c r="BU596" s="61"/>
      <c r="BV596" s="61" t="n">
        <f aca="false">0</f>
        <v>0</v>
      </c>
      <c r="BW596" s="61"/>
      <c r="BX596" s="61"/>
      <c r="BY596" s="62" t="n">
        <f aca="false">Q596-T12EarlyH/24</f>
        <v>46321.6006944444</v>
      </c>
      <c r="BZ596" s="61" t="n">
        <f aca="false">IFERROR(IF(AND(TRIM(LOWER(Z596))&lt;&gt;LOWER(Flights!$F$22),ISNA(MATCH(TRIM(BN596),{"00aaa00","00aaa0000","aaa00","aaa0000","00-aaa-00","00-aaa-0000","00/aaa/00"},0)),IF(S596="Link / file path",SUMPRODUCT(--ISNUMBER(SEARCH({"http","www.","\","/",".pdf",".jpg",".jpeg",".png",".heic",".xls",".doc",".msg",".eml"},Z596)))&gt;0,OR(SUMPRODUCT(--ISNUMBER(SEARCH({"a0","a-0","a_0","a/0","a.0","a#0"},BN596)))&gt;0,SUMPRODUCT(--ISNUMBER(SEARCH({"http","www.","\","/",".pdf",".jpg",".jpeg",".png",".heic",".xls",".doc",".msg",".eml"},Z596)))&gt;0,AND(ISNUMBER(MATCH(S596,{"Seal no.","Delivery note / receipt","Email","Photo"},0)),ISNUMBER(SEARCH("0000",BN596)))))),1,0),0)</f>
        <v>0</v>
      </c>
    </row>
    <row r="597" customFormat="false" ht="54" hidden="false" customHeight="true" outlineLevel="0" collapsed="false">
      <c r="A597" s="57" t="s">
        <v>1297</v>
      </c>
      <c r="B597" s="57" t="s">
        <v>293</v>
      </c>
      <c r="C597" s="57" t="str">
        <f aca="false">Flights!$F$22</f>
        <v>MH0052</v>
      </c>
      <c r="D597" s="58" t="n">
        <f aca="false">Flights!$D$22</f>
        <v>46322</v>
      </c>
      <c r="E597" s="57" t="str">
        <f aca="false">Flights!$G$22&amp;"-"&amp;Flights!$H$22</f>
        <v>KUL-KIX</v>
      </c>
      <c r="F597" s="57" t="str">
        <f aca="false">Flights!$K$22</f>
        <v>BC</v>
      </c>
      <c r="G597" s="57" t="s">
        <v>420</v>
      </c>
      <c r="H597" s="57" t="s">
        <v>378</v>
      </c>
      <c r="I597" s="57" t="s">
        <v>499</v>
      </c>
      <c r="J597" s="57" t="s">
        <v>518</v>
      </c>
      <c r="K597" s="67" t="s">
        <v>616</v>
      </c>
      <c r="L597" s="67" t="s">
        <v>1298</v>
      </c>
      <c r="M597" s="67" t="s">
        <v>451</v>
      </c>
      <c r="N597" s="67" t="s">
        <v>383</v>
      </c>
      <c r="O597" s="67" t="s">
        <v>521</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60"/>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file",IF(TRIM(S597)="","INVALID – choose the evidence type (column S)",IF(BL597=0,"INVALID – evidence ID does not match its type (e.g. SF-2210, IMG_2231, seal 88213, link)",IF(OR(LEN(AX597)&lt;2,ISNUMBER(MATCH(AX597,L_Placeholder,0))),"INVALID – verifier missing",IF(AX597=AU597,"INVALID – verifier must be someone other than the PIC",IF(BH597=1,"INVALID – result not yet available (awaiting / TBC)",IF(BV597=1,"INVALID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future",IF(AND(ISNUMBER(BY597),AG597&lt;BY597),IF(H597="Physical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IF(TRIM(S597)="",0,BZ597)</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TRIM(LOWER(W597))&lt;&gt;LOWER(Flights!$F$22),ISNA(MATCH(TRIM(BP597),{"00aaa00","00aaa0000","aaa00","aaa0000","00-aaa-00","00-aaa-0000","00/aaa/00"},0)),OR(SUMPRODUCT(--ISNUMBER(SEARCH({"a0","a-0","a_0","a/0","a.0","a#0"},BP597)))&gt;0,ISNUMBER(SEARCH("000000",BP597)))),1,0),0)</f>
        <v>0</v>
      </c>
      <c r="BR597" s="61"/>
      <c r="BS597" s="61"/>
      <c r="BT597" s="61"/>
      <c r="BU597" s="61"/>
      <c r="BV597" s="61" t="n">
        <f aca="false">0</f>
        <v>0</v>
      </c>
      <c r="BW597" s="61"/>
      <c r="BX597" s="61"/>
      <c r="BY597" s="62" t="n">
        <f aca="false">Q597-T12EarlyH/24</f>
        <v>46321.6006944444</v>
      </c>
      <c r="BZ597" s="61" t="n">
        <f aca="false">IFERROR(IF(AND(TRIM(LOWER(Z597))&lt;&gt;LOWER(Flights!$F$22),ISNA(MATCH(TRIM(BN597),{"00aaa00","00aaa0000","aaa00","aaa0000","00-aaa-00","00-aaa-0000","00/aaa/00"},0)),IF(S597="Link / file path",SUMPRODUCT(--ISNUMBER(SEARCH({"http","www.","\","/",".pdf",".jpg",".jpeg",".png",".heic",".xls",".doc",".msg",".eml"},Z597)))&gt;0,OR(SUMPRODUCT(--ISNUMBER(SEARCH({"a0","a-0","a_0","a/0","a.0","a#0"},BN597)))&gt;0,SUMPRODUCT(--ISNUMBER(SEARCH({"http","www.","\","/",".pdf",".jpg",".jpeg",".png",".heic",".xls",".doc",".msg",".eml"},Z597)))&gt;0,AND(ISNUMBER(MATCH(S597,{"Seal no.","Delivery note / receipt","Email","Photo"},0)),ISNUMBER(SEARCH("0000",BN597)))))),1,0),0)</f>
        <v>0</v>
      </c>
    </row>
    <row r="598" customFormat="false" ht="41.25" hidden="false" customHeight="true" outlineLevel="0" collapsed="false">
      <c r="A598" s="57" t="s">
        <v>1299</v>
      </c>
      <c r="B598" s="57" t="s">
        <v>293</v>
      </c>
      <c r="C598" s="57" t="str">
        <f aca="false">Flights!$F$22</f>
        <v>MH0052</v>
      </c>
      <c r="D598" s="58" t="n">
        <f aca="false">Flights!$D$22</f>
        <v>46322</v>
      </c>
      <c r="E598" s="57" t="str">
        <f aca="false">Flights!$G$22&amp;"-"&amp;Flights!$H$22</f>
        <v>KUL-KIX</v>
      </c>
      <c r="F598" s="57" t="str">
        <f aca="false">Flights!$K$22</f>
        <v>BC</v>
      </c>
      <c r="G598" s="57" t="s">
        <v>420</v>
      </c>
      <c r="H598" s="57" t="s">
        <v>378</v>
      </c>
      <c r="I598" s="57" t="s">
        <v>499</v>
      </c>
      <c r="J598" s="57" t="s">
        <v>523</v>
      </c>
      <c r="K598" s="67" t="s">
        <v>501</v>
      </c>
      <c r="L598" s="67" t="s">
        <v>1300</v>
      </c>
      <c r="M598" s="67" t="s">
        <v>451</v>
      </c>
      <c r="N598" s="67" t="s">
        <v>383</v>
      </c>
      <c r="O598" s="67" t="s">
        <v>503</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60"/>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file",IF(TRIM(S598)="","INVALID – choose the evidence type (column S)",IF(BL598=0,"INVALID – evidence ID does not match its type (e.g. SF-2210, IMG_2231, seal 88213, link)",IF(OR(LEN(AX598)&lt;2,ISNUMBER(MATCH(AX598,L_Placeholder,0))),"INVALID – verifier missing",IF(AX598=AU598,"INVALID – verifier must be someone other than the PIC",IF(BH598=1,"INVALID – result not yet available (awaiting / TBC)",IF(BV598=1,"INVALID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future",IF(AND(ISNUMBER(BY598),AG598&lt;BY598),IF(H598="Physical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IF(TRIM(S598)="",0,BZ598)</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TRIM(LOWER(W598))&lt;&gt;LOWER(Flights!$F$22),ISNA(MATCH(TRIM(BP598),{"00aaa00","00aaa0000","aaa00","aaa0000","00-aaa-00","00-aaa-0000","00/aaa/00"},0)),OR(SUMPRODUCT(--ISNUMBER(SEARCH({"a0","a-0","a_0","a/0","a.0","a#0"},BP598)))&gt;0,ISNUMBER(SEARCH("000000",BP598)))),1,0),0)</f>
        <v>0</v>
      </c>
      <c r="BR598" s="61"/>
      <c r="BS598" s="61"/>
      <c r="BT598" s="61"/>
      <c r="BU598" s="61"/>
      <c r="BV598" s="61" t="n">
        <f aca="false">0</f>
        <v>0</v>
      </c>
      <c r="BW598" s="61"/>
      <c r="BX598" s="61"/>
      <c r="BY598" s="62" t="n">
        <f aca="false">Q598-T12EarlyH/24</f>
        <v>46321.6006944444</v>
      </c>
      <c r="BZ598" s="61" t="n">
        <f aca="false">IFERROR(IF(AND(TRIM(LOWER(Z598))&lt;&gt;LOWER(Flights!$F$22),ISNA(MATCH(TRIM(BN598),{"00aaa00","00aaa0000","aaa00","aaa0000","00-aaa-00","00-aaa-0000","00/aaa/00"},0)),IF(S598="Link / file path",SUMPRODUCT(--ISNUMBER(SEARCH({"http","www.","\","/",".pdf",".jpg",".jpeg",".png",".heic",".xls",".doc",".msg",".eml"},Z598)))&gt;0,OR(SUMPRODUCT(--ISNUMBER(SEARCH({"a0","a-0","a_0","a/0","a.0","a#0"},BN598)))&gt;0,SUMPRODUCT(--ISNUMBER(SEARCH({"http","www.","\","/",".pdf",".jpg",".jpeg",".png",".heic",".xls",".doc",".msg",".eml"},Z598)))&gt;0,AND(ISNUMBER(MATCH(S598,{"Seal no.","Delivery note / receipt","Email","Photo"},0)),ISNUMBER(SEARCH("0000",BN598)))))),1,0),0)</f>
        <v>0</v>
      </c>
    </row>
    <row r="599" customFormat="false" ht="41.25" hidden="false" customHeight="true" outlineLevel="0" collapsed="false">
      <c r="A599" s="57" t="s">
        <v>1301</v>
      </c>
      <c r="B599" s="57" t="s">
        <v>293</v>
      </c>
      <c r="C599" s="57" t="str">
        <f aca="false">Flights!$F$22</f>
        <v>MH0052</v>
      </c>
      <c r="D599" s="58" t="n">
        <f aca="false">Flights!$D$22</f>
        <v>46322</v>
      </c>
      <c r="E599" s="57" t="str">
        <f aca="false">Flights!$G$22&amp;"-"&amp;Flights!$H$22</f>
        <v>KUL-KIX</v>
      </c>
      <c r="F599" s="57" t="str">
        <f aca="false">Flights!$K$22</f>
        <v>BC</v>
      </c>
      <c r="G599" s="57" t="s">
        <v>420</v>
      </c>
      <c r="H599" s="57" t="s">
        <v>378</v>
      </c>
      <c r="I599" s="57" t="s">
        <v>447</v>
      </c>
      <c r="J599" s="57" t="s">
        <v>526</v>
      </c>
      <c r="K599" s="67" t="s">
        <v>449</v>
      </c>
      <c r="L599" s="67" t="s">
        <v>1302</v>
      </c>
      <c r="M599" s="67" t="s">
        <v>451</v>
      </c>
      <c r="N599" s="67" t="s">
        <v>383</v>
      </c>
      <c r="O599" s="67" t="s">
        <v>503</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60"/>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file",IF(TRIM(S599)="","INVALID – choose the evidence type (column S)",IF(BL599=0,"INVALID – evidence ID does not match its type (e.g. SF-2210, IMG_2231, seal 88213, link)",IF(OR(LEN(AX599)&lt;2,ISNUMBER(MATCH(AX599,L_Placeholder,0))),"INVALID – verifier missing",IF(AX599=AU599,"INVALID – verifier must be someone other than the PIC",IF(BH599=1,"INVALID – result not yet available (awaiting / TBC)",IF(BV599=1,"INVALID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future",IF(AND(ISNUMBER(BY599),AG599&lt;BY599),IF(H599="Physical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IF(TRIM(S599)="",0,BZ599)</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TRIM(LOWER(W599))&lt;&gt;LOWER(Flights!$F$22),ISNA(MATCH(TRIM(BP599),{"00aaa00","00aaa0000","aaa00","aaa0000","00-aaa-00","00-aaa-0000","00/aaa/00"},0)),OR(SUMPRODUCT(--ISNUMBER(SEARCH({"a0","a-0","a_0","a/0","a.0","a#0"},BP599)))&gt;0,ISNUMBER(SEARCH("000000",BP599)))),1,0),0)</f>
        <v>0</v>
      </c>
      <c r="BR599" s="61"/>
      <c r="BS599" s="61"/>
      <c r="BT599" s="61"/>
      <c r="BU599" s="61"/>
      <c r="BV599" s="61" t="n">
        <f aca="false">0</f>
        <v>0</v>
      </c>
      <c r="BW599" s="61"/>
      <c r="BX599" s="61"/>
      <c r="BY599" s="62" t="n">
        <f aca="false">Q599-T12EarlyH/24</f>
        <v>46321.6006944444</v>
      </c>
      <c r="BZ599" s="61" t="n">
        <f aca="false">IFERROR(IF(AND(TRIM(LOWER(Z599))&lt;&gt;LOWER(Flights!$F$22),ISNA(MATCH(TRIM(BN599),{"00aaa00","00aaa0000","aaa00","aaa0000","00-aaa-00","00-aaa-0000","00/aaa/00"},0)),IF(S599="Link / file path",SUMPRODUCT(--ISNUMBER(SEARCH({"http","www.","\","/",".pdf",".jpg",".jpeg",".png",".heic",".xls",".doc",".msg",".eml"},Z599)))&gt;0,OR(SUMPRODUCT(--ISNUMBER(SEARCH({"a0","a-0","a_0","a/0","a.0","a#0"},BN599)))&gt;0,SUMPRODUCT(--ISNUMBER(SEARCH({"http","www.","\","/",".pdf",".jpg",".jpeg",".png",".heic",".xls",".doc",".msg",".eml"},Z599)))&gt;0,AND(ISNUMBER(MATCH(S599,{"Seal no.","Delivery note / receipt","Email","Photo"},0)),ISNUMBER(SEARCH("0000",BN599)))))),1,0),0)</f>
        <v>0</v>
      </c>
    </row>
    <row r="600" customFormat="false" ht="41.25" hidden="false" customHeight="true" outlineLevel="0" collapsed="false">
      <c r="A600" s="57" t="s">
        <v>1303</v>
      </c>
      <c r="B600" s="57" t="s">
        <v>293</v>
      </c>
      <c r="C600" s="57" t="str">
        <f aca="false">Flights!$F$22</f>
        <v>MH0052</v>
      </c>
      <c r="D600" s="58" t="n">
        <f aca="false">Flights!$D$22</f>
        <v>46322</v>
      </c>
      <c r="E600" s="57" t="str">
        <f aca="false">Flights!$G$22&amp;"-"&amp;Flights!$H$22</f>
        <v>KUL-KIX</v>
      </c>
      <c r="F600" s="57" t="str">
        <f aca="false">Flights!$K$22</f>
        <v>BC</v>
      </c>
      <c r="G600" s="57" t="s">
        <v>420</v>
      </c>
      <c r="H600" s="57" t="s">
        <v>378</v>
      </c>
      <c r="I600" s="57" t="s">
        <v>447</v>
      </c>
      <c r="J600" s="57" t="s">
        <v>623</v>
      </c>
      <c r="K600" s="67" t="s">
        <v>449</v>
      </c>
      <c r="L600" s="67" t="s">
        <v>1304</v>
      </c>
      <c r="M600" s="67" t="s">
        <v>451</v>
      </c>
      <c r="N600" s="67" t="s">
        <v>383</v>
      </c>
      <c r="O600" s="67" t="s">
        <v>503</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60"/>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file",IF(TRIM(S600)="","INVALID – choose the evidence type (column S)",IF(BL600=0,"INVALID – evidence ID does not match its type (e.g. SF-2210, IMG_2231, seal 88213, link)",IF(OR(LEN(AX600)&lt;2,ISNUMBER(MATCH(AX600,L_Placeholder,0))),"INVALID – verifier missing",IF(AX600=AU600,"INVALID – verifier must be someone other than the PIC",IF(BH600=1,"INVALID – result not yet available (awaiting / TBC)",IF(BV600=1,"INVALID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future",IF(AND(ISNUMBER(BY600),AG600&lt;BY600),IF(H600="Physical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IF(TRIM(S600)="",0,BZ600)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TRIM(LOWER(W600))&lt;&gt;LOWER(Flights!$F$22),ISNA(MATCH(TRIM(BP600),{"00aaa00","00aaa0000","aaa00","aaa0000","00-aaa-00","00-aaa-0000","00/aaa/00"},0)),OR(SUMPRODUCT(--ISNUMBER(SEARCH({"a0","a-0","a_0","a/0","a.0","a#0"},BP600)))&gt;0,ISNUMBER(SEARCH("000000",BP600)))),1,0),0)</f>
        <v>0</v>
      </c>
      <c r="BR600" s="61"/>
      <c r="BS600" s="61"/>
      <c r="BT600" s="61"/>
      <c r="BU600" s="61"/>
      <c r="BV600" s="61" t="n">
        <f aca="false">0</f>
        <v>0</v>
      </c>
      <c r="BW600" s="61"/>
      <c r="BX600" s="61"/>
      <c r="BY600" s="62" t="n">
        <f aca="false">Q600-T12EarlyH/24</f>
        <v>46321.6006944444</v>
      </c>
      <c r="BZ600" s="61" t="n">
        <f aca="false">IFERROR(IF(AND(TRIM(LOWER(Z600))&lt;&gt;LOWER(Flights!$F$22),ISNA(MATCH(TRIM(BN600),{"00aaa00","00aaa0000","aaa00","aaa0000","00-aaa-00","00-aaa-0000","00/aaa/00"},0)),IF(S600="Link / file path",SUMPRODUCT(--ISNUMBER(SEARCH({"http","www.","\","/",".pdf",".jpg",".jpeg",".png",".heic",".xls",".doc",".msg",".eml"},Z600)))&gt;0,OR(SUMPRODUCT(--ISNUMBER(SEARCH({"a0","a-0","a_0","a/0","a.0","a#0"},BN600)))&gt;0,SUMPRODUCT(--ISNUMBER(SEARCH({"http","www.","\","/",".pdf",".jpg",".jpeg",".png",".heic",".xls",".doc",".msg",".eml"},Z600)))&gt;0,AND(ISNUMBER(MATCH(S600,{"Seal no.","Delivery note / receipt","Email","Photo"},0)),ISNUMBER(SEARCH("0000",BN600)))))),1,0),0)</f>
        <v>0</v>
      </c>
    </row>
    <row r="601" customFormat="false" ht="41.25" hidden="false" customHeight="true" outlineLevel="0" collapsed="false">
      <c r="A601" s="57" t="s">
        <v>1305</v>
      </c>
      <c r="B601" s="57" t="s">
        <v>293</v>
      </c>
      <c r="C601" s="57" t="str">
        <f aca="false">Flights!$F$22</f>
        <v>MH0052</v>
      </c>
      <c r="D601" s="58" t="n">
        <f aca="false">Flights!$D$22</f>
        <v>46322</v>
      </c>
      <c r="E601" s="57" t="str">
        <f aca="false">Flights!$G$22&amp;"-"&amp;Flights!$H$22</f>
        <v>KUL-KIX</v>
      </c>
      <c r="F601" s="57" t="str">
        <f aca="false">Flights!$K$22</f>
        <v>BC</v>
      </c>
      <c r="G601" s="57" t="s">
        <v>420</v>
      </c>
      <c r="H601" s="57" t="s">
        <v>378</v>
      </c>
      <c r="I601" s="57" t="s">
        <v>447</v>
      </c>
      <c r="J601" s="57" t="s">
        <v>626</v>
      </c>
      <c r="K601" s="67" t="s">
        <v>449</v>
      </c>
      <c r="L601" s="67" t="s">
        <v>1306</v>
      </c>
      <c r="M601" s="67" t="s">
        <v>451</v>
      </c>
      <c r="N601" s="67" t="s">
        <v>383</v>
      </c>
      <c r="O601" s="67" t="s">
        <v>503</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60"/>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file",IF(TRIM(S601)="","INVALID – choose the evidence type (column S)",IF(BL601=0,"INVALID – evidence ID does not match its type (e.g. SF-2210, IMG_2231, seal 88213, link)",IF(OR(LEN(AX601)&lt;2,ISNUMBER(MATCH(AX601,L_Placeholder,0))),"INVALID – verifier missing",IF(AX601=AU601,"INVALID – verifier must be someone other than the PIC",IF(BH601=1,"INVALID – result not yet available (awaiting / TBC)",IF(BV601=1,"INVALID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future",IF(AND(ISNUMBER(BY601),AG601&lt;BY601),IF(H601="Physical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IF(TRIM(S601)="",0,BZ601)</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TRIM(LOWER(W601))&lt;&gt;LOWER(Flights!$F$22),ISNA(MATCH(TRIM(BP601),{"00aaa00","00aaa0000","aaa00","aaa0000","00-aaa-00","00-aaa-0000","00/aaa/00"},0)),OR(SUMPRODUCT(--ISNUMBER(SEARCH({"a0","a-0","a_0","a/0","a.0","a#0"},BP601)))&gt;0,ISNUMBER(SEARCH("000000",BP601)))),1,0),0)</f>
        <v>0</v>
      </c>
      <c r="BR601" s="61"/>
      <c r="BS601" s="61"/>
      <c r="BT601" s="61"/>
      <c r="BU601" s="61"/>
      <c r="BV601" s="61" t="n">
        <f aca="false">0</f>
        <v>0</v>
      </c>
      <c r="BW601" s="61"/>
      <c r="BX601" s="61"/>
      <c r="BY601" s="62" t="n">
        <f aca="false">Q601-T12EarlyH/24</f>
        <v>46321.6006944444</v>
      </c>
      <c r="BZ601" s="61" t="n">
        <f aca="false">IFERROR(IF(AND(TRIM(LOWER(Z601))&lt;&gt;LOWER(Flights!$F$22),ISNA(MATCH(TRIM(BN601),{"00aaa00","00aaa0000","aaa00","aaa0000","00-aaa-00","00-aaa-0000","00/aaa/00"},0)),IF(S601="Link / file path",SUMPRODUCT(--ISNUMBER(SEARCH({"http","www.","\","/",".pdf",".jpg",".jpeg",".png",".heic",".xls",".doc",".msg",".eml"},Z601)))&gt;0,OR(SUMPRODUCT(--ISNUMBER(SEARCH({"a0","a-0","a_0","a/0","a.0","a#0"},BN601)))&gt;0,SUMPRODUCT(--ISNUMBER(SEARCH({"http","www.","\","/",".pdf",".jpg",".jpeg",".png",".heic",".xls",".doc",".msg",".eml"},Z601)))&gt;0,AND(ISNUMBER(MATCH(S601,{"Seal no.","Delivery note / receipt","Email","Photo"},0)),ISNUMBER(SEARCH("0000",BN601)))))),1,0),0)</f>
        <v>0</v>
      </c>
    </row>
    <row r="602" customFormat="false" ht="39.75" hidden="false" customHeight="true" outlineLevel="0" collapsed="false">
      <c r="A602" s="57" t="s">
        <v>1307</v>
      </c>
      <c r="B602" s="57" t="s">
        <v>293</v>
      </c>
      <c r="C602" s="57" t="str">
        <f aca="false">Flights!$F$22</f>
        <v>MH0052</v>
      </c>
      <c r="D602" s="58" t="n">
        <f aca="false">Flights!$D$22</f>
        <v>46322</v>
      </c>
      <c r="E602" s="57" t="str">
        <f aca="false">Flights!$G$22&amp;"-"&amp;Flights!$H$22</f>
        <v>KUL-KIX</v>
      </c>
      <c r="F602" s="57" t="str">
        <f aca="false">Flights!$K$22</f>
        <v>BC</v>
      </c>
      <c r="G602" s="57" t="s">
        <v>420</v>
      </c>
      <c r="H602" s="57" t="s">
        <v>378</v>
      </c>
      <c r="I602" s="57" t="s">
        <v>629</v>
      </c>
      <c r="J602" s="57" t="s">
        <v>630</v>
      </c>
      <c r="K602" s="67" t="s">
        <v>501</v>
      </c>
      <c r="L602" s="67" t="s">
        <v>1308</v>
      </c>
      <c r="M602" s="67" t="s">
        <v>187</v>
      </c>
      <c r="N602" s="67" t="s">
        <v>383</v>
      </c>
      <c r="O602" s="67" t="s">
        <v>632</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60"/>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file",IF(TRIM(S602)="","INVALID – choose the evidence type (column S)",IF(BL602=0,"INVALID – evidence ID does not match its type (e.g. SF-2210, IMG_2231, seal 88213, link)",IF(OR(LEN(AX602)&lt;2,ISNUMBER(MATCH(AX602,L_Placeholder,0))),"INVALID – verifier missing",IF(AX602=AU602,"INVALID – verifier must be someone other than the PIC",IF(BH602=1,"INVALID – result not yet available (awaiting / TBC)",IF(BV602=1,"INVALID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future",IF(AND(ISNUMBER(BY602),AG602&lt;BY602),IF(H602="Physical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IF(TRIM(S602)="",0,BZ602)</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TRIM(LOWER(W602))&lt;&gt;LOWER(Flights!$F$22),ISNA(MATCH(TRIM(BP602),{"00aaa00","00aaa0000","aaa00","aaa0000","00-aaa-00","00-aaa-0000","00/aaa/00"},0)),OR(SUMPRODUCT(--ISNUMBER(SEARCH({"a0","a-0","a_0","a/0","a.0","a#0"},BP602)))&gt;0,ISNUMBER(SEARCH("000000",BP602)))),1,0),0)</f>
        <v>0</v>
      </c>
      <c r="BR602" s="61"/>
      <c r="BS602" s="61"/>
      <c r="BT602" s="61"/>
      <c r="BU602" s="61"/>
      <c r="BV602" s="61" t="n">
        <f aca="false">0</f>
        <v>0</v>
      </c>
      <c r="BW602" s="61"/>
      <c r="BX602" s="61"/>
      <c r="BY602" s="62" t="n">
        <f aca="false">Q602-T12EarlyH/24</f>
        <v>46321.6006944444</v>
      </c>
      <c r="BZ602" s="61" t="n">
        <f aca="false">IFERROR(IF(AND(TRIM(LOWER(Z602))&lt;&gt;LOWER(Flights!$F$22),ISNA(MATCH(TRIM(BN602),{"00aaa00","00aaa0000","aaa00","aaa0000","00-aaa-00","00-aaa-0000","00/aaa/00"},0)),IF(S602="Link / file path",SUMPRODUCT(--ISNUMBER(SEARCH({"http","www.","\","/",".pdf",".jpg",".jpeg",".png",".heic",".xls",".doc",".msg",".eml"},Z602)))&gt;0,OR(SUMPRODUCT(--ISNUMBER(SEARCH({"a0","a-0","a_0","a/0","a.0","a#0"},BN602)))&gt;0,SUMPRODUCT(--ISNUMBER(SEARCH({"http","www.","\","/",".pdf",".jpg",".jpeg",".png",".heic",".xls",".doc",".msg",".eml"},Z602)))&gt;0,AND(ISNUMBER(MATCH(S602,{"Seal no.","Delivery note / receipt","Email","Photo"},0)),ISNUMBER(SEARCH("0000",BN602)))))),1,0),0)</f>
        <v>0</v>
      </c>
    </row>
    <row r="603" customFormat="false" ht="41.25" hidden="false" customHeight="true" outlineLevel="0" collapsed="false">
      <c r="A603" s="57" t="s">
        <v>1309</v>
      </c>
      <c r="B603" s="57" t="s">
        <v>293</v>
      </c>
      <c r="C603" s="57" t="str">
        <f aca="false">Flights!$F$22</f>
        <v>MH0052</v>
      </c>
      <c r="D603" s="58" t="n">
        <f aca="false">Flights!$D$22</f>
        <v>46322</v>
      </c>
      <c r="E603" s="57" t="str">
        <f aca="false">Flights!$G$22&amp;"-"&amp;Flights!$H$22</f>
        <v>KUL-KIX</v>
      </c>
      <c r="F603" s="57" t="str">
        <f aca="false">Flights!$K$22</f>
        <v>BC</v>
      </c>
      <c r="G603" s="57" t="s">
        <v>420</v>
      </c>
      <c r="H603" s="57" t="s">
        <v>378</v>
      </c>
      <c r="I603" s="57" t="s">
        <v>634</v>
      </c>
      <c r="J603" s="57" t="s">
        <v>635</v>
      </c>
      <c r="K603" s="67" t="s">
        <v>1310</v>
      </c>
      <c r="L603" s="67" t="s">
        <v>1311</v>
      </c>
      <c r="M603" s="67" t="s">
        <v>451</v>
      </c>
      <c r="N603" s="67" t="s">
        <v>383</v>
      </c>
      <c r="O603" s="67" t="s">
        <v>1312</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60"/>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file",IF(TRIM(S603)="","INVALID – choose the evidence type (column S)",IF(BL603=0,"INVALID – evidence ID does not match its type (e.g. SF-2210, IMG_2231, seal 88213, link)",IF(OR(LEN(AX603)&lt;2,ISNUMBER(MATCH(AX603,L_Placeholder,0))),"INVALID – verifier missing",IF(AX603=AU603,"INVALID – verifier must be someone other than the PIC",IF(BH603=1,"INVALID – result not yet available (awaiting / TBC)",IF(BV603=1,"INVALID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future",IF(AND(ISNUMBER(BY603),AG603&lt;BY603),IF(H603="Physical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IF(TRIM(S603)="",0,BZ603)</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TRIM(LOWER(W603))&lt;&gt;LOWER(Flights!$F$22),ISNA(MATCH(TRIM(BP603),{"00aaa00","00aaa0000","aaa00","aaa0000","00-aaa-00","00-aaa-0000","00/aaa/00"},0)),OR(SUMPRODUCT(--ISNUMBER(SEARCH({"a0","a-0","a_0","a/0","a.0","a#0"},BP603)))&gt;0,ISNUMBER(SEARCH("000000",BP603)))),1,0),0)</f>
        <v>0</v>
      </c>
      <c r="BR603" s="61"/>
      <c r="BS603" s="61"/>
      <c r="BT603" s="61"/>
      <c r="BU603" s="61"/>
      <c r="BV603" s="61" t="n">
        <f aca="false">0</f>
        <v>0</v>
      </c>
      <c r="BW603" s="61"/>
      <c r="BX603" s="61"/>
      <c r="BY603" s="62" t="n">
        <f aca="false">Q603-T12EarlyH/24</f>
        <v>46321.6006944444</v>
      </c>
      <c r="BZ603" s="61" t="n">
        <f aca="false">IFERROR(IF(AND(TRIM(LOWER(Z603))&lt;&gt;LOWER(Flights!$F$22),ISNA(MATCH(TRIM(BN603),{"00aaa00","00aaa0000","aaa00","aaa0000","00-aaa-00","00-aaa-0000","00/aaa/00"},0)),IF(S603="Link / file path",SUMPRODUCT(--ISNUMBER(SEARCH({"http","www.","\","/",".pdf",".jpg",".jpeg",".png",".heic",".xls",".doc",".msg",".eml"},Z603)))&gt;0,OR(SUMPRODUCT(--ISNUMBER(SEARCH({"a0","a-0","a_0","a/0","a.0","a#0"},BN603)))&gt;0,SUMPRODUCT(--ISNUMBER(SEARCH({"http","www.","\","/",".pdf",".jpg",".jpeg",".png",".heic",".xls",".doc",".msg",".eml"},Z603)))&gt;0,AND(ISNUMBER(MATCH(S603,{"Seal no.","Delivery note / receipt","Email","Photo"},0)),ISNUMBER(SEARCH("0000",BN603)))))),1,0),0)</f>
        <v>0</v>
      </c>
    </row>
    <row r="604" customFormat="false" ht="39.75" hidden="false" customHeight="true" outlineLevel="0" collapsed="false">
      <c r="A604" s="57" t="s">
        <v>1313</v>
      </c>
      <c r="B604" s="57" t="s">
        <v>293</v>
      </c>
      <c r="C604" s="57" t="str">
        <f aca="false">Flights!$F$22</f>
        <v>MH0052</v>
      </c>
      <c r="D604" s="58" t="n">
        <f aca="false">Flights!$D$22</f>
        <v>46322</v>
      </c>
      <c r="E604" s="57" t="str">
        <f aca="false">Flights!$G$22&amp;"-"&amp;Flights!$H$22</f>
        <v>KUL-KIX</v>
      </c>
      <c r="F604" s="57" t="str">
        <f aca="false">Flights!$K$22</f>
        <v>BC</v>
      </c>
      <c r="G604" s="57" t="s">
        <v>459</v>
      </c>
      <c r="H604" s="57" t="s">
        <v>460</v>
      </c>
      <c r="I604" s="57" t="s">
        <v>379</v>
      </c>
      <c r="J604" s="57" t="s">
        <v>461</v>
      </c>
      <c r="K604" s="67" t="s">
        <v>426</v>
      </c>
      <c r="L604" s="67" t="s">
        <v>462</v>
      </c>
      <c r="M604" s="67"/>
      <c r="N604" s="67" t="s">
        <v>383</v>
      </c>
      <c r="O604" s="67" t="s">
        <v>463</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60"/>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file",IF(TRIM(S604)="","INVALID – choose the evidence type (column S)",IF(BL604=0,"INVALID – evidence ID does not match its type (e.g. SF-2210, IMG_2231, seal 88213, link)",IF(OR(LEN(AX604)&lt;2,ISNUMBER(MATCH(AX604,L_Placeholder,0))),"INVALID – verifier missing",IF(AX604=AU604,"INVALID – verifier must be someone other than the PIC",IF(BH604=1,"INVALID – result not yet available (awaiting / TBC)",IF(BV604=1,"INVALID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future",IF(AND(ISNUMBER(BY604),AG604&lt;BY604),IF(H604="Physical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IF(TRIM(S604)="",0,BZ604)</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TRIM(LOWER(W604))&lt;&gt;LOWER(Flights!$F$22),ISNA(MATCH(TRIM(BP604),{"00aaa00","00aaa0000","aaa00","aaa0000","00-aaa-00","00-aaa-0000","00/aaa/00"},0)),OR(SUMPRODUCT(--ISNUMBER(SEARCH({"a0","a-0","a_0","a/0","a.0","a#0"},BP604)))&gt;0,ISNUMBER(SEARCH("000000",BP604)))),1,0),0)</f>
        <v>0</v>
      </c>
      <c r="BR604" s="61"/>
      <c r="BS604" s="61"/>
      <c r="BT604" s="61"/>
      <c r="BU604" s="61"/>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c r="BX604" s="61"/>
      <c r="BY604" s="62" t="n">
        <f aca="false">IF(ISNUMBER(Flights!$AZ$22),MAX(Q604-UpliftWindowH/24,Flights!$AZ$22),Q604-UpliftWindowH/24)</f>
        <v>46322.3506944444</v>
      </c>
      <c r="BZ604" s="61" t="n">
        <f aca="false">IFERROR(IF(AND(TRIM(LOWER(Z604))&lt;&gt;LOWER(Flights!$F$22),ISNA(MATCH(TRIM(BN604),{"00aaa00","00aaa0000","aaa00","aaa0000","00-aaa-00","00-aaa-0000","00/aaa/00"},0)),IF(S604="Link / file path",SUMPRODUCT(--ISNUMBER(SEARCH({"http","www.","\","/",".pdf",".jpg",".jpeg",".png",".heic",".xls",".doc",".msg",".eml"},Z604)))&gt;0,OR(SUMPRODUCT(--ISNUMBER(SEARCH({"a0","a-0","a_0","a/0","a.0","a#0"},BN604)))&gt;0,SUMPRODUCT(--ISNUMBER(SEARCH({"http","www.","\","/",".pdf",".jpg",".jpeg",".png",".heic",".xls",".doc",".msg",".eml"},Z604)))&gt;0,AND(ISNUMBER(MATCH(S604,{"Seal no.","Delivery note / receipt","Email","Photo"},0)),ISNUMBER(SEARCH("0000",BN604)))))),1,0),0)</f>
        <v>0</v>
      </c>
    </row>
    <row r="605" customFormat="false" ht="39.75" hidden="false" customHeight="true" outlineLevel="0" collapsed="false">
      <c r="A605" s="57" t="s">
        <v>1314</v>
      </c>
      <c r="B605" s="57" t="s">
        <v>293</v>
      </c>
      <c r="C605" s="57" t="str">
        <f aca="false">Flights!$F$22</f>
        <v>MH0052</v>
      </c>
      <c r="D605" s="58" t="n">
        <f aca="false">Flights!$D$22</f>
        <v>46322</v>
      </c>
      <c r="E605" s="57" t="str">
        <f aca="false">Flights!$G$22&amp;"-"&amp;Flights!$H$22</f>
        <v>KUL-KIX</v>
      </c>
      <c r="F605" s="57" t="str">
        <f aca="false">Flights!$K$22</f>
        <v>BC</v>
      </c>
      <c r="G605" s="57" t="s">
        <v>459</v>
      </c>
      <c r="H605" s="57" t="s">
        <v>460</v>
      </c>
      <c r="I605" s="57" t="s">
        <v>428</v>
      </c>
      <c r="J605" s="57" t="s">
        <v>465</v>
      </c>
      <c r="K605" s="67" t="s">
        <v>426</v>
      </c>
      <c r="L605" s="67" t="s">
        <v>462</v>
      </c>
      <c r="M605" s="67"/>
      <c r="N605" s="67" t="s">
        <v>383</v>
      </c>
      <c r="O605" s="67" t="s">
        <v>463</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60"/>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file",IF(TRIM(S605)="","INVALID – choose the evidence type (column S)",IF(BL605=0,"INVALID – evidence ID does not match its type (e.g. SF-2210, IMG_2231, seal 88213, link)",IF(OR(LEN(AX605)&lt;2,ISNUMBER(MATCH(AX605,L_Placeholder,0))),"INVALID – verifier missing",IF(AX605=AU605,"INVALID – verifier must be someone other than the PIC",IF(BH605=1,"INVALID – result not yet available (awaiting / TBC)",IF(BV605=1,"INVALID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future",IF(AND(ISNUMBER(BY605),AG605&lt;BY605),IF(H605="Physical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IF(TRIM(S605)="",0,BZ605)</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TRIM(LOWER(W605))&lt;&gt;LOWER(Flights!$F$22),ISNA(MATCH(TRIM(BP605),{"00aaa00","00aaa0000","aaa00","aaa0000","00-aaa-00","00-aaa-0000","00/aaa/00"},0)),OR(SUMPRODUCT(--ISNUMBER(SEARCH({"a0","a-0","a_0","a/0","a.0","a#0"},BP605)))&gt;0,ISNUMBER(SEARCH("000000",BP605)))),1,0),0)</f>
        <v>0</v>
      </c>
      <c r="BR605" s="61"/>
      <c r="BS605" s="61"/>
      <c r="BT605" s="61"/>
      <c r="BU605" s="61"/>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c r="BX605" s="61"/>
      <c r="BY605" s="62" t="n">
        <f aca="false">IF(ISNUMBER(Flights!$AZ$22),MAX(Q605-UpliftWindowH/24,Flights!$AZ$22),Q605-UpliftWindowH/24)</f>
        <v>46322.3506944444</v>
      </c>
      <c r="BZ605" s="61" t="n">
        <f aca="false">IFERROR(IF(AND(TRIM(LOWER(Z605))&lt;&gt;LOWER(Flights!$F$22),ISNA(MATCH(TRIM(BN605),{"00aaa00","00aaa0000","aaa00","aaa0000","00-aaa-00","00-aaa-0000","00/aaa/00"},0)),IF(S605="Link / file path",SUMPRODUCT(--ISNUMBER(SEARCH({"http","www.","\","/",".pdf",".jpg",".jpeg",".png",".heic",".xls",".doc",".msg",".eml"},Z605)))&gt;0,OR(SUMPRODUCT(--ISNUMBER(SEARCH({"a0","a-0","a_0","a/0","a.0","a#0"},BN605)))&gt;0,SUMPRODUCT(--ISNUMBER(SEARCH({"http","www.","\","/",".pdf",".jpg",".jpeg",".png",".heic",".xls",".doc",".msg",".eml"},Z605)))&gt;0,AND(ISNUMBER(MATCH(S605,{"Seal no.","Delivery note / receipt","Email","Photo"},0)),ISNUMBER(SEARCH("0000",BN605)))))),1,0),0)</f>
        <v>0</v>
      </c>
    </row>
    <row r="606" customFormat="false" ht="39.75" hidden="false" customHeight="true" outlineLevel="0" collapsed="false">
      <c r="A606" s="57" t="s">
        <v>1315</v>
      </c>
      <c r="B606" s="57" t="s">
        <v>293</v>
      </c>
      <c r="C606" s="57" t="str">
        <f aca="false">Flights!$F$22</f>
        <v>MH0052</v>
      </c>
      <c r="D606" s="58" t="n">
        <f aca="false">Flights!$D$22</f>
        <v>46322</v>
      </c>
      <c r="E606" s="57" t="str">
        <f aca="false">Flights!$G$22&amp;"-"&amp;Flights!$H$22</f>
        <v>KUL-KIX</v>
      </c>
      <c r="F606" s="57" t="str">
        <f aca="false">Flights!$K$22</f>
        <v>BC</v>
      </c>
      <c r="G606" s="57" t="s">
        <v>459</v>
      </c>
      <c r="H606" s="57" t="s">
        <v>460</v>
      </c>
      <c r="I606" s="57" t="s">
        <v>440</v>
      </c>
      <c r="J606" s="57" t="s">
        <v>643</v>
      </c>
      <c r="K606" s="67" t="s">
        <v>501</v>
      </c>
      <c r="L606" s="67" t="s">
        <v>1286</v>
      </c>
      <c r="M606" s="67" t="s">
        <v>187</v>
      </c>
      <c r="N606" s="67" t="s">
        <v>383</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60"/>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file",IF(TRIM(S606)="","INVALID – choose the evidence type (column S)",IF(BL606=0,"INVALID – evidence ID does not match its type (e.g. SF-2210, IMG_2231, seal 88213, link)",IF(OR(LEN(AX606)&lt;2,ISNUMBER(MATCH(AX606,L_Placeholder,0))),"INVALID – verifier missing",IF(AX606=AU606,"INVALID – verifier must be someone other than the PIC",IF(BH606=1,"INVALID – result not yet available (awaiting / TBC)",IF(BV606=1,"INVALID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future",IF(AND(ISNUMBER(BY606),AG606&lt;BY606),IF(H606="Physical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IF(TRIM(S606)="",0,BZ606)</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TRIM(LOWER(W606))&lt;&gt;LOWER(Flights!$F$22),ISNA(MATCH(TRIM(BP606),{"00aaa00","00aaa0000","aaa00","aaa0000","00-aaa-00","00-aaa-0000","00/aaa/00"},0)),OR(SUMPRODUCT(--ISNUMBER(SEARCH({"a0","a-0","a_0","a/0","a.0","a#0"},BP606)))&gt;0,ISNUMBER(SEARCH("000000",BP606)))),1,0),0)</f>
        <v>0</v>
      </c>
      <c r="BR606" s="61"/>
      <c r="BS606" s="61"/>
      <c r="BT606" s="61"/>
      <c r="BU606" s="61"/>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c r="BX606" s="61"/>
      <c r="BY606" s="62" t="n">
        <f aca="false">IF(ISNUMBER(Flights!$AZ$22),MAX(Q606-UpliftWindowH/24,Flights!$AZ$22),Q606-UpliftWindowH/24)</f>
        <v>46322.3506944444</v>
      </c>
      <c r="BZ606" s="61" t="n">
        <f aca="false">IFERROR(IF(AND(TRIM(LOWER(Z606))&lt;&gt;LOWER(Flights!$F$22),ISNA(MATCH(TRIM(BN606),{"00aaa00","00aaa0000","aaa00","aaa0000","00-aaa-00","00-aaa-0000","00/aaa/00"},0)),IF(S606="Link / file path",SUMPRODUCT(--ISNUMBER(SEARCH({"http","www.","\","/",".pdf",".jpg",".jpeg",".png",".heic",".xls",".doc",".msg",".eml"},Z606)))&gt;0,OR(SUMPRODUCT(--ISNUMBER(SEARCH({"a0","a-0","a_0","a/0","a.0","a#0"},BN606)))&gt;0,SUMPRODUCT(--ISNUMBER(SEARCH({"http","www.","\","/",".pdf",".jpg",".jpeg",".png",".heic",".xls",".doc",".msg",".eml"},Z606)))&gt;0,AND(ISNUMBER(MATCH(S606,{"Seal no.","Delivery note / receipt","Email","Photo"},0)),ISNUMBER(SEARCH("0000",BN606)))))),1,0),0)</f>
        <v>0</v>
      </c>
    </row>
    <row r="607" customFormat="false" ht="39.75" hidden="false" customHeight="true" outlineLevel="0" collapsed="false">
      <c r="A607" s="57" t="s">
        <v>1316</v>
      </c>
      <c r="B607" s="57" t="s">
        <v>293</v>
      </c>
      <c r="C607" s="57" t="str">
        <f aca="false">Flights!$F$22</f>
        <v>MH0052</v>
      </c>
      <c r="D607" s="58" t="n">
        <f aca="false">Flights!$D$22</f>
        <v>46322</v>
      </c>
      <c r="E607" s="57" t="str">
        <f aca="false">Flights!$G$22&amp;"-"&amp;Flights!$H$22</f>
        <v>KUL-KIX</v>
      </c>
      <c r="F607" s="57" t="str">
        <f aca="false">Flights!$K$22</f>
        <v>BC</v>
      </c>
      <c r="G607" s="57" t="s">
        <v>459</v>
      </c>
      <c r="H607" s="57" t="s">
        <v>460</v>
      </c>
      <c r="I607" s="57" t="s">
        <v>499</v>
      </c>
      <c r="J607" s="57" t="s">
        <v>537</v>
      </c>
      <c r="K607" s="67" t="s">
        <v>501</v>
      </c>
      <c r="L607" s="67" t="s">
        <v>1288</v>
      </c>
      <c r="M607" s="67" t="s">
        <v>451</v>
      </c>
      <c r="N607" s="67" t="s">
        <v>383</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60"/>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file",IF(TRIM(S607)="","INVALID – choose the evidence type (column S)",IF(BL607=0,"INVALID – evidence ID does not match its type (e.g. SF-2210, IMG_2231, seal 88213, link)",IF(OR(LEN(AX607)&lt;2,ISNUMBER(MATCH(AX607,L_Placeholder,0))),"INVALID – verifier missing",IF(AX607=AU607,"INVALID – verifier must be someone other than the PIC",IF(BH607=1,"INVALID – result not yet available (awaiting / TBC)",IF(BV607=1,"INVALID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future",IF(AND(ISNUMBER(BY607),AG607&lt;BY607),IF(H607="Physical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IF(TRIM(S607)="",0,BZ607)</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TRIM(LOWER(W607))&lt;&gt;LOWER(Flights!$F$22),ISNA(MATCH(TRIM(BP607),{"00aaa00","00aaa0000","aaa00","aaa0000","00-aaa-00","00-aaa-0000","00/aaa/00"},0)),OR(SUMPRODUCT(--ISNUMBER(SEARCH({"a0","a-0","a_0","a/0","a.0","a#0"},BP607)))&gt;0,ISNUMBER(SEARCH("000000",BP607)))),1,0),0)</f>
        <v>0</v>
      </c>
      <c r="BR607" s="61"/>
      <c r="BS607" s="61"/>
      <c r="BT607" s="61"/>
      <c r="BU607" s="61"/>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c r="BX607" s="61"/>
      <c r="BY607" s="62" t="n">
        <f aca="false">IF(ISNUMBER(Flights!$AZ$22),MAX(Q607-UpliftWindowH/24,Flights!$AZ$22),Q607-UpliftWindowH/24)</f>
        <v>46322.3506944444</v>
      </c>
      <c r="BZ607" s="61" t="n">
        <f aca="false">IFERROR(IF(AND(TRIM(LOWER(Z607))&lt;&gt;LOWER(Flights!$F$22),ISNA(MATCH(TRIM(BN607),{"00aaa00","00aaa0000","aaa00","aaa0000","00-aaa-00","00-aaa-0000","00/aaa/00"},0)),IF(S607="Link / file path",SUMPRODUCT(--ISNUMBER(SEARCH({"http","www.","\","/",".pdf",".jpg",".jpeg",".png",".heic",".xls",".doc",".msg",".eml"},Z607)))&gt;0,OR(SUMPRODUCT(--ISNUMBER(SEARCH({"a0","a-0","a_0","a/0","a.0","a#0"},BN607)))&gt;0,SUMPRODUCT(--ISNUMBER(SEARCH({"http","www.","\","/",".pdf",".jpg",".jpeg",".png",".heic",".xls",".doc",".msg",".eml"},Z607)))&gt;0,AND(ISNUMBER(MATCH(S607,{"Seal no.","Delivery note / receipt","Email","Photo"},0)),ISNUMBER(SEARCH("0000",BN607)))))),1,0),0)</f>
        <v>0</v>
      </c>
    </row>
    <row r="608" customFormat="false" ht="39.75" hidden="false" customHeight="true" outlineLevel="0" collapsed="false">
      <c r="A608" s="57" t="s">
        <v>1317</v>
      </c>
      <c r="B608" s="57" t="s">
        <v>293</v>
      </c>
      <c r="C608" s="57" t="str">
        <f aca="false">Flights!$F$22</f>
        <v>MH0052</v>
      </c>
      <c r="D608" s="58" t="n">
        <f aca="false">Flights!$D$22</f>
        <v>46322</v>
      </c>
      <c r="E608" s="57" t="str">
        <f aca="false">Flights!$G$22&amp;"-"&amp;Flights!$H$22</f>
        <v>KUL-KIX</v>
      </c>
      <c r="F608" s="57" t="str">
        <f aca="false">Flights!$K$22</f>
        <v>BC</v>
      </c>
      <c r="G608" s="57" t="s">
        <v>459</v>
      </c>
      <c r="H608" s="57" t="s">
        <v>460</v>
      </c>
      <c r="I608" s="57" t="s">
        <v>499</v>
      </c>
      <c r="J608" s="57" t="s">
        <v>539</v>
      </c>
      <c r="K608" s="67" t="s">
        <v>501</v>
      </c>
      <c r="L608" s="67" t="s">
        <v>1290</v>
      </c>
      <c r="M608" s="67" t="s">
        <v>451</v>
      </c>
      <c r="N608" s="67" t="s">
        <v>383</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60"/>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file",IF(TRIM(S608)="","INVALID – choose the evidence type (column S)",IF(BL608=0,"INVALID – evidence ID does not match its type (e.g. SF-2210, IMG_2231, seal 88213, link)",IF(OR(LEN(AX608)&lt;2,ISNUMBER(MATCH(AX608,L_Placeholder,0))),"INVALID – verifier missing",IF(AX608=AU608,"INVALID – verifier must be someone other than the PIC",IF(BH608=1,"INVALID – result not yet available (awaiting / TBC)",IF(BV608=1,"INVALID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future",IF(AND(ISNUMBER(BY608),AG608&lt;BY608),IF(H608="Physical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IF(TRIM(S608)="",0,BZ608)</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TRIM(LOWER(W608))&lt;&gt;LOWER(Flights!$F$22),ISNA(MATCH(TRIM(BP608),{"00aaa00","00aaa0000","aaa00","aaa0000","00-aaa-00","00-aaa-0000","00/aaa/00"},0)),OR(SUMPRODUCT(--ISNUMBER(SEARCH({"a0","a-0","a_0","a/0","a.0","a#0"},BP608)))&gt;0,ISNUMBER(SEARCH("000000",BP608)))),1,0),0)</f>
        <v>0</v>
      </c>
      <c r="BR608" s="61"/>
      <c r="BS608" s="61"/>
      <c r="BT608" s="61"/>
      <c r="BU608" s="61"/>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c r="BX608" s="61"/>
      <c r="BY608" s="62" t="n">
        <f aca="false">IF(ISNUMBER(Flights!$AZ$22),MAX(Q608-UpliftWindowH/24,Flights!$AZ$22),Q608-UpliftWindowH/24)</f>
        <v>46322.3506944444</v>
      </c>
      <c r="BZ608" s="61" t="n">
        <f aca="false">IFERROR(IF(AND(TRIM(LOWER(Z608))&lt;&gt;LOWER(Flights!$F$22),ISNA(MATCH(TRIM(BN608),{"00aaa00","00aaa0000","aaa00","aaa0000","00-aaa-00","00-aaa-0000","00/aaa/00"},0)),IF(S608="Link / file path",SUMPRODUCT(--ISNUMBER(SEARCH({"http","www.","\","/",".pdf",".jpg",".jpeg",".png",".heic",".xls",".doc",".msg",".eml"},Z608)))&gt;0,OR(SUMPRODUCT(--ISNUMBER(SEARCH({"a0","a-0","a_0","a/0","a.0","a#0"},BN608)))&gt;0,SUMPRODUCT(--ISNUMBER(SEARCH({"http","www.","\","/",".pdf",".jpg",".jpeg",".png",".heic",".xls",".doc",".msg",".eml"},Z608)))&gt;0,AND(ISNUMBER(MATCH(S608,{"Seal no.","Delivery note / receipt","Email","Photo"},0)),ISNUMBER(SEARCH("0000",BN608)))))),1,0),0)</f>
        <v>0</v>
      </c>
    </row>
    <row r="609" customFormat="false" ht="39.75" hidden="false" customHeight="true" outlineLevel="0" collapsed="false">
      <c r="A609" s="57" t="s">
        <v>1318</v>
      </c>
      <c r="B609" s="57" t="s">
        <v>293</v>
      </c>
      <c r="C609" s="57" t="str">
        <f aca="false">Flights!$F$22</f>
        <v>MH0052</v>
      </c>
      <c r="D609" s="58" t="n">
        <f aca="false">Flights!$D$22</f>
        <v>46322</v>
      </c>
      <c r="E609" s="57" t="str">
        <f aca="false">Flights!$G$22&amp;"-"&amp;Flights!$H$22</f>
        <v>KUL-KIX</v>
      </c>
      <c r="F609" s="57" t="str">
        <f aca="false">Flights!$K$22</f>
        <v>BC</v>
      </c>
      <c r="G609" s="57" t="s">
        <v>459</v>
      </c>
      <c r="H609" s="57" t="s">
        <v>460</v>
      </c>
      <c r="I609" s="57" t="s">
        <v>499</v>
      </c>
      <c r="J609" s="57" t="s">
        <v>541</v>
      </c>
      <c r="K609" s="67" t="s">
        <v>501</v>
      </c>
      <c r="L609" s="67" t="s">
        <v>1292</v>
      </c>
      <c r="M609" s="67" t="s">
        <v>451</v>
      </c>
      <c r="N609" s="67" t="s">
        <v>383</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60"/>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file",IF(TRIM(S609)="","INVALID – choose the evidence type (column S)",IF(BL609=0,"INVALID – evidence ID does not match its type (e.g. SF-2210, IMG_2231, seal 88213, link)",IF(OR(LEN(AX609)&lt;2,ISNUMBER(MATCH(AX609,L_Placeholder,0))),"INVALID – verifier missing",IF(AX609=AU609,"INVALID – verifier must be someone other than the PIC",IF(BH609=1,"INVALID – result not yet available (awaiting / TBC)",IF(BV609=1,"INVALID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future",IF(AND(ISNUMBER(BY609),AG609&lt;BY609),IF(H609="Physical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IF(TRIM(S609)="",0,BZ609)</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TRIM(LOWER(W609))&lt;&gt;LOWER(Flights!$F$22),ISNA(MATCH(TRIM(BP609),{"00aaa00","00aaa0000","aaa00","aaa0000","00-aaa-00","00-aaa-0000","00/aaa/00"},0)),OR(SUMPRODUCT(--ISNUMBER(SEARCH({"a0","a-0","a_0","a/0","a.0","a#0"},BP609)))&gt;0,ISNUMBER(SEARCH("000000",BP609)))),1,0),0)</f>
        <v>0</v>
      </c>
      <c r="BR609" s="61"/>
      <c r="BS609" s="61"/>
      <c r="BT609" s="61"/>
      <c r="BU609" s="61"/>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c r="BX609" s="61"/>
      <c r="BY609" s="62" t="n">
        <f aca="false">IF(ISNUMBER(Flights!$AZ$22),MAX(Q609-UpliftWindowH/24,Flights!$AZ$22),Q609-UpliftWindowH/24)</f>
        <v>46322.3506944444</v>
      </c>
      <c r="BZ609" s="61" t="n">
        <f aca="false">IFERROR(IF(AND(TRIM(LOWER(Z609))&lt;&gt;LOWER(Flights!$F$22),ISNA(MATCH(TRIM(BN609),{"00aaa00","00aaa0000","aaa00","aaa0000","00-aaa-00","00-aaa-0000","00/aaa/00"},0)),IF(S609="Link / file path",SUMPRODUCT(--ISNUMBER(SEARCH({"http","www.","\","/",".pdf",".jpg",".jpeg",".png",".heic",".xls",".doc",".msg",".eml"},Z609)))&gt;0,OR(SUMPRODUCT(--ISNUMBER(SEARCH({"a0","a-0","a_0","a/0","a.0","a#0"},BN609)))&gt;0,SUMPRODUCT(--ISNUMBER(SEARCH({"http","www.","\","/",".pdf",".jpg",".jpeg",".png",".heic",".xls",".doc",".msg",".eml"},Z609)))&gt;0,AND(ISNUMBER(MATCH(S609,{"Seal no.","Delivery note / receipt","Email","Photo"},0)),ISNUMBER(SEARCH("0000",BN609)))))),1,0),0)</f>
        <v>0</v>
      </c>
    </row>
    <row r="610" customFormat="false" ht="39.75" hidden="false" customHeight="true" outlineLevel="0" collapsed="false">
      <c r="A610" s="57" t="s">
        <v>1319</v>
      </c>
      <c r="B610" s="57" t="s">
        <v>293</v>
      </c>
      <c r="C610" s="57" t="str">
        <f aca="false">Flights!$F$22</f>
        <v>MH0052</v>
      </c>
      <c r="D610" s="58" t="n">
        <f aca="false">Flights!$D$22</f>
        <v>46322</v>
      </c>
      <c r="E610" s="57" t="str">
        <f aca="false">Flights!$G$22&amp;"-"&amp;Flights!$H$22</f>
        <v>KUL-KIX</v>
      </c>
      <c r="F610" s="57" t="str">
        <f aca="false">Flights!$K$22</f>
        <v>BC</v>
      </c>
      <c r="G610" s="57" t="s">
        <v>459</v>
      </c>
      <c r="H610" s="57" t="s">
        <v>460</v>
      </c>
      <c r="I610" s="57" t="s">
        <v>499</v>
      </c>
      <c r="J610" s="57" t="s">
        <v>543</v>
      </c>
      <c r="K610" s="67" t="s">
        <v>501</v>
      </c>
      <c r="L610" s="67" t="s">
        <v>1294</v>
      </c>
      <c r="M610" s="67" t="s">
        <v>451</v>
      </c>
      <c r="N610" s="67" t="s">
        <v>383</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60"/>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file",IF(TRIM(S610)="","INVALID – choose the evidence type (column S)",IF(BL610=0,"INVALID – evidence ID does not match its type (e.g. SF-2210, IMG_2231, seal 88213, link)",IF(OR(LEN(AX610)&lt;2,ISNUMBER(MATCH(AX610,L_Placeholder,0))),"INVALID – verifier missing",IF(AX610=AU610,"INVALID – verifier must be someone other than the PIC",IF(BH610=1,"INVALID – result not yet available (awaiting / TBC)",IF(BV610=1,"INVALID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future",IF(AND(ISNUMBER(BY610),AG610&lt;BY610),IF(H610="Physical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IF(TRIM(S610)="",0,BZ610)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TRIM(LOWER(W610))&lt;&gt;LOWER(Flights!$F$22),ISNA(MATCH(TRIM(BP610),{"00aaa00","00aaa0000","aaa00","aaa0000","00-aaa-00","00-aaa-0000","00/aaa/00"},0)),OR(SUMPRODUCT(--ISNUMBER(SEARCH({"a0","a-0","a_0","a/0","a.0","a#0"},BP610)))&gt;0,ISNUMBER(SEARCH("000000",BP610)))),1,0),0)</f>
        <v>0</v>
      </c>
      <c r="BR610" s="61"/>
      <c r="BS610" s="61"/>
      <c r="BT610" s="61"/>
      <c r="BU610" s="61"/>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c r="BX610" s="61"/>
      <c r="BY610" s="62" t="n">
        <f aca="false">IF(ISNUMBER(Flights!$AZ$22),MAX(Q610-UpliftWindowH/24,Flights!$AZ$22),Q610-UpliftWindowH/24)</f>
        <v>46322.3506944444</v>
      </c>
      <c r="BZ610" s="61" t="n">
        <f aca="false">IFERROR(IF(AND(TRIM(LOWER(Z610))&lt;&gt;LOWER(Flights!$F$22),ISNA(MATCH(TRIM(BN610),{"00aaa00","00aaa0000","aaa00","aaa0000","00-aaa-00","00-aaa-0000","00/aaa/00"},0)),IF(S610="Link / file path",SUMPRODUCT(--ISNUMBER(SEARCH({"http","www.","\","/",".pdf",".jpg",".jpeg",".png",".heic",".xls",".doc",".msg",".eml"},Z610)))&gt;0,OR(SUMPRODUCT(--ISNUMBER(SEARCH({"a0","a-0","a_0","a/0","a.0","a#0"},BN610)))&gt;0,SUMPRODUCT(--ISNUMBER(SEARCH({"http","www.","\","/",".pdf",".jpg",".jpeg",".png",".heic",".xls",".doc",".msg",".eml"},Z610)))&gt;0,AND(ISNUMBER(MATCH(S610,{"Seal no.","Delivery note / receipt","Email","Photo"},0)),ISNUMBER(SEARCH("0000",BN610)))))),1,0),0)</f>
        <v>0</v>
      </c>
    </row>
    <row r="611" customFormat="false" ht="39.75" hidden="false" customHeight="true" outlineLevel="0" collapsed="false">
      <c r="A611" s="57" t="s">
        <v>1320</v>
      </c>
      <c r="B611" s="57" t="s">
        <v>293</v>
      </c>
      <c r="C611" s="57" t="str">
        <f aca="false">Flights!$F$22</f>
        <v>MH0052</v>
      </c>
      <c r="D611" s="58" t="n">
        <f aca="false">Flights!$D$22</f>
        <v>46322</v>
      </c>
      <c r="E611" s="57" t="str">
        <f aca="false">Flights!$G$22&amp;"-"&amp;Flights!$H$22</f>
        <v>KUL-KIX</v>
      </c>
      <c r="F611" s="57" t="str">
        <f aca="false">Flights!$K$22</f>
        <v>BC</v>
      </c>
      <c r="G611" s="57" t="s">
        <v>459</v>
      </c>
      <c r="H611" s="57" t="s">
        <v>460</v>
      </c>
      <c r="I611" s="57" t="s">
        <v>499</v>
      </c>
      <c r="J611" s="57" t="s">
        <v>546</v>
      </c>
      <c r="K611" s="67" t="s">
        <v>501</v>
      </c>
      <c r="L611" s="67" t="s">
        <v>1296</v>
      </c>
      <c r="M611" s="67" t="s">
        <v>451</v>
      </c>
      <c r="N611" s="67" t="s">
        <v>383</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60"/>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file",IF(TRIM(S611)="","INVALID – choose the evidence type (column S)",IF(BL611=0,"INVALID – evidence ID does not match its type (e.g. SF-2210, IMG_2231, seal 88213, link)",IF(OR(LEN(AX611)&lt;2,ISNUMBER(MATCH(AX611,L_Placeholder,0))),"INVALID – verifier missing",IF(AX611=AU611,"INVALID – verifier must be someone other than the PIC",IF(BH611=1,"INVALID – result not yet available (awaiting / TBC)",IF(BV611=1,"INVALID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future",IF(AND(ISNUMBER(BY611),AG611&lt;BY611),IF(H611="Physical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IF(TRIM(S611)="",0,BZ611)</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TRIM(LOWER(W611))&lt;&gt;LOWER(Flights!$F$22),ISNA(MATCH(TRIM(BP611),{"00aaa00","00aaa0000","aaa00","aaa0000","00-aaa-00","00-aaa-0000","00/aaa/00"},0)),OR(SUMPRODUCT(--ISNUMBER(SEARCH({"a0","a-0","a_0","a/0","a.0","a#0"},BP611)))&gt;0,ISNUMBER(SEARCH("000000",BP611)))),1,0),0)</f>
        <v>0</v>
      </c>
      <c r="BR611" s="61"/>
      <c r="BS611" s="61"/>
      <c r="BT611" s="61"/>
      <c r="BU611" s="61"/>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c r="BX611" s="61"/>
      <c r="BY611" s="62" t="n">
        <f aca="false">IF(ISNUMBER(Flights!$AZ$22),MAX(Q611-UpliftWindowH/24,Flights!$AZ$22),Q611-UpliftWindowH/24)</f>
        <v>46322.3506944444</v>
      </c>
      <c r="BZ611" s="61" t="n">
        <f aca="false">IFERROR(IF(AND(TRIM(LOWER(Z611))&lt;&gt;LOWER(Flights!$F$22),ISNA(MATCH(TRIM(BN611),{"00aaa00","00aaa0000","aaa00","aaa0000","00-aaa-00","00-aaa-0000","00/aaa/00"},0)),IF(S611="Link / file path",SUMPRODUCT(--ISNUMBER(SEARCH({"http","www.","\","/",".pdf",".jpg",".jpeg",".png",".heic",".xls",".doc",".msg",".eml"},Z611)))&gt;0,OR(SUMPRODUCT(--ISNUMBER(SEARCH({"a0","a-0","a_0","a/0","a.0","a#0"},BN611)))&gt;0,SUMPRODUCT(--ISNUMBER(SEARCH({"http","www.","\","/",".pdf",".jpg",".jpeg",".png",".heic",".xls",".doc",".msg",".eml"},Z611)))&gt;0,AND(ISNUMBER(MATCH(S611,{"Seal no.","Delivery note / receipt","Email","Photo"},0)),ISNUMBER(SEARCH("0000",BN611)))))),1,0),0)</f>
        <v>0</v>
      </c>
    </row>
    <row r="612" customFormat="false" ht="39.75" hidden="false" customHeight="true" outlineLevel="0" collapsed="false">
      <c r="A612" s="57" t="s">
        <v>1321</v>
      </c>
      <c r="B612" s="57" t="s">
        <v>293</v>
      </c>
      <c r="C612" s="57" t="str">
        <f aca="false">Flights!$F$22</f>
        <v>MH0052</v>
      </c>
      <c r="D612" s="58" t="n">
        <f aca="false">Flights!$D$22</f>
        <v>46322</v>
      </c>
      <c r="E612" s="57" t="str">
        <f aca="false">Flights!$G$22&amp;"-"&amp;Flights!$H$22</f>
        <v>KUL-KIX</v>
      </c>
      <c r="F612" s="57" t="str">
        <f aca="false">Flights!$K$22</f>
        <v>BC</v>
      </c>
      <c r="G612" s="57" t="s">
        <v>459</v>
      </c>
      <c r="H612" s="57" t="s">
        <v>460</v>
      </c>
      <c r="I612" s="57" t="s">
        <v>499</v>
      </c>
      <c r="J612" s="57" t="s">
        <v>548</v>
      </c>
      <c r="K612" s="67" t="s">
        <v>616</v>
      </c>
      <c r="L612" s="67" t="s">
        <v>1298</v>
      </c>
      <c r="M612" s="67" t="s">
        <v>451</v>
      </c>
      <c r="N612" s="67" t="s">
        <v>383</v>
      </c>
      <c r="O612" s="67" t="s">
        <v>549</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60"/>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file",IF(TRIM(S612)="","INVALID – choose the evidence type (column S)",IF(BL612=0,"INVALID – evidence ID does not match its type (e.g. SF-2210, IMG_2231, seal 88213, link)",IF(OR(LEN(AX612)&lt;2,ISNUMBER(MATCH(AX612,L_Placeholder,0))),"INVALID – verifier missing",IF(AX612=AU612,"INVALID – verifier must be someone other than the PIC",IF(BH612=1,"INVALID – result not yet available (awaiting / TBC)",IF(BV612=1,"INVALID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future",IF(AND(ISNUMBER(BY612),AG612&lt;BY612),IF(H612="Physical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IF(TRIM(S612)="",0,BZ612)</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TRIM(LOWER(W612))&lt;&gt;LOWER(Flights!$F$22),ISNA(MATCH(TRIM(BP612),{"00aaa00","00aaa0000","aaa00","aaa0000","00-aaa-00","00-aaa-0000","00/aaa/00"},0)),OR(SUMPRODUCT(--ISNUMBER(SEARCH({"a0","a-0","a_0","a/0","a.0","a#0"},BP612)))&gt;0,ISNUMBER(SEARCH("000000",BP612)))),1,0),0)</f>
        <v>0</v>
      </c>
      <c r="BR612" s="61"/>
      <c r="BS612" s="61"/>
      <c r="BT612" s="61"/>
      <c r="BU612" s="61"/>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c r="BX612" s="61"/>
      <c r="BY612" s="62" t="n">
        <f aca="false">IF(ISNUMBER(Flights!$AZ$22),MAX(Q612-UpliftWindowH/24,Flights!$AZ$22),Q612-UpliftWindowH/24)</f>
        <v>46322.3506944444</v>
      </c>
      <c r="BZ612" s="61" t="n">
        <f aca="false">IFERROR(IF(AND(TRIM(LOWER(Z612))&lt;&gt;LOWER(Flights!$F$22),ISNA(MATCH(TRIM(BN612),{"00aaa00","00aaa0000","aaa00","aaa0000","00-aaa-00","00-aaa-0000","00/aaa/00"},0)),IF(S612="Link / file path",SUMPRODUCT(--ISNUMBER(SEARCH({"http","www.","\","/",".pdf",".jpg",".jpeg",".png",".heic",".xls",".doc",".msg",".eml"},Z612)))&gt;0,OR(SUMPRODUCT(--ISNUMBER(SEARCH({"a0","a-0","a_0","a/0","a.0","a#0"},BN612)))&gt;0,SUMPRODUCT(--ISNUMBER(SEARCH({"http","www.","\","/",".pdf",".jpg",".jpeg",".png",".heic",".xls",".doc",".msg",".eml"},Z612)))&gt;0,AND(ISNUMBER(MATCH(S612,{"Seal no.","Delivery note / receipt","Email","Photo"},0)),ISNUMBER(SEARCH("0000",BN612)))))),1,0),0)</f>
        <v>0</v>
      </c>
    </row>
    <row r="613" customFormat="false" ht="39.75" hidden="false" customHeight="true" outlineLevel="0" collapsed="false">
      <c r="A613" s="57" t="s">
        <v>1322</v>
      </c>
      <c r="B613" s="57" t="s">
        <v>293</v>
      </c>
      <c r="C613" s="57" t="str">
        <f aca="false">Flights!$F$22</f>
        <v>MH0052</v>
      </c>
      <c r="D613" s="58" t="n">
        <f aca="false">Flights!$D$22</f>
        <v>46322</v>
      </c>
      <c r="E613" s="57" t="str">
        <f aca="false">Flights!$G$22&amp;"-"&amp;Flights!$H$22</f>
        <v>KUL-KIX</v>
      </c>
      <c r="F613" s="57" t="str">
        <f aca="false">Flights!$K$22</f>
        <v>BC</v>
      </c>
      <c r="G613" s="57" t="s">
        <v>459</v>
      </c>
      <c r="H613" s="57" t="s">
        <v>460</v>
      </c>
      <c r="I613" s="57" t="s">
        <v>499</v>
      </c>
      <c r="J613" s="57" t="s">
        <v>551</v>
      </c>
      <c r="K613" s="67" t="s">
        <v>501</v>
      </c>
      <c r="L613" s="67" t="s">
        <v>1300</v>
      </c>
      <c r="M613" s="67" t="s">
        <v>451</v>
      </c>
      <c r="N613" s="67" t="s">
        <v>383</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60"/>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file",IF(TRIM(S613)="","INVALID – choose the evidence type (column S)",IF(BL613=0,"INVALID – evidence ID does not match its type (e.g. SF-2210, IMG_2231, seal 88213, link)",IF(OR(LEN(AX613)&lt;2,ISNUMBER(MATCH(AX613,L_Placeholder,0))),"INVALID – verifier missing",IF(AX613=AU613,"INVALID – verifier must be someone other than the PIC",IF(BH613=1,"INVALID – result not yet available (awaiting / TBC)",IF(BV613=1,"INVALID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future",IF(AND(ISNUMBER(BY613),AG613&lt;BY613),IF(H613="Physical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IF(TRIM(S613)="",0,BZ613)</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TRIM(LOWER(W613))&lt;&gt;LOWER(Flights!$F$22),ISNA(MATCH(TRIM(BP613),{"00aaa00","00aaa0000","aaa00","aaa0000","00-aaa-00","00-aaa-0000","00/aaa/00"},0)),OR(SUMPRODUCT(--ISNUMBER(SEARCH({"a0","a-0","a_0","a/0","a.0","a#0"},BP613)))&gt;0,ISNUMBER(SEARCH("000000",BP613)))),1,0),0)</f>
        <v>0</v>
      </c>
      <c r="BR613" s="61"/>
      <c r="BS613" s="61"/>
      <c r="BT613" s="61"/>
      <c r="BU613" s="61"/>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c r="BX613" s="61"/>
      <c r="BY613" s="62" t="n">
        <f aca="false">IF(ISNUMBER(Flights!$AZ$22),MAX(Q613-UpliftWindowH/24,Flights!$AZ$22),Q613-UpliftWindowH/24)</f>
        <v>46322.3506944444</v>
      </c>
      <c r="BZ613" s="61" t="n">
        <f aca="false">IFERROR(IF(AND(TRIM(LOWER(Z613))&lt;&gt;LOWER(Flights!$F$22),ISNA(MATCH(TRIM(BN613),{"00aaa00","00aaa0000","aaa00","aaa0000","00-aaa-00","00-aaa-0000","00/aaa/00"},0)),IF(S613="Link / file path",SUMPRODUCT(--ISNUMBER(SEARCH({"http","www.","\","/",".pdf",".jpg",".jpeg",".png",".heic",".xls",".doc",".msg",".eml"},Z613)))&gt;0,OR(SUMPRODUCT(--ISNUMBER(SEARCH({"a0","a-0","a_0","a/0","a.0","a#0"},BN613)))&gt;0,SUMPRODUCT(--ISNUMBER(SEARCH({"http","www.","\","/",".pdf",".jpg",".jpeg",".png",".heic",".xls",".doc",".msg",".eml"},Z613)))&gt;0,AND(ISNUMBER(MATCH(S613,{"Seal no.","Delivery note / receipt","Email","Photo"},0)),ISNUMBER(SEARCH("0000",BN613)))))),1,0),0)</f>
        <v>0</v>
      </c>
    </row>
    <row r="614" customFormat="false" ht="39.75" hidden="false" customHeight="true" outlineLevel="0" collapsed="false">
      <c r="A614" s="57" t="s">
        <v>1323</v>
      </c>
      <c r="B614" s="57" t="s">
        <v>293</v>
      </c>
      <c r="C614" s="57" t="str">
        <f aca="false">Flights!$F$22</f>
        <v>MH0052</v>
      </c>
      <c r="D614" s="58" t="n">
        <f aca="false">Flights!$D$22</f>
        <v>46322</v>
      </c>
      <c r="E614" s="57" t="str">
        <f aca="false">Flights!$G$22&amp;"-"&amp;Flights!$H$22</f>
        <v>KUL-KIX</v>
      </c>
      <c r="F614" s="57" t="str">
        <f aca="false">Flights!$K$22</f>
        <v>BC</v>
      </c>
      <c r="G614" s="57" t="s">
        <v>459</v>
      </c>
      <c r="H614" s="57" t="s">
        <v>460</v>
      </c>
      <c r="I614" s="57" t="s">
        <v>447</v>
      </c>
      <c r="J614" s="57" t="s">
        <v>553</v>
      </c>
      <c r="K614" s="67" t="s">
        <v>449</v>
      </c>
      <c r="L614" s="67" t="s">
        <v>1302</v>
      </c>
      <c r="M614" s="67" t="s">
        <v>451</v>
      </c>
      <c r="N614" s="67" t="s">
        <v>383</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60"/>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file",IF(TRIM(S614)="","INVALID – choose the evidence type (column S)",IF(BL614=0,"INVALID – evidence ID does not match its type (e.g. SF-2210, IMG_2231, seal 88213, link)",IF(OR(LEN(AX614)&lt;2,ISNUMBER(MATCH(AX614,L_Placeholder,0))),"INVALID – verifier missing",IF(AX614=AU614,"INVALID – verifier must be someone other than the PIC",IF(BH614=1,"INVALID – result not yet available (awaiting / TBC)",IF(BV614=1,"INVALID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future",IF(AND(ISNUMBER(BY614),AG614&lt;BY614),IF(H614="Physical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IF(TRIM(S614)="",0,BZ614)</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TRIM(LOWER(W614))&lt;&gt;LOWER(Flights!$F$22),ISNA(MATCH(TRIM(BP614),{"00aaa00","00aaa0000","aaa00","aaa0000","00-aaa-00","00-aaa-0000","00/aaa/00"},0)),OR(SUMPRODUCT(--ISNUMBER(SEARCH({"a0","a-0","a_0","a/0","a.0","a#0"},BP614)))&gt;0,ISNUMBER(SEARCH("000000",BP614)))),1,0),0)</f>
        <v>0</v>
      </c>
      <c r="BR614" s="61"/>
      <c r="BS614" s="61"/>
      <c r="BT614" s="61"/>
      <c r="BU614" s="61"/>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c r="BX614" s="61"/>
      <c r="BY614" s="62" t="n">
        <f aca="false">IF(ISNUMBER(Flights!$AZ$22),MAX(Q614-UpliftWindowH/24,Flights!$AZ$22),Q614-UpliftWindowH/24)</f>
        <v>46322.3506944444</v>
      </c>
      <c r="BZ614" s="61" t="n">
        <f aca="false">IFERROR(IF(AND(TRIM(LOWER(Z614))&lt;&gt;LOWER(Flights!$F$22),ISNA(MATCH(TRIM(BN614),{"00aaa00","00aaa0000","aaa00","aaa0000","00-aaa-00","00-aaa-0000","00/aaa/00"},0)),IF(S614="Link / file path",SUMPRODUCT(--ISNUMBER(SEARCH({"http","www.","\","/",".pdf",".jpg",".jpeg",".png",".heic",".xls",".doc",".msg",".eml"},Z614)))&gt;0,OR(SUMPRODUCT(--ISNUMBER(SEARCH({"a0","a-0","a_0","a/0","a.0","a#0"},BN614)))&gt;0,SUMPRODUCT(--ISNUMBER(SEARCH({"http","www.","\","/",".pdf",".jpg",".jpeg",".png",".heic",".xls",".doc",".msg",".eml"},Z614)))&gt;0,AND(ISNUMBER(MATCH(S614,{"Seal no.","Delivery note / receipt","Email","Photo"},0)),ISNUMBER(SEARCH("0000",BN614)))))),1,0),0)</f>
        <v>0</v>
      </c>
    </row>
    <row r="615" customFormat="false" ht="39.75" hidden="false" customHeight="true" outlineLevel="0" collapsed="false">
      <c r="A615" s="57" t="s">
        <v>1324</v>
      </c>
      <c r="B615" s="57" t="s">
        <v>293</v>
      </c>
      <c r="C615" s="57" t="str">
        <f aca="false">Flights!$F$22</f>
        <v>MH0052</v>
      </c>
      <c r="D615" s="58" t="n">
        <f aca="false">Flights!$D$22</f>
        <v>46322</v>
      </c>
      <c r="E615" s="57" t="str">
        <f aca="false">Flights!$G$22&amp;"-"&amp;Flights!$H$22</f>
        <v>KUL-KIX</v>
      </c>
      <c r="F615" s="57" t="str">
        <f aca="false">Flights!$K$22</f>
        <v>BC</v>
      </c>
      <c r="G615" s="57" t="s">
        <v>459</v>
      </c>
      <c r="H615" s="57" t="s">
        <v>460</v>
      </c>
      <c r="I615" s="57" t="s">
        <v>447</v>
      </c>
      <c r="J615" s="57" t="s">
        <v>653</v>
      </c>
      <c r="K615" s="67" t="s">
        <v>449</v>
      </c>
      <c r="L615" s="67" t="s">
        <v>1304</v>
      </c>
      <c r="M615" s="67" t="s">
        <v>451</v>
      </c>
      <c r="N615" s="67" t="s">
        <v>383</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60"/>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file",IF(TRIM(S615)="","INVALID – choose the evidence type (column S)",IF(BL615=0,"INVALID – evidence ID does not match its type (e.g. SF-2210, IMG_2231, seal 88213, link)",IF(OR(LEN(AX615)&lt;2,ISNUMBER(MATCH(AX615,L_Placeholder,0))),"INVALID – verifier missing",IF(AX615=AU615,"INVALID – verifier must be someone other than the PIC",IF(BH615=1,"INVALID – result not yet available (awaiting / TBC)",IF(BV615=1,"INVALID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future",IF(AND(ISNUMBER(BY615),AG615&lt;BY615),IF(H615="Physical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IF(TRIM(S615)="",0,BZ615)</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TRIM(LOWER(W615))&lt;&gt;LOWER(Flights!$F$22),ISNA(MATCH(TRIM(BP615),{"00aaa00","00aaa0000","aaa00","aaa0000","00-aaa-00","00-aaa-0000","00/aaa/00"},0)),OR(SUMPRODUCT(--ISNUMBER(SEARCH({"a0","a-0","a_0","a/0","a.0","a#0"},BP615)))&gt;0,ISNUMBER(SEARCH("000000",BP615)))),1,0),0)</f>
        <v>0</v>
      </c>
      <c r="BR615" s="61"/>
      <c r="BS615" s="61"/>
      <c r="BT615" s="61"/>
      <c r="BU615" s="61"/>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c r="BX615" s="61"/>
      <c r="BY615" s="62" t="n">
        <f aca="false">IF(ISNUMBER(Flights!$AZ$22),MAX(Q615-UpliftWindowH/24,Flights!$AZ$22),Q615-UpliftWindowH/24)</f>
        <v>46322.3506944444</v>
      </c>
      <c r="BZ615" s="61" t="n">
        <f aca="false">IFERROR(IF(AND(TRIM(LOWER(Z615))&lt;&gt;LOWER(Flights!$F$22),ISNA(MATCH(TRIM(BN615),{"00aaa00","00aaa0000","aaa00","aaa0000","00-aaa-00","00-aaa-0000","00/aaa/00"},0)),IF(S615="Link / file path",SUMPRODUCT(--ISNUMBER(SEARCH({"http","www.","\","/",".pdf",".jpg",".jpeg",".png",".heic",".xls",".doc",".msg",".eml"},Z615)))&gt;0,OR(SUMPRODUCT(--ISNUMBER(SEARCH({"a0","a-0","a_0","a/0","a.0","a#0"},BN615)))&gt;0,SUMPRODUCT(--ISNUMBER(SEARCH({"http","www.","\","/",".pdf",".jpg",".jpeg",".png",".heic",".xls",".doc",".msg",".eml"},Z615)))&gt;0,AND(ISNUMBER(MATCH(S615,{"Seal no.","Delivery note / receipt","Email","Photo"},0)),ISNUMBER(SEARCH("0000",BN615)))))),1,0),0)</f>
        <v>0</v>
      </c>
    </row>
    <row r="616" customFormat="false" ht="39.75" hidden="false" customHeight="true" outlineLevel="0" collapsed="false">
      <c r="A616" s="57" t="s">
        <v>1325</v>
      </c>
      <c r="B616" s="57" t="s">
        <v>293</v>
      </c>
      <c r="C616" s="57" t="str">
        <f aca="false">Flights!$F$22</f>
        <v>MH0052</v>
      </c>
      <c r="D616" s="58" t="n">
        <f aca="false">Flights!$D$22</f>
        <v>46322</v>
      </c>
      <c r="E616" s="57" t="str">
        <f aca="false">Flights!$G$22&amp;"-"&amp;Flights!$H$22</f>
        <v>KUL-KIX</v>
      </c>
      <c r="F616" s="57" t="str">
        <f aca="false">Flights!$K$22</f>
        <v>BC</v>
      </c>
      <c r="G616" s="57" t="s">
        <v>459</v>
      </c>
      <c r="H616" s="57" t="s">
        <v>460</v>
      </c>
      <c r="I616" s="57" t="s">
        <v>447</v>
      </c>
      <c r="J616" s="57" t="s">
        <v>655</v>
      </c>
      <c r="K616" s="67" t="s">
        <v>449</v>
      </c>
      <c r="L616" s="67" t="s">
        <v>1306</v>
      </c>
      <c r="M616" s="67" t="s">
        <v>451</v>
      </c>
      <c r="N616" s="67" t="s">
        <v>383</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60"/>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file",IF(TRIM(S616)="","INVALID – choose the evidence type (column S)",IF(BL616=0,"INVALID – evidence ID does not match its type (e.g. SF-2210, IMG_2231, seal 88213, link)",IF(OR(LEN(AX616)&lt;2,ISNUMBER(MATCH(AX616,L_Placeholder,0))),"INVALID – verifier missing",IF(AX616=AU616,"INVALID – verifier must be someone other than the PIC",IF(BH616=1,"INVALID – result not yet available (awaiting / TBC)",IF(BV616=1,"INVALID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future",IF(AND(ISNUMBER(BY616),AG616&lt;BY616),IF(H616="Physical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IF(TRIM(S616)="",0,BZ616)</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TRIM(LOWER(W616))&lt;&gt;LOWER(Flights!$F$22),ISNA(MATCH(TRIM(BP616),{"00aaa00","00aaa0000","aaa00","aaa0000","00-aaa-00","00-aaa-0000","00/aaa/00"},0)),OR(SUMPRODUCT(--ISNUMBER(SEARCH({"a0","a-0","a_0","a/0","a.0","a#0"},BP616)))&gt;0,ISNUMBER(SEARCH("000000",BP616)))),1,0),0)</f>
        <v>0</v>
      </c>
      <c r="BR616" s="61"/>
      <c r="BS616" s="61"/>
      <c r="BT616" s="61"/>
      <c r="BU616" s="61"/>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c r="BX616" s="61"/>
      <c r="BY616" s="62" t="n">
        <f aca="false">IF(ISNUMBER(Flights!$AZ$22),MAX(Q616-UpliftWindowH/24,Flights!$AZ$22),Q616-UpliftWindowH/24)</f>
        <v>46322.3506944444</v>
      </c>
      <c r="BZ616" s="61" t="n">
        <f aca="false">IFERROR(IF(AND(TRIM(LOWER(Z616))&lt;&gt;LOWER(Flights!$F$22),ISNA(MATCH(TRIM(BN616),{"00aaa00","00aaa0000","aaa00","aaa0000","00-aaa-00","00-aaa-0000","00/aaa/00"},0)),IF(S616="Link / file path",SUMPRODUCT(--ISNUMBER(SEARCH({"http","www.","\","/",".pdf",".jpg",".jpeg",".png",".heic",".xls",".doc",".msg",".eml"},Z616)))&gt;0,OR(SUMPRODUCT(--ISNUMBER(SEARCH({"a0","a-0","a_0","a/0","a.0","a#0"},BN616)))&gt;0,SUMPRODUCT(--ISNUMBER(SEARCH({"http","www.","\","/",".pdf",".jpg",".jpeg",".png",".heic",".xls",".doc",".msg",".eml"},Z616)))&gt;0,AND(ISNUMBER(MATCH(S616,{"Seal no.","Delivery note / receipt","Email","Photo"},0)),ISNUMBER(SEARCH("0000",BN616)))))),1,0),0)</f>
        <v>0</v>
      </c>
    </row>
    <row r="617" customFormat="false" ht="39.75" hidden="false" customHeight="true" outlineLevel="0" collapsed="false">
      <c r="A617" s="57" t="s">
        <v>1326</v>
      </c>
      <c r="B617" s="57" t="s">
        <v>293</v>
      </c>
      <c r="C617" s="57" t="str">
        <f aca="false">Flights!$F$22</f>
        <v>MH0052</v>
      </c>
      <c r="D617" s="58" t="n">
        <f aca="false">Flights!$D$22</f>
        <v>46322</v>
      </c>
      <c r="E617" s="57" t="str">
        <f aca="false">Flights!$G$22&amp;"-"&amp;Flights!$H$22</f>
        <v>KUL-KIX</v>
      </c>
      <c r="F617" s="57" t="str">
        <f aca="false">Flights!$K$22</f>
        <v>BC</v>
      </c>
      <c r="G617" s="57" t="s">
        <v>459</v>
      </c>
      <c r="H617" s="57" t="s">
        <v>460</v>
      </c>
      <c r="I617" s="57" t="s">
        <v>629</v>
      </c>
      <c r="J617" s="57" t="s">
        <v>657</v>
      </c>
      <c r="K617" s="67" t="s">
        <v>501</v>
      </c>
      <c r="L617" s="67" t="s">
        <v>1308</v>
      </c>
      <c r="M617" s="67" t="s">
        <v>187</v>
      </c>
      <c r="N617" s="67" t="s">
        <v>383</v>
      </c>
      <c r="O617" s="67" t="s">
        <v>632</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60"/>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file",IF(TRIM(S617)="","INVALID – choose the evidence type (column S)",IF(BL617=0,"INVALID – evidence ID does not match its type (e.g. SF-2210, IMG_2231, seal 88213, link)",IF(OR(LEN(AX617)&lt;2,ISNUMBER(MATCH(AX617,L_Placeholder,0))),"INVALID – verifier missing",IF(AX617=AU617,"INVALID – verifier must be someone other than the PIC",IF(BH617=1,"INVALID – result not yet available (awaiting / TBC)",IF(BV617=1,"INVALID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future",IF(AND(ISNUMBER(BY617),AG617&lt;BY617),IF(H617="Physical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IF(TRIM(S617)="",0,BZ617)</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TRIM(LOWER(W617))&lt;&gt;LOWER(Flights!$F$22),ISNA(MATCH(TRIM(BP617),{"00aaa00","00aaa0000","aaa00","aaa0000","00-aaa-00","00-aaa-0000","00/aaa/00"},0)),OR(SUMPRODUCT(--ISNUMBER(SEARCH({"a0","a-0","a_0","a/0","a.0","a#0"},BP617)))&gt;0,ISNUMBER(SEARCH("000000",BP617)))),1,0),0)</f>
        <v>0</v>
      </c>
      <c r="BR617" s="61"/>
      <c r="BS617" s="61"/>
      <c r="BT617" s="61"/>
      <c r="BU617" s="61"/>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c r="BX617" s="61"/>
      <c r="BY617" s="62" t="n">
        <f aca="false">IF(ISNUMBER(Flights!$AZ$22),MAX(Q617-UpliftWindowH/24,Flights!$AZ$22),Q617-UpliftWindowH/24)</f>
        <v>46322.3506944444</v>
      </c>
      <c r="BZ617" s="61" t="n">
        <f aca="false">IFERROR(IF(AND(TRIM(LOWER(Z617))&lt;&gt;LOWER(Flights!$F$22),ISNA(MATCH(TRIM(BN617),{"00aaa00","00aaa0000","aaa00","aaa0000","00-aaa-00","00-aaa-0000","00/aaa/00"},0)),IF(S617="Link / file path",SUMPRODUCT(--ISNUMBER(SEARCH({"http","www.","\","/",".pdf",".jpg",".jpeg",".png",".heic",".xls",".doc",".msg",".eml"},Z617)))&gt;0,OR(SUMPRODUCT(--ISNUMBER(SEARCH({"a0","a-0","a_0","a/0","a.0","a#0"},BN617)))&gt;0,SUMPRODUCT(--ISNUMBER(SEARCH({"http","www.","\","/",".pdf",".jpg",".jpeg",".png",".heic",".xls",".doc",".msg",".eml"},Z617)))&gt;0,AND(ISNUMBER(MATCH(S617,{"Seal no.","Delivery note / receipt","Email","Photo"},0)),ISNUMBER(SEARCH("0000",BN617)))))),1,0),0)</f>
        <v>0</v>
      </c>
    </row>
    <row r="618" customFormat="false" ht="39.75" hidden="false" customHeight="true" outlineLevel="0" collapsed="false">
      <c r="A618" s="57" t="s">
        <v>1327</v>
      </c>
      <c r="B618" s="57" t="s">
        <v>293</v>
      </c>
      <c r="C618" s="57" t="str">
        <f aca="false">Flights!$F$22</f>
        <v>MH0052</v>
      </c>
      <c r="D618" s="58" t="n">
        <f aca="false">Flights!$D$22</f>
        <v>46322</v>
      </c>
      <c r="E618" s="57" t="str">
        <f aca="false">Flights!$G$22&amp;"-"&amp;Flights!$H$22</f>
        <v>KUL-KIX</v>
      </c>
      <c r="F618" s="57" t="str">
        <f aca="false">Flights!$K$22</f>
        <v>BC</v>
      </c>
      <c r="G618" s="57" t="s">
        <v>459</v>
      </c>
      <c r="H618" s="57" t="s">
        <v>460</v>
      </c>
      <c r="I618" s="57" t="s">
        <v>634</v>
      </c>
      <c r="J618" s="57" t="s">
        <v>659</v>
      </c>
      <c r="K618" s="67" t="s">
        <v>1310</v>
      </c>
      <c r="L618" s="67" t="s">
        <v>1311</v>
      </c>
      <c r="M618" s="67" t="s">
        <v>451</v>
      </c>
      <c r="N618" s="67" t="s">
        <v>383</v>
      </c>
      <c r="O618" s="67" t="s">
        <v>1328</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60"/>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file",IF(TRIM(S618)="","INVALID – choose the evidence type (column S)",IF(BL618=0,"INVALID – evidence ID does not match its type (e.g. SF-2210, IMG_2231, seal 88213, link)",IF(OR(LEN(AX618)&lt;2,ISNUMBER(MATCH(AX618,L_Placeholder,0))),"INVALID – verifier missing",IF(AX618=AU618,"INVALID – verifier must be someone other than the PIC",IF(BH618=1,"INVALID – result not yet available (awaiting / TBC)",IF(BV618=1,"INVALID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future",IF(AND(ISNUMBER(BY618),AG618&lt;BY618),IF(H618="Physical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IF(TRIM(S618)="",0,BZ618)</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TRIM(LOWER(W618))&lt;&gt;LOWER(Flights!$F$22),ISNA(MATCH(TRIM(BP618),{"00aaa00","00aaa0000","aaa00","aaa0000","00-aaa-00","00-aaa-0000","00/aaa/00"},0)),OR(SUMPRODUCT(--ISNUMBER(SEARCH({"a0","a-0","a_0","a/0","a.0","a#0"},BP618)))&gt;0,ISNUMBER(SEARCH("000000",BP618)))),1,0),0)</f>
        <v>0</v>
      </c>
      <c r="BR618" s="61"/>
      <c r="BS618" s="61"/>
      <c r="BT618" s="61"/>
      <c r="BU618" s="61"/>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c r="BX618" s="61"/>
      <c r="BY618" s="62" t="n">
        <f aca="false">IF(ISNUMBER(Flights!$AZ$22),MAX(Q618-UpliftWindowH/24,Flights!$AZ$22),Q618-UpliftWindowH/24)</f>
        <v>46322.3506944444</v>
      </c>
      <c r="BZ618" s="61" t="n">
        <f aca="false">IFERROR(IF(AND(TRIM(LOWER(Z618))&lt;&gt;LOWER(Flights!$F$22),ISNA(MATCH(TRIM(BN618),{"00aaa00","00aaa0000","aaa00","aaa0000","00-aaa-00","00-aaa-0000","00/aaa/00"},0)),IF(S618="Link / file path",SUMPRODUCT(--ISNUMBER(SEARCH({"http","www.","\","/",".pdf",".jpg",".jpeg",".png",".heic",".xls",".doc",".msg",".eml"},Z618)))&gt;0,OR(SUMPRODUCT(--ISNUMBER(SEARCH({"a0","a-0","a_0","a/0","a.0","a#0"},BN618)))&gt;0,SUMPRODUCT(--ISNUMBER(SEARCH({"http","www.","\","/",".pdf",".jpg",".jpeg",".png",".heic",".xls",".doc",".msg",".eml"},Z618)))&gt;0,AND(ISNUMBER(MATCH(S618,{"Seal no.","Delivery note / receipt","Email","Photo"},0)),ISNUMBER(SEARCH("0000",BN618)))))),1,0),0)</f>
        <v>0</v>
      </c>
    </row>
    <row r="619" customFormat="false" ht="39.75" hidden="false" customHeight="true" outlineLevel="0" collapsed="false">
      <c r="A619" s="57" t="s">
        <v>1329</v>
      </c>
      <c r="B619" s="57" t="s">
        <v>301</v>
      </c>
      <c r="C619" s="57" t="str">
        <f aca="false">Flights!$F$23</f>
        <v>MH0053</v>
      </c>
      <c r="D619" s="58" t="n">
        <f aca="false">Flights!$D$23</f>
        <v>46324</v>
      </c>
      <c r="E619" s="57" t="str">
        <f aca="false">Flights!$G$23&amp;"-"&amp;Flights!$H$23</f>
        <v>KIX-KUL</v>
      </c>
      <c r="F619" s="57" t="str">
        <f aca="false">Flights!$K$23</f>
        <v>EY</v>
      </c>
      <c r="G619" s="57" t="s">
        <v>81</v>
      </c>
      <c r="H619" s="57" t="s">
        <v>378</v>
      </c>
      <c r="I619" s="57" t="s">
        <v>379</v>
      </c>
      <c r="J619" s="57" t="s">
        <v>380</v>
      </c>
      <c r="K619" s="67" t="s">
        <v>381</v>
      </c>
      <c r="L619" s="67" t="s">
        <v>382</v>
      </c>
      <c r="M619" s="67"/>
      <c r="N619" s="67" t="s">
        <v>383</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60"/>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file",IF(TRIM(S619)="","INVALID – choose the evidence type (column S)",IF(BL619=0,"INVALID – evidence ID does not match its type (e.g. SF-2210, IMG_2231, seal 88213, link)",IF(OR(LEN(AX619)&lt;2,ISNUMBER(MATCH(AX619,L_Placeholder,0))),"INVALID – verifier missing",IF(AX619=AU619,"INVALID – verifier must be someone other than the PIC",IF(BH619=1,"INVALID – result not yet available (awaiting / TBC)",IF(BV619=1,"INVALID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future",IF(AND(ISNUMBER(BY619),AG619&lt;BY619),IF(H619="Physical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IF(TRIM(S619)="",0,BZ619)</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TRIM(LOWER(W619))&lt;&gt;LOWER(Flights!$F$23),ISNA(MATCH(TRIM(BP619),{"00aaa00","00aaa0000","aaa00","aaa0000","00-aaa-00","00-aaa-0000","00/aaa/00"},0)),OR(SUMPRODUCT(--ISNUMBER(SEARCH({"a0","a-0","a_0","a/0","a.0","a#0"},BP619)))&gt;0,ISNUMBER(SEARCH("000000",BP619)))),1,0),0)</f>
        <v>0</v>
      </c>
      <c r="BR619" s="61"/>
      <c r="BS619" s="61"/>
      <c r="BT619" s="61"/>
      <c r="BU619" s="61"/>
      <c r="BV619" s="61" t="n">
        <f aca="false">0</f>
        <v>0</v>
      </c>
      <c r="BW619" s="61"/>
      <c r="BX619" s="61"/>
      <c r="BY619" s="62" t="n">
        <f aca="false">Q619-T7EarlyD*24/24</f>
        <v>46303.0277777778</v>
      </c>
      <c r="BZ619" s="61" t="n">
        <f aca="false">IFERROR(IF(AND(TRIM(LOWER(Z619))&lt;&gt;LOWER(Flights!$F$23),ISNA(MATCH(TRIM(BN619),{"00aaa00","00aaa0000","aaa00","aaa0000","00-aaa-00","00-aaa-0000","00/aaa/00"},0)),IF(S619="Link / file path",SUMPRODUCT(--ISNUMBER(SEARCH({"http","www.","\","/",".pdf",".jpg",".jpeg",".png",".heic",".xls",".doc",".msg",".eml"},Z619)))&gt;0,OR(SUMPRODUCT(--ISNUMBER(SEARCH({"a0","a-0","a_0","a/0","a.0","a#0"},BN619)))&gt;0,SUMPRODUCT(--ISNUMBER(SEARCH({"http","www.","\","/",".pdf",".jpg",".jpeg",".png",".heic",".xls",".doc",".msg",".eml"},Z619)))&gt;0,AND(ISNUMBER(MATCH(S619,{"Seal no.","Delivery note / receipt","Email","Photo"},0)),ISNUMBER(SEARCH("0000",BN619)))))),1,0),0)</f>
        <v>0</v>
      </c>
    </row>
    <row r="620" customFormat="false" ht="39.75" hidden="false" customHeight="true" outlineLevel="0" collapsed="false">
      <c r="A620" s="57" t="s">
        <v>1330</v>
      </c>
      <c r="B620" s="57" t="s">
        <v>301</v>
      </c>
      <c r="C620" s="57" t="str">
        <f aca="false">Flights!$F$23</f>
        <v>MH0053</v>
      </c>
      <c r="D620" s="58" t="n">
        <f aca="false">Flights!$D$23</f>
        <v>46324</v>
      </c>
      <c r="E620" s="57" t="str">
        <f aca="false">Flights!$G$23&amp;"-"&amp;Flights!$H$23</f>
        <v>KIX-KUL</v>
      </c>
      <c r="F620" s="57" t="str">
        <f aca="false">Flights!$K$23</f>
        <v>EY</v>
      </c>
      <c r="G620" s="57" t="s">
        <v>81</v>
      </c>
      <c r="H620" s="57" t="s">
        <v>378</v>
      </c>
      <c r="I620" s="57" t="s">
        <v>385</v>
      </c>
      <c r="J620" s="57" t="s">
        <v>386</v>
      </c>
      <c r="K620" s="67" t="s">
        <v>387</v>
      </c>
      <c r="L620" s="67" t="s">
        <v>382</v>
      </c>
      <c r="M620" s="67"/>
      <c r="N620" s="67" t="s">
        <v>383</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60"/>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file",IF(TRIM(S620)="","INVALID – choose the evidence type (column S)",IF(BL620=0,"INVALID – evidence ID does not match its type (e.g. SF-2210, IMG_2231, seal 88213, link)",IF(OR(LEN(AX620)&lt;2,ISNUMBER(MATCH(AX620,L_Placeholder,0))),"INVALID – verifier missing",IF(AX620=AU620,"INVALID – verifier must be someone other than the PIC",IF(BH620=1,"INVALID – result not yet available (awaiting / TBC)",IF(BV620=1,"INVALID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future",IF(AND(ISNUMBER(BY620),AG620&lt;BY620),IF(H620="Physical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IF(TRIM(S620)="",0,BZ620)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TRIM(LOWER(W620))&lt;&gt;LOWER(Flights!$F$23),ISNA(MATCH(TRIM(BP620),{"00aaa00","00aaa0000","aaa00","aaa0000","00-aaa-00","00-aaa-0000","00/aaa/00"},0)),OR(SUMPRODUCT(--ISNUMBER(SEARCH({"a0","a-0","a_0","a/0","a.0","a#0"},BP620)))&gt;0,ISNUMBER(SEARCH("000000",BP620)))),1,0),0)</f>
        <v>0</v>
      </c>
      <c r="BR620" s="61"/>
      <c r="BS620" s="61"/>
      <c r="BT620" s="61"/>
      <c r="BU620" s="61"/>
      <c r="BV620" s="61" t="n">
        <f aca="false">0</f>
        <v>0</v>
      </c>
      <c r="BW620" s="61"/>
      <c r="BX620" s="61"/>
      <c r="BY620" s="62" t="n">
        <f aca="false">Q620-T7EarlyD*24/24</f>
        <v>46303.0277777778</v>
      </c>
      <c r="BZ620" s="61" t="n">
        <f aca="false">IFERROR(IF(AND(TRIM(LOWER(Z620))&lt;&gt;LOWER(Flights!$F$23),ISNA(MATCH(TRIM(BN620),{"00aaa00","00aaa0000","aaa00","aaa0000","00-aaa-00","00-aaa-0000","00/aaa/00"},0)),IF(S620="Link / file path",SUMPRODUCT(--ISNUMBER(SEARCH({"http","www.","\","/",".pdf",".jpg",".jpeg",".png",".heic",".xls",".doc",".msg",".eml"},Z620)))&gt;0,OR(SUMPRODUCT(--ISNUMBER(SEARCH({"a0","a-0","a_0","a/0","a.0","a#0"},BN620)))&gt;0,SUMPRODUCT(--ISNUMBER(SEARCH({"http","www.","\","/",".pdf",".jpg",".jpeg",".png",".heic",".xls",".doc",".msg",".eml"},Z620)))&gt;0,AND(ISNUMBER(MATCH(S620,{"Seal no.","Delivery note / receipt","Email","Photo"},0)),ISNUMBER(SEARCH("0000",BN620)))))),1,0),0)</f>
        <v>0</v>
      </c>
    </row>
    <row r="621" customFormat="false" ht="41.25" hidden="false" customHeight="true" outlineLevel="0" collapsed="false">
      <c r="A621" s="57" t="s">
        <v>1331</v>
      </c>
      <c r="B621" s="57" t="s">
        <v>301</v>
      </c>
      <c r="C621" s="57" t="str">
        <f aca="false">Flights!$F$23</f>
        <v>MH0053</v>
      </c>
      <c r="D621" s="58" t="n">
        <f aca="false">Flights!$D$23</f>
        <v>46324</v>
      </c>
      <c r="E621" s="57" t="str">
        <f aca="false">Flights!$G$23&amp;"-"&amp;Flights!$H$23</f>
        <v>KIX-KUL</v>
      </c>
      <c r="F621" s="57" t="str">
        <f aca="false">Flights!$K$23</f>
        <v>EY</v>
      </c>
      <c r="G621" s="57" t="s">
        <v>81</v>
      </c>
      <c r="H621" s="57" t="s">
        <v>378</v>
      </c>
      <c r="I621" s="57" t="s">
        <v>389</v>
      </c>
      <c r="J621" s="57" t="s">
        <v>390</v>
      </c>
      <c r="K621" s="67" t="s">
        <v>391</v>
      </c>
      <c r="L621" s="67" t="s">
        <v>382</v>
      </c>
      <c r="M621" s="67"/>
      <c r="N621" s="67" t="str">
        <f aca="false">IF(TRIM(Flights!$L$23)="A339","Required","N/A – rule")</f>
        <v>N/A – rule</v>
      </c>
      <c r="O621" s="67" t="s">
        <v>392</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60"/>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file",IF(TRIM(S621)="","INVALID – choose the evidence type (column S)",IF(BL621=0,"INVALID – evidence ID does not match its type (e.g. SF-2210, IMG_2231, seal 88213, link)",IF(OR(LEN(AX621)&lt;2,ISNUMBER(MATCH(AX621,L_Placeholder,0))),"INVALID – verifier missing",IF(AX621=AU621,"INVALID – verifier must be someone other than the PIC",IF(BH621=1,"INVALID – result not yet available (awaiting / TBC)",IF(BV621=1,"INVALID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future",IF(AND(ISNUMBER(BY621),AG621&lt;BY621),IF(H621="Physical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IF(TRIM(S621)="",0,BZ621)</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TRIM(LOWER(W621))&lt;&gt;LOWER(Flights!$F$23),ISNA(MATCH(TRIM(BP621),{"00aaa00","00aaa0000","aaa00","aaa0000","00-aaa-00","00-aaa-0000","00/aaa/00"},0)),OR(SUMPRODUCT(--ISNUMBER(SEARCH({"a0","a-0","a_0","a/0","a.0","a#0"},BP621)))&gt;0,ISNUMBER(SEARCH("000000",BP621)))),1,0),0)</f>
        <v>0</v>
      </c>
      <c r="BR621" s="61"/>
      <c r="BS621" s="61"/>
      <c r="BT621" s="61"/>
      <c r="BU621" s="61"/>
      <c r="BV621" s="61" t="n">
        <f aca="false">0</f>
        <v>0</v>
      </c>
      <c r="BW621" s="61"/>
      <c r="BX621" s="61"/>
      <c r="BY621" s="62" t="n">
        <f aca="false">Q621-T7EarlyD*24/24</f>
        <v>46303.0277777778</v>
      </c>
      <c r="BZ621" s="61" t="n">
        <f aca="false">IFERROR(IF(AND(TRIM(LOWER(Z621))&lt;&gt;LOWER(Flights!$F$23),ISNA(MATCH(TRIM(BN621),{"00aaa00","00aaa0000","aaa00","aaa0000","00-aaa-00","00-aaa-0000","00/aaa/00"},0)),IF(S621="Link / file path",SUMPRODUCT(--ISNUMBER(SEARCH({"http","www.","\","/",".pdf",".jpg",".jpeg",".png",".heic",".xls",".doc",".msg",".eml"},Z621)))&gt;0,OR(SUMPRODUCT(--ISNUMBER(SEARCH({"a0","a-0","a_0","a/0","a.0","a#0"},BN621)))&gt;0,SUMPRODUCT(--ISNUMBER(SEARCH({"http","www.","\","/",".pdf",".jpg",".jpeg",".png",".heic",".xls",".doc",".msg",".eml"},Z621)))&gt;0,AND(ISNUMBER(MATCH(S621,{"Seal no.","Delivery note / receipt","Email","Photo"},0)),ISNUMBER(SEARCH("0000",BN621)))))),1,0),0)</f>
        <v>0</v>
      </c>
    </row>
    <row r="622" customFormat="false" ht="39.75" hidden="false" customHeight="true" outlineLevel="0" collapsed="false">
      <c r="A622" s="57" t="s">
        <v>1332</v>
      </c>
      <c r="B622" s="57" t="s">
        <v>301</v>
      </c>
      <c r="C622" s="57" t="str">
        <f aca="false">Flights!$F$23</f>
        <v>MH0053</v>
      </c>
      <c r="D622" s="58" t="n">
        <f aca="false">Flights!$D$23</f>
        <v>46324</v>
      </c>
      <c r="E622" s="57" t="str">
        <f aca="false">Flights!$G$23&amp;"-"&amp;Flights!$H$23</f>
        <v>KIX-KUL</v>
      </c>
      <c r="F622" s="57" t="str">
        <f aca="false">Flights!$K$23</f>
        <v>EY</v>
      </c>
      <c r="G622" s="57" t="s">
        <v>81</v>
      </c>
      <c r="H622" s="57" t="s">
        <v>378</v>
      </c>
      <c r="I622" s="57" t="s">
        <v>394</v>
      </c>
      <c r="J622" s="57" t="s">
        <v>395</v>
      </c>
      <c r="K622" s="67" t="s">
        <v>396</v>
      </c>
      <c r="L622" s="67" t="s">
        <v>382</v>
      </c>
      <c r="M622" s="67"/>
      <c r="N622" s="67" t="s">
        <v>383</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60"/>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file",IF(TRIM(S622)="","INVALID – choose the evidence type (column S)",IF(BL622=0,"INVALID – evidence ID does not match its type (e.g. SF-2210, IMG_2231, seal 88213, link)",IF(OR(LEN(AX622)&lt;2,ISNUMBER(MATCH(AX622,L_Placeholder,0))),"INVALID – verifier missing",IF(AX622=AU622,"INVALID – verifier must be someone other than the PIC",IF(BH622=1,"INVALID – result not yet available (awaiting / TBC)",IF(BV622=1,"INVALID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future",IF(AND(ISNUMBER(BY622),AG622&lt;BY622),IF(H622="Physical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IF(TRIM(S622)="",0,BZ622)</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TRIM(LOWER(W622))&lt;&gt;LOWER(Flights!$F$23),ISNA(MATCH(TRIM(BP622),{"00aaa00","00aaa0000","aaa00","aaa0000","00-aaa-00","00-aaa-0000","00/aaa/00"},0)),OR(SUMPRODUCT(--ISNUMBER(SEARCH({"a0","a-0","a_0","a/0","a.0","a#0"},BP622)))&gt;0,ISNUMBER(SEARCH("000000",BP622)))),1,0),0)</f>
        <v>0</v>
      </c>
      <c r="BR622" s="61"/>
      <c r="BS622" s="61"/>
      <c r="BT622" s="61"/>
      <c r="BU622" s="61"/>
      <c r="BV622" s="61" t="n">
        <f aca="false">0</f>
        <v>0</v>
      </c>
      <c r="BW622" s="61"/>
      <c r="BX622" s="61"/>
      <c r="BY622" s="62" t="n">
        <f aca="false">Q622-T7EarlyD*24/24</f>
        <v>46303.0277777778</v>
      </c>
      <c r="BZ622" s="61" t="n">
        <f aca="false">IFERROR(IF(AND(TRIM(LOWER(Z622))&lt;&gt;LOWER(Flights!$F$23),ISNA(MATCH(TRIM(BN622),{"00aaa00","00aaa0000","aaa00","aaa0000","00-aaa-00","00-aaa-0000","00/aaa/00"},0)),IF(S622="Link / file path",SUMPRODUCT(--ISNUMBER(SEARCH({"http","www.","\","/",".pdf",".jpg",".jpeg",".png",".heic",".xls",".doc",".msg",".eml"},Z622)))&gt;0,OR(SUMPRODUCT(--ISNUMBER(SEARCH({"a0","a-0","a_0","a/0","a.0","a#0"},BN622)))&gt;0,SUMPRODUCT(--ISNUMBER(SEARCH({"http","www.","\","/",".pdf",".jpg",".jpeg",".png",".heic",".xls",".doc",".msg",".eml"},Z622)))&gt;0,AND(ISNUMBER(MATCH(S622,{"Seal no.","Delivery note / receipt","Email","Photo"},0)),ISNUMBER(SEARCH("0000",BN622)))))),1,0),0)</f>
        <v>0</v>
      </c>
    </row>
    <row r="623" customFormat="false" ht="39.75" hidden="false" customHeight="true" outlineLevel="0" collapsed="false">
      <c r="A623" s="57" t="s">
        <v>1333</v>
      </c>
      <c r="B623" s="57" t="s">
        <v>301</v>
      </c>
      <c r="C623" s="57" t="str">
        <f aca="false">Flights!$F$23</f>
        <v>MH0053</v>
      </c>
      <c r="D623" s="58" t="n">
        <f aca="false">Flights!$D$23</f>
        <v>46324</v>
      </c>
      <c r="E623" s="57" t="str">
        <f aca="false">Flights!$G$23&amp;"-"&amp;Flights!$H$23</f>
        <v>KIX-KUL</v>
      </c>
      <c r="F623" s="57" t="str">
        <f aca="false">Flights!$K$23</f>
        <v>EY</v>
      </c>
      <c r="G623" s="57" t="s">
        <v>81</v>
      </c>
      <c r="H623" s="57" t="s">
        <v>378</v>
      </c>
      <c r="I623" s="57" t="s">
        <v>398</v>
      </c>
      <c r="J623" s="57" t="s">
        <v>399</v>
      </c>
      <c r="K623" s="67" t="s">
        <v>400</v>
      </c>
      <c r="L623" s="67" t="s">
        <v>382</v>
      </c>
      <c r="M623" s="67"/>
      <c r="N623" s="67" t="s">
        <v>383</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60"/>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file",IF(TRIM(S623)="","INVALID – choose the evidence type (column S)",IF(BL623=0,"INVALID – evidence ID does not match its type (e.g. SF-2210, IMG_2231, seal 88213, link)",IF(OR(LEN(AX623)&lt;2,ISNUMBER(MATCH(AX623,L_Placeholder,0))),"INVALID – verifier missing",IF(AX623=AU623,"INVALID – verifier must be someone other than the PIC",IF(BH623=1,"INVALID – result not yet available (awaiting / TBC)",IF(BV623=1,"INVALID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future",IF(AND(ISNUMBER(BY623),AG623&lt;BY623),IF(H623="Physical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IF(TRIM(S623)="",0,BZ623)</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TRIM(LOWER(W623))&lt;&gt;LOWER(Flights!$F$23),ISNA(MATCH(TRIM(BP623),{"00aaa00","00aaa0000","aaa00","aaa0000","00-aaa-00","00-aaa-0000","00/aaa/00"},0)),OR(SUMPRODUCT(--ISNUMBER(SEARCH({"a0","a-0","a_0","a/0","a.0","a#0"},BP623)))&gt;0,ISNUMBER(SEARCH("000000",BP623)))),1,0),0)</f>
        <v>0</v>
      </c>
      <c r="BR623" s="61"/>
      <c r="BS623" s="61"/>
      <c r="BT623" s="61"/>
      <c r="BU623" s="61"/>
      <c r="BV623" s="61" t="n">
        <f aca="false">0</f>
        <v>0</v>
      </c>
      <c r="BW623" s="61"/>
      <c r="BX623" s="61"/>
      <c r="BY623" s="62" t="n">
        <f aca="false">Q623-T7EarlyD*24/24</f>
        <v>46303.0277777778</v>
      </c>
      <c r="BZ623" s="61" t="n">
        <f aca="false">IFERROR(IF(AND(TRIM(LOWER(Z623))&lt;&gt;LOWER(Flights!$F$23),ISNA(MATCH(TRIM(BN623),{"00aaa00","00aaa0000","aaa00","aaa0000","00-aaa-00","00-aaa-0000","00/aaa/00"},0)),IF(S623="Link / file path",SUMPRODUCT(--ISNUMBER(SEARCH({"http","www.","\","/",".pdf",".jpg",".jpeg",".png",".heic",".xls",".doc",".msg",".eml"},Z623)))&gt;0,OR(SUMPRODUCT(--ISNUMBER(SEARCH({"a0","a-0","a_0","a/0","a.0","a#0"},BN623)))&gt;0,SUMPRODUCT(--ISNUMBER(SEARCH({"http","www.","\","/",".pdf",".jpg",".jpeg",".png",".heic",".xls",".doc",".msg",".eml"},Z623)))&gt;0,AND(ISNUMBER(MATCH(S623,{"Seal no.","Delivery note / receipt","Email","Photo"},0)),ISNUMBER(SEARCH("0000",BN623)))))),1,0),0)</f>
        <v>0</v>
      </c>
    </row>
    <row r="624" customFormat="false" ht="39.75" hidden="false" customHeight="true" outlineLevel="0" collapsed="false">
      <c r="A624" s="57" t="s">
        <v>1334</v>
      </c>
      <c r="B624" s="57" t="s">
        <v>301</v>
      </c>
      <c r="C624" s="57" t="str">
        <f aca="false">Flights!$F$23</f>
        <v>MH0053</v>
      </c>
      <c r="D624" s="58" t="n">
        <f aca="false">Flights!$D$23</f>
        <v>46324</v>
      </c>
      <c r="E624" s="57" t="str">
        <f aca="false">Flights!$G$23&amp;"-"&amp;Flights!$H$23</f>
        <v>KIX-KUL</v>
      </c>
      <c r="F624" s="57" t="str">
        <f aca="false">Flights!$K$23</f>
        <v>EY</v>
      </c>
      <c r="G624" s="57" t="s">
        <v>81</v>
      </c>
      <c r="H624" s="57" t="s">
        <v>378</v>
      </c>
      <c r="I624" s="57" t="s">
        <v>398</v>
      </c>
      <c r="J624" s="57" t="s">
        <v>402</v>
      </c>
      <c r="K624" s="67" t="s">
        <v>403</v>
      </c>
      <c r="L624" s="67" t="s">
        <v>382</v>
      </c>
      <c r="M624" s="67"/>
      <c r="N624" s="67" t="s">
        <v>383</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60"/>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file",IF(TRIM(S624)="","INVALID – choose the evidence type (column S)",IF(BL624=0,"INVALID – evidence ID does not match its type (e.g. SF-2210, IMG_2231, seal 88213, link)",IF(OR(LEN(AX624)&lt;2,ISNUMBER(MATCH(AX624,L_Placeholder,0))),"INVALID – verifier missing",IF(AX624=AU624,"INVALID – verifier must be someone other than the PIC",IF(BH624=1,"INVALID – result not yet available (awaiting / TBC)",IF(BV624=1,"INVALID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future",IF(AND(ISNUMBER(BY624),AG624&lt;BY624),IF(H624="Physical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IF(TRIM(S624)="",0,BZ624)</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TRIM(LOWER(W624))&lt;&gt;LOWER(Flights!$F$23),ISNA(MATCH(TRIM(BP624),{"00aaa00","00aaa0000","aaa00","aaa0000","00-aaa-00","00-aaa-0000","00/aaa/00"},0)),OR(SUMPRODUCT(--ISNUMBER(SEARCH({"a0","a-0","a_0","a/0","a.0","a#0"},BP624)))&gt;0,ISNUMBER(SEARCH("000000",BP624)))),1,0),0)</f>
        <v>0</v>
      </c>
      <c r="BR624" s="61"/>
      <c r="BS624" s="61"/>
      <c r="BT624" s="61"/>
      <c r="BU624" s="61"/>
      <c r="BV624" s="61" t="n">
        <f aca="false">0</f>
        <v>0</v>
      </c>
      <c r="BW624" s="61"/>
      <c r="BX624" s="61"/>
      <c r="BY624" s="62" t="n">
        <f aca="false">Q624-T7EarlyD*24/24</f>
        <v>46303.0277777778</v>
      </c>
      <c r="BZ624" s="61" t="n">
        <f aca="false">IFERROR(IF(AND(TRIM(LOWER(Z624))&lt;&gt;LOWER(Flights!$F$23),ISNA(MATCH(TRIM(BN624),{"00aaa00","00aaa0000","aaa00","aaa0000","00-aaa-00","00-aaa-0000","00/aaa/00"},0)),IF(S624="Link / file path",SUMPRODUCT(--ISNUMBER(SEARCH({"http","www.","\","/",".pdf",".jpg",".jpeg",".png",".heic",".xls",".doc",".msg",".eml"},Z624)))&gt;0,OR(SUMPRODUCT(--ISNUMBER(SEARCH({"a0","a-0","a_0","a/0","a.0","a#0"},BN624)))&gt;0,SUMPRODUCT(--ISNUMBER(SEARCH({"http","www.","\","/",".pdf",".jpg",".jpeg",".png",".heic",".xls",".doc",".msg",".eml"},Z624)))&gt;0,AND(ISNUMBER(MATCH(S624,{"Seal no.","Delivery note / receipt","Email","Photo"},0)),ISNUMBER(SEARCH("0000",BN624)))))),1,0),0)</f>
        <v>0</v>
      </c>
    </row>
    <row r="625" customFormat="false" ht="39.75" hidden="false" customHeight="true" outlineLevel="0" collapsed="false">
      <c r="A625" s="57" t="s">
        <v>1335</v>
      </c>
      <c r="B625" s="57" t="s">
        <v>301</v>
      </c>
      <c r="C625" s="57" t="str">
        <f aca="false">Flights!$F$23</f>
        <v>MH0053</v>
      </c>
      <c r="D625" s="58" t="n">
        <f aca="false">Flights!$D$23</f>
        <v>46324</v>
      </c>
      <c r="E625" s="57" t="str">
        <f aca="false">Flights!$G$23&amp;"-"&amp;Flights!$H$23</f>
        <v>KIX-KUL</v>
      </c>
      <c r="F625" s="57" t="str">
        <f aca="false">Flights!$K$23</f>
        <v>EY</v>
      </c>
      <c r="G625" s="57" t="s">
        <v>81</v>
      </c>
      <c r="H625" s="57" t="s">
        <v>378</v>
      </c>
      <c r="I625" s="57" t="s">
        <v>405</v>
      </c>
      <c r="J625" s="57" t="s">
        <v>406</v>
      </c>
      <c r="K625" s="67" t="s">
        <v>407</v>
      </c>
      <c r="L625" s="67" t="s">
        <v>382</v>
      </c>
      <c r="M625" s="67"/>
      <c r="N625" s="67" t="s">
        <v>383</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60"/>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file",IF(TRIM(S625)="","INVALID – choose the evidence type (column S)",IF(BL625=0,"INVALID – evidence ID does not match its type (e.g. SF-2210, IMG_2231, seal 88213, link)",IF(OR(LEN(AX625)&lt;2,ISNUMBER(MATCH(AX625,L_Placeholder,0))),"INVALID – verifier missing",IF(AX625=AU625,"INVALID – verifier must be someone other than the PIC",IF(BH625=1,"INVALID – result not yet available (awaiting / TBC)",IF(BV625=1,"INVALID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future",IF(AND(ISNUMBER(BY625),AG625&lt;BY625),IF(H625="Physical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IF(TRIM(S625)="",0,BZ625)</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TRIM(LOWER(W625))&lt;&gt;LOWER(Flights!$F$23),ISNA(MATCH(TRIM(BP625),{"00aaa00","00aaa0000","aaa00","aaa0000","00-aaa-00","00-aaa-0000","00/aaa/00"},0)),OR(SUMPRODUCT(--ISNUMBER(SEARCH({"a0","a-0","a_0","a/0","a.0","a#0"},BP625)))&gt;0,ISNUMBER(SEARCH("000000",BP625)))),1,0),0)</f>
        <v>0</v>
      </c>
      <c r="BR625" s="61"/>
      <c r="BS625" s="61"/>
      <c r="BT625" s="61"/>
      <c r="BU625" s="61"/>
      <c r="BV625" s="61" t="n">
        <f aca="false">0</f>
        <v>0</v>
      </c>
      <c r="BW625" s="61"/>
      <c r="BX625" s="61"/>
      <c r="BY625" s="62" t="n">
        <f aca="false">Q625-T7EarlyD*24/24</f>
        <v>46303.0277777778</v>
      </c>
      <c r="BZ625" s="61" t="n">
        <f aca="false">IFERROR(IF(AND(TRIM(LOWER(Z625))&lt;&gt;LOWER(Flights!$F$23),ISNA(MATCH(TRIM(BN625),{"00aaa00","00aaa0000","aaa00","aaa0000","00-aaa-00","00-aaa-0000","00/aaa/00"},0)),IF(S625="Link / file path",SUMPRODUCT(--ISNUMBER(SEARCH({"http","www.","\","/",".pdf",".jpg",".jpeg",".png",".heic",".xls",".doc",".msg",".eml"},Z625)))&gt;0,OR(SUMPRODUCT(--ISNUMBER(SEARCH({"a0","a-0","a_0","a/0","a.0","a#0"},BN625)))&gt;0,SUMPRODUCT(--ISNUMBER(SEARCH({"http","www.","\","/",".pdf",".jpg",".jpeg",".png",".heic",".xls",".doc",".msg",".eml"},Z625)))&gt;0,AND(ISNUMBER(MATCH(S625,{"Seal no.","Delivery note / receipt","Email","Photo"},0)),ISNUMBER(SEARCH("0000",BN625)))))),1,0),0)</f>
        <v>0</v>
      </c>
    </row>
    <row r="626" customFormat="false" ht="39.75" hidden="false" customHeight="true" outlineLevel="0" collapsed="false">
      <c r="A626" s="57" t="s">
        <v>1336</v>
      </c>
      <c r="B626" s="57" t="s">
        <v>301</v>
      </c>
      <c r="C626" s="57" t="str">
        <f aca="false">Flights!$F$23</f>
        <v>MH0053</v>
      </c>
      <c r="D626" s="58" t="n">
        <f aca="false">Flights!$D$23</f>
        <v>46324</v>
      </c>
      <c r="E626" s="57" t="str">
        <f aca="false">Flights!$G$23&amp;"-"&amp;Flights!$H$23</f>
        <v>KIX-KUL</v>
      </c>
      <c r="F626" s="57" t="str">
        <f aca="false">Flights!$K$23</f>
        <v>EY</v>
      </c>
      <c r="G626" s="57" t="s">
        <v>81</v>
      </c>
      <c r="H626" s="57" t="s">
        <v>378</v>
      </c>
      <c r="I626" s="57" t="s">
        <v>405</v>
      </c>
      <c r="J626" s="57" t="s">
        <v>409</v>
      </c>
      <c r="K626" s="67" t="s">
        <v>407</v>
      </c>
      <c r="L626" s="67" t="s">
        <v>382</v>
      </c>
      <c r="M626" s="67"/>
      <c r="N626" s="67" t="s">
        <v>383</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60"/>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file",IF(TRIM(S626)="","INVALID – choose the evidence type (column S)",IF(BL626=0,"INVALID – evidence ID does not match its type (e.g. SF-2210, IMG_2231, seal 88213, link)",IF(OR(LEN(AX626)&lt;2,ISNUMBER(MATCH(AX626,L_Placeholder,0))),"INVALID – verifier missing",IF(AX626=AU626,"INVALID – verifier must be someone other than the PIC",IF(BH626=1,"INVALID – result not yet available (awaiting / TBC)",IF(BV626=1,"INVALID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future",IF(AND(ISNUMBER(BY626),AG626&lt;BY626),IF(H626="Physical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IF(TRIM(S626)="",0,BZ626)</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TRIM(LOWER(W626))&lt;&gt;LOWER(Flights!$F$23),ISNA(MATCH(TRIM(BP626),{"00aaa00","00aaa0000","aaa00","aaa0000","00-aaa-00","00-aaa-0000","00/aaa/00"},0)),OR(SUMPRODUCT(--ISNUMBER(SEARCH({"a0","a-0","a_0","a/0","a.0","a#0"},BP626)))&gt;0,ISNUMBER(SEARCH("000000",BP626)))),1,0),0)</f>
        <v>0</v>
      </c>
      <c r="BR626" s="61"/>
      <c r="BS626" s="61"/>
      <c r="BT626" s="61"/>
      <c r="BU626" s="61"/>
      <c r="BV626" s="61" t="n">
        <f aca="false">0</f>
        <v>0</v>
      </c>
      <c r="BW626" s="61"/>
      <c r="BX626" s="61"/>
      <c r="BY626" s="62" t="n">
        <f aca="false">Q626-T7EarlyD*24/24</f>
        <v>46303.0277777778</v>
      </c>
      <c r="BZ626" s="61" t="n">
        <f aca="false">IFERROR(IF(AND(TRIM(LOWER(Z626))&lt;&gt;LOWER(Flights!$F$23),ISNA(MATCH(TRIM(BN626),{"00aaa00","00aaa0000","aaa00","aaa0000","00-aaa-00","00-aaa-0000","00/aaa/00"},0)),IF(S626="Link / file path",SUMPRODUCT(--ISNUMBER(SEARCH({"http","www.","\","/",".pdf",".jpg",".jpeg",".png",".heic",".xls",".doc",".msg",".eml"},Z626)))&gt;0,OR(SUMPRODUCT(--ISNUMBER(SEARCH({"a0","a-0","a_0","a/0","a.0","a#0"},BN626)))&gt;0,SUMPRODUCT(--ISNUMBER(SEARCH({"http","www.","\","/",".pdf",".jpg",".jpeg",".png",".heic",".xls",".doc",".msg",".eml"},Z626)))&gt;0,AND(ISNUMBER(MATCH(S626,{"Seal no.","Delivery note / receipt","Email","Photo"},0)),ISNUMBER(SEARCH("0000",BN626)))))),1,0),0)</f>
        <v>0</v>
      </c>
    </row>
    <row r="627" customFormat="false" ht="39.75" hidden="false" customHeight="true" outlineLevel="0" collapsed="false">
      <c r="A627" s="57" t="s">
        <v>1337</v>
      </c>
      <c r="B627" s="57" t="s">
        <v>301</v>
      </c>
      <c r="C627" s="57" t="str">
        <f aca="false">Flights!$F$23</f>
        <v>MH0053</v>
      </c>
      <c r="D627" s="58" t="n">
        <f aca="false">Flights!$D$23</f>
        <v>46324</v>
      </c>
      <c r="E627" s="57" t="str">
        <f aca="false">Flights!$G$23&amp;"-"&amp;Flights!$H$23</f>
        <v>KIX-KUL</v>
      </c>
      <c r="F627" s="57" t="str">
        <f aca="false">Flights!$K$23</f>
        <v>EY</v>
      </c>
      <c r="G627" s="57" t="s">
        <v>81</v>
      </c>
      <c r="H627" s="57" t="s">
        <v>378</v>
      </c>
      <c r="I627" s="57" t="s">
        <v>411</v>
      </c>
      <c r="J627" s="57" t="s">
        <v>412</v>
      </c>
      <c r="K627" s="67" t="s">
        <v>1338</v>
      </c>
      <c r="L627" s="67" t="s">
        <v>1276</v>
      </c>
      <c r="M627" s="67"/>
      <c r="N627" s="67" t="s">
        <v>383</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60"/>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file",IF(TRIM(S627)="","INVALID – choose the evidence type (column S)",IF(BL627=0,"INVALID – evidence ID does not match its type (e.g. SF-2210, IMG_2231, seal 88213, link)",IF(OR(LEN(AX627)&lt;2,ISNUMBER(MATCH(AX627,L_Placeholder,0))),"INVALID – verifier missing",IF(AX627=AU627,"INVALID – verifier must be someone other than the PIC",IF(BH627=1,"INVALID – result not yet available (awaiting / TBC)",IF(BV627=1,"INVALID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future",IF(AND(ISNUMBER(BY627),AG627&lt;BY627),IF(H627="Physical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IF(TRIM(S627)="",0,BZ627)</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TRIM(LOWER(W627))&lt;&gt;LOWER(Flights!$F$23),ISNA(MATCH(TRIM(BP627),{"00aaa00","00aaa0000","aaa00","aaa0000","00-aaa-00","00-aaa-0000","00/aaa/00"},0)),OR(SUMPRODUCT(--ISNUMBER(SEARCH({"a0","a-0","a_0","a/0","a.0","a#0"},BP627)))&gt;0,ISNUMBER(SEARCH("000000",BP627)))),1,0),0)</f>
        <v>0</v>
      </c>
      <c r="BR627" s="61"/>
      <c r="BS627" s="61"/>
      <c r="BT627" s="61"/>
      <c r="BU627" s="61"/>
      <c r="BV627" s="61" t="n">
        <f aca="false">0</f>
        <v>0</v>
      </c>
      <c r="BW627" s="61"/>
      <c r="BX627" s="61"/>
      <c r="BY627" s="62" t="n">
        <f aca="false">Q627-T7EarlyD*24/24</f>
        <v>46303.0277777778</v>
      </c>
      <c r="BZ627" s="61" t="n">
        <f aca="false">IFERROR(IF(AND(TRIM(LOWER(Z627))&lt;&gt;LOWER(Flights!$F$23),ISNA(MATCH(TRIM(BN627),{"00aaa00","00aaa0000","aaa00","aaa0000","00-aaa-00","00-aaa-0000","00/aaa/00"},0)),IF(S627="Link / file path",SUMPRODUCT(--ISNUMBER(SEARCH({"http","www.","\","/",".pdf",".jpg",".jpeg",".png",".heic",".xls",".doc",".msg",".eml"},Z627)))&gt;0,OR(SUMPRODUCT(--ISNUMBER(SEARCH({"a0","a-0","a_0","a/0","a.0","a#0"},BN627)))&gt;0,SUMPRODUCT(--ISNUMBER(SEARCH({"http","www.","\","/",".pdf",".jpg",".jpeg",".png",".heic",".xls",".doc",".msg",".eml"},Z627)))&gt;0,AND(ISNUMBER(MATCH(S627,{"Seal no.","Delivery note / receipt","Email","Photo"},0)),ISNUMBER(SEARCH("0000",BN627)))))),1,0),0)</f>
        <v>0</v>
      </c>
    </row>
    <row r="628" customFormat="false" ht="39.75" hidden="false" customHeight="true" outlineLevel="0" collapsed="false">
      <c r="A628" s="57" t="s">
        <v>1339</v>
      </c>
      <c r="B628" s="57" t="s">
        <v>301</v>
      </c>
      <c r="C628" s="57" t="str">
        <f aca="false">Flights!$F$23</f>
        <v>MH0053</v>
      </c>
      <c r="D628" s="58" t="n">
        <f aca="false">Flights!$D$23</f>
        <v>46324</v>
      </c>
      <c r="E628" s="57" t="str">
        <f aca="false">Flights!$G$23&amp;"-"&amp;Flights!$H$23</f>
        <v>KIX-KUL</v>
      </c>
      <c r="F628" s="57" t="str">
        <f aca="false">Flights!$K$23</f>
        <v>EY</v>
      </c>
      <c r="G628" s="57" t="s">
        <v>83</v>
      </c>
      <c r="H628" s="57" t="s">
        <v>378</v>
      </c>
      <c r="I628" s="57" t="s">
        <v>379</v>
      </c>
      <c r="J628" s="57" t="s">
        <v>416</v>
      </c>
      <c r="K628" s="67" t="s">
        <v>417</v>
      </c>
      <c r="L628" s="67" t="s">
        <v>418</v>
      </c>
      <c r="M628" s="67"/>
      <c r="N628" s="67" t="s">
        <v>383</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60"/>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file",IF(TRIM(S628)="","INVALID – choose the evidence type (column S)",IF(BL628=0,"INVALID – evidence ID does not match its type (e.g. SF-2210, IMG_2231, seal 88213, link)",IF(OR(LEN(AX628)&lt;2,ISNUMBER(MATCH(AX628,L_Placeholder,0))),"INVALID – verifier missing",IF(AX628=AU628,"INVALID – verifier must be someone other than the PIC",IF(BH628=1,"INVALID – result not yet available (awaiting / TBC)",IF(BV628=1,"INVALID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future",IF(AND(ISNUMBER(BY628),AG628&lt;BY628),IF(H628="Physical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IF(TRIM(S628)="",0,BZ628)</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TRIM(LOWER(W628))&lt;&gt;LOWER(Flights!$F$23),ISNA(MATCH(TRIM(BP628),{"00aaa00","00aaa0000","aaa00","aaa0000","00-aaa-00","00-aaa-0000","00/aaa/00"},0)),OR(SUMPRODUCT(--ISNUMBER(SEARCH({"a0","a-0","a_0","a/0","a.0","a#0"},BP628)))&gt;0,ISNUMBER(SEARCH("000000",BP628)))),1,0),0)</f>
        <v>0</v>
      </c>
      <c r="BR628" s="61"/>
      <c r="BS628" s="61"/>
      <c r="BT628" s="61"/>
      <c r="BU628" s="61"/>
      <c r="BV628" s="61" t="n">
        <f aca="false">0</f>
        <v>0</v>
      </c>
      <c r="BW628" s="61"/>
      <c r="BX628" s="61"/>
      <c r="BY628" s="62" t="n">
        <f aca="false">Q628-T24EarlyH/24</f>
        <v>46322.0277777778</v>
      </c>
      <c r="BZ628" s="61" t="n">
        <f aca="false">IFERROR(IF(AND(TRIM(LOWER(Z628))&lt;&gt;LOWER(Flights!$F$23),ISNA(MATCH(TRIM(BN628),{"00aaa00","00aaa0000","aaa00","aaa0000","00-aaa-00","00-aaa-0000","00/aaa/00"},0)),IF(S628="Link / file path",SUMPRODUCT(--ISNUMBER(SEARCH({"http","www.","\","/",".pdf",".jpg",".jpeg",".png",".heic",".xls",".doc",".msg",".eml"},Z628)))&gt;0,OR(SUMPRODUCT(--ISNUMBER(SEARCH({"a0","a-0","a_0","a/0","a.0","a#0"},BN628)))&gt;0,SUMPRODUCT(--ISNUMBER(SEARCH({"http","www.","\","/",".pdf",".jpg",".jpeg",".png",".heic",".xls",".doc",".msg",".eml"},Z628)))&gt;0,AND(ISNUMBER(MATCH(S628,{"Seal no.","Delivery note / receipt","Email","Photo"},0)),ISNUMBER(SEARCH("0000",BN628)))))),1,0),0)</f>
        <v>0</v>
      </c>
    </row>
    <row r="629" customFormat="false" ht="39.75" hidden="false" customHeight="true" outlineLevel="0" collapsed="false">
      <c r="A629" s="57" t="s">
        <v>1340</v>
      </c>
      <c r="B629" s="57" t="s">
        <v>301</v>
      </c>
      <c r="C629" s="57" t="str">
        <f aca="false">Flights!$F$23</f>
        <v>MH0053</v>
      </c>
      <c r="D629" s="58" t="n">
        <f aca="false">Flights!$D$23</f>
        <v>46324</v>
      </c>
      <c r="E629" s="57" t="str">
        <f aca="false">Flights!$G$23&amp;"-"&amp;Flights!$H$23</f>
        <v>KIX-KUL</v>
      </c>
      <c r="F629" s="57" t="str">
        <f aca="false">Flights!$K$23</f>
        <v>EY</v>
      </c>
      <c r="G629" s="57" t="s">
        <v>420</v>
      </c>
      <c r="H629" s="57" t="s">
        <v>378</v>
      </c>
      <c r="I629" s="57" t="s">
        <v>379</v>
      </c>
      <c r="J629" s="57" t="s">
        <v>421</v>
      </c>
      <c r="K629" s="67"/>
      <c r="L629" s="67" t="s">
        <v>422</v>
      </c>
      <c r="M629" s="67"/>
      <c r="N629" s="67" t="s">
        <v>383</v>
      </c>
      <c r="O629" s="67" t="s">
        <v>423</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60"/>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file",IF(TRIM(S629)="","INVALID – choose the evidence type (column S)",IF(BL629=0,"INVALID – evidence ID does not match its type (e.g. SF-2210, IMG_2231, seal 88213, link)",IF(OR(LEN(AX629)&lt;2,ISNUMBER(MATCH(AX629,L_Placeholder,0))),"INVALID – verifier missing",IF(AX629=AU629,"INVALID – verifier must be someone other than the PIC",IF(BH629=1,"INVALID – result not yet available (awaiting / TBC)",IF(BV629=1,"INVALID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future",IF(AND(ISNUMBER(BY629),AG629&lt;BY629),IF(H629="Physical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IF(TRIM(S629)="",0,BZ629)</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TRIM(LOWER(W629))&lt;&gt;LOWER(Flights!$F$23),ISNA(MATCH(TRIM(BP629),{"00aaa00","00aaa0000","aaa00","aaa0000","00-aaa-00","00-aaa-0000","00/aaa/00"},0)),OR(SUMPRODUCT(--ISNUMBER(SEARCH({"a0","a-0","a_0","a/0","a.0","a#0"},BP629)))&gt;0,ISNUMBER(SEARCH("000000",BP629)))),1,0),0)</f>
        <v>0</v>
      </c>
      <c r="BR629" s="61"/>
      <c r="BS629" s="61"/>
      <c r="BT629" s="61"/>
      <c r="BU629" s="61"/>
      <c r="BV629" s="61" t="n">
        <f aca="false">0</f>
        <v>0</v>
      </c>
      <c r="BW629" s="61"/>
      <c r="BX629" s="61"/>
      <c r="BY629" s="62" t="n">
        <f aca="false">Q629-T12EarlyH/24</f>
        <v>46323.0277777778</v>
      </c>
      <c r="BZ629" s="61" t="n">
        <f aca="false">IFERROR(IF(AND(TRIM(LOWER(Z629))&lt;&gt;LOWER(Flights!$F$23),ISNA(MATCH(TRIM(BN629),{"00aaa00","00aaa0000","aaa00","aaa0000","00-aaa-00","00-aaa-0000","00/aaa/00"},0)),IF(S629="Link / file path",SUMPRODUCT(--ISNUMBER(SEARCH({"http","www.","\","/",".pdf",".jpg",".jpeg",".png",".heic",".xls",".doc",".msg",".eml"},Z629)))&gt;0,OR(SUMPRODUCT(--ISNUMBER(SEARCH({"a0","a-0","a_0","a/0","a.0","a#0"},BN629)))&gt;0,SUMPRODUCT(--ISNUMBER(SEARCH({"http","www.","\","/",".pdf",".jpg",".jpeg",".png",".heic",".xls",".doc",".msg",".eml"},Z629)))&gt;0,AND(ISNUMBER(MATCH(S629,{"Seal no.","Delivery note / receipt","Email","Photo"},0)),ISNUMBER(SEARCH("0000",BN629)))))),1,0),0)</f>
        <v>0</v>
      </c>
    </row>
    <row r="630" customFormat="false" ht="39.75" hidden="false" customHeight="true" outlineLevel="0" collapsed="false">
      <c r="A630" s="57" t="s">
        <v>1341</v>
      </c>
      <c r="B630" s="57" t="s">
        <v>301</v>
      </c>
      <c r="C630" s="57" t="str">
        <f aca="false">Flights!$F$23</f>
        <v>MH0053</v>
      </c>
      <c r="D630" s="58" t="n">
        <f aca="false">Flights!$D$23</f>
        <v>46324</v>
      </c>
      <c r="E630" s="57" t="str">
        <f aca="false">Flights!$G$23&amp;"-"&amp;Flights!$H$23</f>
        <v>KIX-KUL</v>
      </c>
      <c r="F630" s="57" t="str">
        <f aca="false">Flights!$K$23</f>
        <v>EY</v>
      </c>
      <c r="G630" s="57" t="s">
        <v>420</v>
      </c>
      <c r="H630" s="57" t="s">
        <v>378</v>
      </c>
      <c r="I630" s="57" t="s">
        <v>379</v>
      </c>
      <c r="J630" s="57" t="s">
        <v>425</v>
      </c>
      <c r="K630" s="67" t="s">
        <v>426</v>
      </c>
      <c r="L630" s="67" t="s">
        <v>422</v>
      </c>
      <c r="M630" s="67"/>
      <c r="N630" s="67" t="s">
        <v>383</v>
      </c>
      <c r="O630" s="67" t="s">
        <v>423</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60"/>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file",IF(TRIM(S630)="","INVALID – choose the evidence type (column S)",IF(BL630=0,"INVALID – evidence ID does not match its type (e.g. SF-2210, IMG_2231, seal 88213, link)",IF(OR(LEN(AX630)&lt;2,ISNUMBER(MATCH(AX630,L_Placeholder,0))),"INVALID – verifier missing",IF(AX630=AU630,"INVALID – verifier must be someone other than the PIC",IF(BH630=1,"INVALID – result not yet available (awaiting / TBC)",IF(BV630=1,"INVALID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future",IF(AND(ISNUMBER(BY630),AG630&lt;BY630),IF(H630="Physical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IF(TRIM(S630)="",0,BZ630)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TRIM(LOWER(W630))&lt;&gt;LOWER(Flights!$F$23),ISNA(MATCH(TRIM(BP630),{"00aaa00","00aaa0000","aaa00","aaa0000","00-aaa-00","00-aaa-0000","00/aaa/00"},0)),OR(SUMPRODUCT(--ISNUMBER(SEARCH({"a0","a-0","a_0","a/0","a.0","a#0"},BP630)))&gt;0,ISNUMBER(SEARCH("000000",BP630)))),1,0),0)</f>
        <v>0</v>
      </c>
      <c r="BR630" s="61"/>
      <c r="BS630" s="61"/>
      <c r="BT630" s="61"/>
      <c r="BU630" s="61"/>
      <c r="BV630" s="61" t="n">
        <f aca="false">0</f>
        <v>0</v>
      </c>
      <c r="BW630" s="61"/>
      <c r="BX630" s="61"/>
      <c r="BY630" s="62" t="n">
        <f aca="false">Q630-T12EarlyH/24</f>
        <v>46323.0277777778</v>
      </c>
      <c r="BZ630" s="61" t="n">
        <f aca="false">IFERROR(IF(AND(TRIM(LOWER(Z630))&lt;&gt;LOWER(Flights!$F$23),ISNA(MATCH(TRIM(BN630),{"00aaa00","00aaa0000","aaa00","aaa0000","00-aaa-00","00-aaa-0000","00/aaa/00"},0)),IF(S630="Link / file path",SUMPRODUCT(--ISNUMBER(SEARCH({"http","www.","\","/",".pdf",".jpg",".jpeg",".png",".heic",".xls",".doc",".msg",".eml"},Z630)))&gt;0,OR(SUMPRODUCT(--ISNUMBER(SEARCH({"a0","a-0","a_0","a/0","a.0","a#0"},BN630)))&gt;0,SUMPRODUCT(--ISNUMBER(SEARCH({"http","www.","\","/",".pdf",".jpg",".jpeg",".png",".heic",".xls",".doc",".msg",".eml"},Z630)))&gt;0,AND(ISNUMBER(MATCH(S630,{"Seal no.","Delivery note / receipt","Email","Photo"},0)),ISNUMBER(SEARCH("0000",BN630)))))),1,0),0)</f>
        <v>0</v>
      </c>
    </row>
    <row r="631" customFormat="false" ht="39.75" hidden="false" customHeight="true" outlineLevel="0" collapsed="false">
      <c r="A631" s="57" t="s">
        <v>1342</v>
      </c>
      <c r="B631" s="57" t="s">
        <v>301</v>
      </c>
      <c r="C631" s="57" t="str">
        <f aca="false">Flights!$F$23</f>
        <v>MH0053</v>
      </c>
      <c r="D631" s="58" t="n">
        <f aca="false">Flights!$D$23</f>
        <v>46324</v>
      </c>
      <c r="E631" s="57" t="str">
        <f aca="false">Flights!$G$23&amp;"-"&amp;Flights!$H$23</f>
        <v>KIX-KUL</v>
      </c>
      <c r="F631" s="57" t="str">
        <f aca="false">Flights!$K$23</f>
        <v>EY</v>
      </c>
      <c r="G631" s="57" t="s">
        <v>420</v>
      </c>
      <c r="H631" s="57" t="s">
        <v>378</v>
      </c>
      <c r="I631" s="57" t="s">
        <v>428</v>
      </c>
      <c r="J631" s="57" t="s">
        <v>429</v>
      </c>
      <c r="K631" s="67"/>
      <c r="L631" s="67" t="s">
        <v>422</v>
      </c>
      <c r="M631" s="67"/>
      <c r="N631" s="67" t="s">
        <v>383</v>
      </c>
      <c r="O631" s="67" t="s">
        <v>423</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60"/>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file",IF(TRIM(S631)="","INVALID – choose the evidence type (column S)",IF(BL631=0,"INVALID – evidence ID does not match its type (e.g. SF-2210, IMG_2231, seal 88213, link)",IF(OR(LEN(AX631)&lt;2,ISNUMBER(MATCH(AX631,L_Placeholder,0))),"INVALID – verifier missing",IF(AX631=AU631,"INVALID – verifier must be someone other than the PIC",IF(BH631=1,"INVALID – result not yet available (awaiting / TBC)",IF(BV631=1,"INVALID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future",IF(AND(ISNUMBER(BY631),AG631&lt;BY631),IF(H631="Physical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IF(TRIM(S631)="",0,BZ631)</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TRIM(LOWER(W631))&lt;&gt;LOWER(Flights!$F$23),ISNA(MATCH(TRIM(BP631),{"00aaa00","00aaa0000","aaa00","aaa0000","00-aaa-00","00-aaa-0000","00/aaa/00"},0)),OR(SUMPRODUCT(--ISNUMBER(SEARCH({"a0","a-0","a_0","a/0","a.0","a#0"},BP631)))&gt;0,ISNUMBER(SEARCH("000000",BP631)))),1,0),0)</f>
        <v>0</v>
      </c>
      <c r="BR631" s="61"/>
      <c r="BS631" s="61"/>
      <c r="BT631" s="61"/>
      <c r="BU631" s="61"/>
      <c r="BV631" s="61" t="n">
        <f aca="false">0</f>
        <v>0</v>
      </c>
      <c r="BW631" s="61"/>
      <c r="BX631" s="61"/>
      <c r="BY631" s="62" t="n">
        <f aca="false">Q631-T12EarlyH/24</f>
        <v>46323.0277777778</v>
      </c>
      <c r="BZ631" s="61" t="n">
        <f aca="false">IFERROR(IF(AND(TRIM(LOWER(Z631))&lt;&gt;LOWER(Flights!$F$23),ISNA(MATCH(TRIM(BN631),{"00aaa00","00aaa0000","aaa00","aaa0000","00-aaa-00","00-aaa-0000","00/aaa/00"},0)),IF(S631="Link / file path",SUMPRODUCT(--ISNUMBER(SEARCH({"http","www.","\","/",".pdf",".jpg",".jpeg",".png",".heic",".xls",".doc",".msg",".eml"},Z631)))&gt;0,OR(SUMPRODUCT(--ISNUMBER(SEARCH({"a0","a-0","a_0","a/0","a.0","a#0"},BN631)))&gt;0,SUMPRODUCT(--ISNUMBER(SEARCH({"http","www.","\","/",".pdf",".jpg",".jpeg",".png",".heic",".xls",".doc",".msg",".eml"},Z631)))&gt;0,AND(ISNUMBER(MATCH(S631,{"Seal no.","Delivery note / receipt","Email","Photo"},0)),ISNUMBER(SEARCH("0000",BN631)))))),1,0),0)</f>
        <v>0</v>
      </c>
    </row>
    <row r="632" customFormat="false" ht="39.75" hidden="false" customHeight="true" outlineLevel="0" collapsed="false">
      <c r="A632" s="57" t="s">
        <v>1343</v>
      </c>
      <c r="B632" s="57" t="s">
        <v>301</v>
      </c>
      <c r="C632" s="57" t="str">
        <f aca="false">Flights!$F$23</f>
        <v>MH0053</v>
      </c>
      <c r="D632" s="58" t="n">
        <f aca="false">Flights!$D$23</f>
        <v>46324</v>
      </c>
      <c r="E632" s="57" t="str">
        <f aca="false">Flights!$G$23&amp;"-"&amp;Flights!$H$23</f>
        <v>KIX-KUL</v>
      </c>
      <c r="F632" s="57" t="str">
        <f aca="false">Flights!$K$23</f>
        <v>EY</v>
      </c>
      <c r="G632" s="57" t="s">
        <v>420</v>
      </c>
      <c r="H632" s="57" t="s">
        <v>378</v>
      </c>
      <c r="I632" s="57" t="s">
        <v>428</v>
      </c>
      <c r="J632" s="57" t="s">
        <v>431</v>
      </c>
      <c r="K632" s="67"/>
      <c r="L632" s="67" t="s">
        <v>422</v>
      </c>
      <c r="M632" s="67"/>
      <c r="N632" s="67" t="s">
        <v>383</v>
      </c>
      <c r="O632" s="67" t="s">
        <v>423</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60"/>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file",IF(TRIM(S632)="","INVALID – choose the evidence type (column S)",IF(BL632=0,"INVALID – evidence ID does not match its type (e.g. SF-2210, IMG_2231, seal 88213, link)",IF(OR(LEN(AX632)&lt;2,ISNUMBER(MATCH(AX632,L_Placeholder,0))),"INVALID – verifier missing",IF(AX632=AU632,"INVALID – verifier must be someone other than the PIC",IF(BH632=1,"INVALID – result not yet available (awaiting / TBC)",IF(BV632=1,"INVALID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future",IF(AND(ISNUMBER(BY632),AG632&lt;BY632),IF(H632="Physical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IF(TRIM(S632)="",0,BZ632)</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TRIM(LOWER(W632))&lt;&gt;LOWER(Flights!$F$23),ISNA(MATCH(TRIM(BP632),{"00aaa00","00aaa0000","aaa00","aaa0000","00-aaa-00","00-aaa-0000","00/aaa/00"},0)),OR(SUMPRODUCT(--ISNUMBER(SEARCH({"a0","a-0","a_0","a/0","a.0","a#0"},BP632)))&gt;0,ISNUMBER(SEARCH("000000",BP632)))),1,0),0)</f>
        <v>0</v>
      </c>
      <c r="BR632" s="61"/>
      <c r="BS632" s="61"/>
      <c r="BT632" s="61"/>
      <c r="BU632" s="61"/>
      <c r="BV632" s="61" t="n">
        <f aca="false">0</f>
        <v>0</v>
      </c>
      <c r="BW632" s="61"/>
      <c r="BX632" s="61"/>
      <c r="BY632" s="62" t="n">
        <f aca="false">Q632-T12EarlyH/24</f>
        <v>46323.0277777778</v>
      </c>
      <c r="BZ632" s="61" t="n">
        <f aca="false">IFERROR(IF(AND(TRIM(LOWER(Z632))&lt;&gt;LOWER(Flights!$F$23),ISNA(MATCH(TRIM(BN632),{"00aaa00","00aaa0000","aaa00","aaa0000","00-aaa-00","00-aaa-0000","00/aaa/00"},0)),IF(S632="Link / file path",SUMPRODUCT(--ISNUMBER(SEARCH({"http","www.","\","/",".pdf",".jpg",".jpeg",".png",".heic",".xls",".doc",".msg",".eml"},Z632)))&gt;0,OR(SUMPRODUCT(--ISNUMBER(SEARCH({"a0","a-0","a_0","a/0","a.0","a#0"},BN632)))&gt;0,SUMPRODUCT(--ISNUMBER(SEARCH({"http","www.","\","/",".pdf",".jpg",".jpeg",".png",".heic",".xls",".doc",".msg",".eml"},Z632)))&gt;0,AND(ISNUMBER(MATCH(S632,{"Seal no.","Delivery note / receipt","Email","Photo"},0)),ISNUMBER(SEARCH("0000",BN632)))))),1,0),0)</f>
        <v>0</v>
      </c>
    </row>
    <row r="633" customFormat="false" ht="39.75" hidden="false" customHeight="true" outlineLevel="0" collapsed="false">
      <c r="A633" s="57" t="s">
        <v>1344</v>
      </c>
      <c r="B633" s="57" t="s">
        <v>301</v>
      </c>
      <c r="C633" s="57" t="str">
        <f aca="false">Flights!$F$23</f>
        <v>MH0053</v>
      </c>
      <c r="D633" s="58" t="n">
        <f aca="false">Flights!$D$23</f>
        <v>46324</v>
      </c>
      <c r="E633" s="57" t="str">
        <f aca="false">Flights!$G$23&amp;"-"&amp;Flights!$H$23</f>
        <v>KIX-KUL</v>
      </c>
      <c r="F633" s="57" t="str">
        <f aca="false">Flights!$K$23</f>
        <v>EY</v>
      </c>
      <c r="G633" s="57" t="s">
        <v>420</v>
      </c>
      <c r="H633" s="57" t="s">
        <v>378</v>
      </c>
      <c r="I633" s="57" t="s">
        <v>428</v>
      </c>
      <c r="J633" s="57" t="s">
        <v>433</v>
      </c>
      <c r="K633" s="67"/>
      <c r="L633" s="67" t="s">
        <v>422</v>
      </c>
      <c r="M633" s="67"/>
      <c r="N633" s="67" t="s">
        <v>383</v>
      </c>
      <c r="O633" s="67" t="s">
        <v>423</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60"/>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file",IF(TRIM(S633)="","INVALID – choose the evidence type (column S)",IF(BL633=0,"INVALID – evidence ID does not match its type (e.g. SF-2210, IMG_2231, seal 88213, link)",IF(OR(LEN(AX633)&lt;2,ISNUMBER(MATCH(AX633,L_Placeholder,0))),"INVALID – verifier missing",IF(AX633=AU633,"INVALID – verifier must be someone other than the PIC",IF(BH633=1,"INVALID – result not yet available (awaiting / TBC)",IF(BV633=1,"INVALID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future",IF(AND(ISNUMBER(BY633),AG633&lt;BY633),IF(H633="Physical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IF(TRIM(S633)="",0,BZ633)</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TRIM(LOWER(W633))&lt;&gt;LOWER(Flights!$F$23),ISNA(MATCH(TRIM(BP633),{"00aaa00","00aaa0000","aaa00","aaa0000","00-aaa-00","00-aaa-0000","00/aaa/00"},0)),OR(SUMPRODUCT(--ISNUMBER(SEARCH({"a0","a-0","a_0","a/0","a.0","a#0"},BP633)))&gt;0,ISNUMBER(SEARCH("000000",BP633)))),1,0),0)</f>
        <v>0</v>
      </c>
      <c r="BR633" s="61"/>
      <c r="BS633" s="61"/>
      <c r="BT633" s="61"/>
      <c r="BU633" s="61"/>
      <c r="BV633" s="61" t="n">
        <f aca="false">0</f>
        <v>0</v>
      </c>
      <c r="BW633" s="61"/>
      <c r="BX633" s="61"/>
      <c r="BY633" s="62" t="n">
        <f aca="false">Q633-T12EarlyH/24</f>
        <v>46323.0277777778</v>
      </c>
      <c r="BZ633" s="61" t="n">
        <f aca="false">IFERROR(IF(AND(TRIM(LOWER(Z633))&lt;&gt;LOWER(Flights!$F$23),ISNA(MATCH(TRIM(BN633),{"00aaa00","00aaa0000","aaa00","aaa0000","00-aaa-00","00-aaa-0000","00/aaa/00"},0)),IF(S633="Link / file path",SUMPRODUCT(--ISNUMBER(SEARCH({"http","www.","\","/",".pdf",".jpg",".jpeg",".png",".heic",".xls",".doc",".msg",".eml"},Z633)))&gt;0,OR(SUMPRODUCT(--ISNUMBER(SEARCH({"a0","a-0","a_0","a/0","a.0","a#0"},BN633)))&gt;0,SUMPRODUCT(--ISNUMBER(SEARCH({"http","www.","\","/",".pdf",".jpg",".jpeg",".png",".heic",".xls",".doc",".msg",".eml"},Z633)))&gt;0,AND(ISNUMBER(MATCH(S633,{"Seal no.","Delivery note / receipt","Email","Photo"},0)),ISNUMBER(SEARCH("0000",BN633)))))),1,0),0)</f>
        <v>0</v>
      </c>
    </row>
    <row r="634" customFormat="false" ht="78.75" hidden="false" customHeight="true" outlineLevel="0" collapsed="false">
      <c r="A634" s="57" t="s">
        <v>1345</v>
      </c>
      <c r="B634" s="57" t="s">
        <v>301</v>
      </c>
      <c r="C634" s="57" t="str">
        <f aca="false">Flights!$F$23</f>
        <v>MH0053</v>
      </c>
      <c r="D634" s="58" t="n">
        <f aca="false">Flights!$D$23</f>
        <v>46324</v>
      </c>
      <c r="E634" s="57" t="str">
        <f aca="false">Flights!$G$23&amp;"-"&amp;Flights!$H$23</f>
        <v>KIX-KUL</v>
      </c>
      <c r="F634" s="57" t="str">
        <f aca="false">Flights!$K$23</f>
        <v>EY</v>
      </c>
      <c r="G634" s="57" t="s">
        <v>420</v>
      </c>
      <c r="H634" s="57" t="s">
        <v>378</v>
      </c>
      <c r="I634" s="57" t="s">
        <v>428</v>
      </c>
      <c r="J634" s="57" t="s">
        <v>435</v>
      </c>
      <c r="K634" s="67" t="s">
        <v>573</v>
      </c>
      <c r="L634" s="67" t="s">
        <v>422</v>
      </c>
      <c r="M634" s="67"/>
      <c r="N634" s="67" t="s">
        <v>383</v>
      </c>
      <c r="O634" s="67" t="s">
        <v>423</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60"/>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file",IF(TRIM(S634)="","INVALID – choose the evidence type (column S)",IF(BL634=0,"INVALID – evidence ID does not match its type (e.g. SF-2210, IMG_2231, seal 88213, link)",IF(OR(LEN(AX634)&lt;2,ISNUMBER(MATCH(AX634,L_Placeholder,0))),"INVALID – verifier missing",IF(AX634=AU634,"INVALID – verifier must be someone other than the PIC",IF(BH634=1,"INVALID – result not yet available (awaiting / TBC)",IF(BV634=1,"INVALID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future",IF(AND(ISNUMBER(BY634),AG634&lt;BY634),IF(H634="Physical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IF(TRIM(S634)="",0,BZ634)</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TRIM(LOWER(W634))&lt;&gt;LOWER(Flights!$F$23),ISNA(MATCH(TRIM(BP634),{"00aaa00","00aaa0000","aaa00","aaa0000","00-aaa-00","00-aaa-0000","00/aaa/00"},0)),OR(SUMPRODUCT(--ISNUMBER(SEARCH({"a0","a-0","a_0","a/0","a.0","a#0"},BP634)))&gt;0,ISNUMBER(SEARCH("000000",BP634)))),1,0),0)</f>
        <v>0</v>
      </c>
      <c r="BR634" s="61"/>
      <c r="BS634" s="61"/>
      <c r="BT634" s="61"/>
      <c r="BU634" s="61"/>
      <c r="BV634" s="61" t="n">
        <f aca="false">0</f>
        <v>0</v>
      </c>
      <c r="BW634" s="61"/>
      <c r="BX634" s="61"/>
      <c r="BY634" s="62" t="n">
        <f aca="false">Q634-T12EarlyH/24</f>
        <v>46323.0277777778</v>
      </c>
      <c r="BZ634" s="61" t="n">
        <f aca="false">IFERROR(IF(AND(TRIM(LOWER(Z634))&lt;&gt;LOWER(Flights!$F$23),ISNA(MATCH(TRIM(BN634),{"00aaa00","00aaa0000","aaa00","aaa0000","00-aaa-00","00-aaa-0000","00/aaa/00"},0)),IF(S634="Link / file path",SUMPRODUCT(--ISNUMBER(SEARCH({"http","www.","\","/",".pdf",".jpg",".jpeg",".png",".heic",".xls",".doc",".msg",".eml"},Z634)))&gt;0,OR(SUMPRODUCT(--ISNUMBER(SEARCH({"a0","a-0","a_0","a/0","a.0","a#0"},BN634)))&gt;0,SUMPRODUCT(--ISNUMBER(SEARCH({"http","www.","\","/",".pdf",".jpg",".jpeg",".png",".heic",".xls",".doc",".msg",".eml"},Z634)))&gt;0,AND(ISNUMBER(MATCH(S634,{"Seal no.","Delivery note / receipt","Email","Photo"},0)),ISNUMBER(SEARCH("0000",BN634)))))),1,0),0)</f>
        <v>0</v>
      </c>
    </row>
    <row r="635" customFormat="false" ht="39.75" hidden="false" customHeight="true" outlineLevel="0" collapsed="false">
      <c r="A635" s="57" t="s">
        <v>1346</v>
      </c>
      <c r="B635" s="57" t="s">
        <v>301</v>
      </c>
      <c r="C635" s="57" t="str">
        <f aca="false">Flights!$F$23</f>
        <v>MH0053</v>
      </c>
      <c r="D635" s="58" t="n">
        <f aca="false">Flights!$D$23</f>
        <v>46324</v>
      </c>
      <c r="E635" s="57" t="str">
        <f aca="false">Flights!$G$23&amp;"-"&amp;Flights!$H$23</f>
        <v>KIX-KUL</v>
      </c>
      <c r="F635" s="57" t="str">
        <f aca="false">Flights!$K$23</f>
        <v>EY</v>
      </c>
      <c r="G635" s="57" t="s">
        <v>420</v>
      </c>
      <c r="H635" s="57" t="s">
        <v>378</v>
      </c>
      <c r="I635" s="57" t="s">
        <v>428</v>
      </c>
      <c r="J635" s="57" t="s">
        <v>438</v>
      </c>
      <c r="K635" s="67"/>
      <c r="L635" s="67" t="s">
        <v>422</v>
      </c>
      <c r="M635" s="67"/>
      <c r="N635" s="67" t="s">
        <v>383</v>
      </c>
      <c r="O635" s="67" t="s">
        <v>423</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60"/>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file",IF(TRIM(S635)="","INVALID – choose the evidence type (column S)",IF(BL635=0,"INVALID – evidence ID does not match its type (e.g. SF-2210, IMG_2231, seal 88213, link)",IF(OR(LEN(AX635)&lt;2,ISNUMBER(MATCH(AX635,L_Placeholder,0))),"INVALID – verifier missing",IF(AX635=AU635,"INVALID – verifier must be someone other than the PIC",IF(BH635=1,"INVALID – result not yet available (awaiting / TBC)",IF(BV635=1,"INVALID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future",IF(AND(ISNUMBER(BY635),AG635&lt;BY635),IF(H635="Physical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IF(TRIM(S635)="",0,BZ635)</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TRIM(LOWER(W635))&lt;&gt;LOWER(Flights!$F$23),ISNA(MATCH(TRIM(BP635),{"00aaa00","00aaa0000","aaa00","aaa0000","00-aaa-00","00-aaa-0000","00/aaa/00"},0)),OR(SUMPRODUCT(--ISNUMBER(SEARCH({"a0","a-0","a_0","a/0","a.0","a#0"},BP635)))&gt;0,ISNUMBER(SEARCH("000000",BP635)))),1,0),0)</f>
        <v>0</v>
      </c>
      <c r="BR635" s="61"/>
      <c r="BS635" s="61"/>
      <c r="BT635" s="61"/>
      <c r="BU635" s="61"/>
      <c r="BV635" s="61" t="n">
        <f aca="false">0</f>
        <v>0</v>
      </c>
      <c r="BW635" s="61"/>
      <c r="BX635" s="61"/>
      <c r="BY635" s="62" t="n">
        <f aca="false">Q635-T12EarlyH/24</f>
        <v>46323.0277777778</v>
      </c>
      <c r="BZ635" s="61" t="n">
        <f aca="false">IFERROR(IF(AND(TRIM(LOWER(Z635))&lt;&gt;LOWER(Flights!$F$23),ISNA(MATCH(TRIM(BN635),{"00aaa00","00aaa0000","aaa00","aaa0000","00-aaa-00","00-aaa-0000","00/aaa/00"},0)),IF(S635="Link / file path",SUMPRODUCT(--ISNUMBER(SEARCH({"http","www.","\","/",".pdf",".jpg",".jpeg",".png",".heic",".xls",".doc",".msg",".eml"},Z635)))&gt;0,OR(SUMPRODUCT(--ISNUMBER(SEARCH({"a0","a-0","a_0","a/0","a.0","a#0"},BN635)))&gt;0,SUMPRODUCT(--ISNUMBER(SEARCH({"http","www.","\","/",".pdf",".jpg",".jpeg",".png",".heic",".xls",".doc",".msg",".eml"},Z635)))&gt;0,AND(ISNUMBER(MATCH(S635,{"Seal no.","Delivery note / receipt","Email","Photo"},0)),ISNUMBER(SEARCH("0000",BN635)))))),1,0),0)</f>
        <v>0</v>
      </c>
    </row>
    <row r="636" customFormat="false" ht="41.25" hidden="false" customHeight="true" outlineLevel="0" collapsed="false">
      <c r="A636" s="57" t="s">
        <v>1347</v>
      </c>
      <c r="B636" s="57" t="s">
        <v>301</v>
      </c>
      <c r="C636" s="57" t="str">
        <f aca="false">Flights!$F$23</f>
        <v>MH0053</v>
      </c>
      <c r="D636" s="58" t="n">
        <f aca="false">Flights!$D$23</f>
        <v>46324</v>
      </c>
      <c r="E636" s="57" t="str">
        <f aca="false">Flights!$G$23&amp;"-"&amp;Flights!$H$23</f>
        <v>KIX-KUL</v>
      </c>
      <c r="F636" s="57" t="str">
        <f aca="false">Flights!$K$23</f>
        <v>EY</v>
      </c>
      <c r="G636" s="57" t="s">
        <v>420</v>
      </c>
      <c r="H636" s="57" t="s">
        <v>378</v>
      </c>
      <c r="I636" s="57" t="s">
        <v>447</v>
      </c>
      <c r="J636" s="57" t="s">
        <v>448</v>
      </c>
      <c r="K636" s="67" t="s">
        <v>449</v>
      </c>
      <c r="L636" s="67" t="s">
        <v>1348</v>
      </c>
      <c r="M636" s="67" t="s">
        <v>451</v>
      </c>
      <c r="N636" s="67" t="s">
        <v>383</v>
      </c>
      <c r="O636" s="67" t="s">
        <v>1349</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60"/>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file",IF(TRIM(S636)="","INVALID – choose the evidence type (column S)",IF(BL636=0,"INVALID – evidence ID does not match its type (e.g. SF-2210, IMG_2231, seal 88213, link)",IF(OR(LEN(AX636)&lt;2,ISNUMBER(MATCH(AX636,L_Placeholder,0))),"INVALID – verifier missing",IF(AX636=AU636,"INVALID – verifier must be someone other than the PIC",IF(BH636=1,"INVALID – result not yet available (awaiting / TBC)",IF(BV636=1,"INVALID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future",IF(AND(ISNUMBER(BY636),AG636&lt;BY636),IF(H636="Physical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IF(TRIM(S636)="",0,BZ636)</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TRIM(LOWER(W636))&lt;&gt;LOWER(Flights!$F$23),ISNA(MATCH(TRIM(BP636),{"00aaa00","00aaa0000","aaa00","aaa0000","00-aaa-00","00-aaa-0000","00/aaa/00"},0)),OR(SUMPRODUCT(--ISNUMBER(SEARCH({"a0","a-0","a_0","a/0","a.0","a#0"},BP636)))&gt;0,ISNUMBER(SEARCH("000000",BP636)))),1,0),0)</f>
        <v>0</v>
      </c>
      <c r="BR636" s="61"/>
      <c r="BS636" s="61"/>
      <c r="BT636" s="61"/>
      <c r="BU636" s="61"/>
      <c r="BV636" s="61" t="n">
        <f aca="false">0</f>
        <v>0</v>
      </c>
      <c r="BW636" s="61"/>
      <c r="BX636" s="61"/>
      <c r="BY636" s="62" t="n">
        <f aca="false">Q636-T12EarlyH/24</f>
        <v>46323.0277777778</v>
      </c>
      <c r="BZ636" s="61" t="n">
        <f aca="false">IFERROR(IF(AND(TRIM(LOWER(Z636))&lt;&gt;LOWER(Flights!$F$23),ISNA(MATCH(TRIM(BN636),{"00aaa00","00aaa0000","aaa00","aaa0000","00-aaa-00","00-aaa-0000","00/aaa/00"},0)),IF(S636="Link / file path",SUMPRODUCT(--ISNUMBER(SEARCH({"http","www.","\","/",".pdf",".jpg",".jpeg",".png",".heic",".xls",".doc",".msg",".eml"},Z636)))&gt;0,OR(SUMPRODUCT(--ISNUMBER(SEARCH({"a0","a-0","a_0","a/0","a.0","a#0"},BN636)))&gt;0,SUMPRODUCT(--ISNUMBER(SEARCH({"http","www.","\","/",".pdf",".jpg",".jpeg",".png",".heic",".xls",".doc",".msg",".eml"},Z636)))&gt;0,AND(ISNUMBER(MATCH(S636,{"Seal no.","Delivery note / receipt","Email","Photo"},0)),ISNUMBER(SEARCH("0000",BN636)))))),1,0),0)</f>
        <v>0</v>
      </c>
    </row>
    <row r="637" customFormat="false" ht="78.75" hidden="false" customHeight="true" outlineLevel="0" collapsed="false">
      <c r="A637" s="57" t="s">
        <v>1350</v>
      </c>
      <c r="B637" s="57" t="s">
        <v>301</v>
      </c>
      <c r="C637" s="57" t="str">
        <f aca="false">Flights!$F$23</f>
        <v>MH0053</v>
      </c>
      <c r="D637" s="58" t="n">
        <f aca="false">Flights!$D$23</f>
        <v>46324</v>
      </c>
      <c r="E637" s="57" t="str">
        <f aca="false">Flights!$G$23&amp;"-"&amp;Flights!$H$23</f>
        <v>KIX-KUL</v>
      </c>
      <c r="F637" s="57" t="str">
        <f aca="false">Flights!$K$23</f>
        <v>EY</v>
      </c>
      <c r="G637" s="57" t="s">
        <v>420</v>
      </c>
      <c r="H637" s="57" t="s">
        <v>378</v>
      </c>
      <c r="I637" s="57" t="s">
        <v>447</v>
      </c>
      <c r="J637" s="57" t="s">
        <v>454</v>
      </c>
      <c r="K637" s="67" t="s">
        <v>1088</v>
      </c>
      <c r="L637" s="67" t="s">
        <v>1351</v>
      </c>
      <c r="M637" s="67" t="s">
        <v>451</v>
      </c>
      <c r="N637" s="67" t="s">
        <v>383</v>
      </c>
      <c r="O637" s="67" t="s">
        <v>1352</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60"/>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file",IF(TRIM(S637)="","INVALID – choose the evidence type (column S)",IF(BL637=0,"INVALID – evidence ID does not match its type (e.g. SF-2210, IMG_2231, seal 88213, link)",IF(OR(LEN(AX637)&lt;2,ISNUMBER(MATCH(AX637,L_Placeholder,0))),"INVALID – verifier missing",IF(AX637=AU637,"INVALID – verifier must be someone other than the PIC",IF(BH637=1,"INVALID – result not yet available (awaiting / TBC)",IF(BV637=1,"INVALID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future",IF(AND(ISNUMBER(BY637),AG637&lt;BY637),IF(H637="Physical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IF(TRIM(S637)="",0,BZ637)</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TRIM(LOWER(W637))&lt;&gt;LOWER(Flights!$F$23),ISNA(MATCH(TRIM(BP637),{"00aaa00","00aaa0000","aaa00","aaa0000","00-aaa-00","00-aaa-0000","00/aaa/00"},0)),OR(SUMPRODUCT(--ISNUMBER(SEARCH({"a0","a-0","a_0","a/0","a.0","a#0"},BP637)))&gt;0,ISNUMBER(SEARCH("000000",BP637)))),1,0),0)</f>
        <v>0</v>
      </c>
      <c r="BR637" s="61"/>
      <c r="BS637" s="61"/>
      <c r="BT637" s="61"/>
      <c r="BU637" s="61"/>
      <c r="BV637" s="61" t="n">
        <f aca="false">0</f>
        <v>0</v>
      </c>
      <c r="BW637" s="61"/>
      <c r="BX637" s="61"/>
      <c r="BY637" s="62" t="n">
        <f aca="false">Q637-T12EarlyH/24</f>
        <v>46323.0277777778</v>
      </c>
      <c r="BZ637" s="61" t="n">
        <f aca="false">IFERROR(IF(AND(TRIM(LOWER(Z637))&lt;&gt;LOWER(Flights!$F$23),ISNA(MATCH(TRIM(BN637),{"00aaa00","00aaa0000","aaa00","aaa0000","00-aaa-00","00-aaa-0000","00/aaa/00"},0)),IF(S637="Link / file path",SUMPRODUCT(--ISNUMBER(SEARCH({"http","www.","\","/",".pdf",".jpg",".jpeg",".png",".heic",".xls",".doc",".msg",".eml"},Z637)))&gt;0,OR(SUMPRODUCT(--ISNUMBER(SEARCH({"a0","a-0","a_0","a/0","a.0","a#0"},BN637)))&gt;0,SUMPRODUCT(--ISNUMBER(SEARCH({"http","www.","\","/",".pdf",".jpg",".jpeg",".png",".heic",".xls",".doc",".msg",".eml"},Z637)))&gt;0,AND(ISNUMBER(MATCH(S637,{"Seal no.","Delivery note / receipt","Email","Photo"},0)),ISNUMBER(SEARCH("0000",BN637)))))),1,0),0)</f>
        <v>0</v>
      </c>
    </row>
    <row r="638" customFormat="false" ht="91.5" hidden="false" customHeight="true" outlineLevel="0" collapsed="false">
      <c r="A638" s="57" t="s">
        <v>1353</v>
      </c>
      <c r="B638" s="57" t="s">
        <v>301</v>
      </c>
      <c r="C638" s="57" t="str">
        <f aca="false">Flights!$F$23</f>
        <v>MH0053</v>
      </c>
      <c r="D638" s="58" t="n">
        <f aca="false">Flights!$D$23</f>
        <v>46324</v>
      </c>
      <c r="E638" s="57" t="str">
        <f aca="false">Flights!$G$23&amp;"-"&amp;Flights!$H$23</f>
        <v>KIX-KUL</v>
      </c>
      <c r="F638" s="57" t="str">
        <f aca="false">Flights!$K$23</f>
        <v>EY</v>
      </c>
      <c r="G638" s="57" t="s">
        <v>420</v>
      </c>
      <c r="H638" s="57" t="s">
        <v>378</v>
      </c>
      <c r="I638" s="57" t="s">
        <v>634</v>
      </c>
      <c r="J638" s="57" t="s">
        <v>635</v>
      </c>
      <c r="K638" s="67" t="s">
        <v>1310</v>
      </c>
      <c r="L638" s="67" t="s">
        <v>1311</v>
      </c>
      <c r="M638" s="67" t="s">
        <v>451</v>
      </c>
      <c r="N638" s="67" t="s">
        <v>444</v>
      </c>
      <c r="O638" s="67" t="s">
        <v>1354</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60"/>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file",IF(TRIM(S638)="","INVALID – choose the evidence type (column S)",IF(BL638=0,"INVALID – evidence ID does not match its type (e.g. SF-2210, IMG_2231, seal 88213, link)",IF(OR(LEN(AX638)&lt;2,ISNUMBER(MATCH(AX638,L_Placeholder,0))),"INVALID – verifier missing",IF(AX638=AU638,"INVALID – verifier must be someone other than the PIC",IF(BH638=1,"INVALID – result not yet available (awaiting / TBC)",IF(BV638=1,"INVALID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future",IF(AND(ISNUMBER(BY638),AG638&lt;BY638),IF(H638="Physical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IF(TRIM(S638)="",0,BZ638)</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TRIM(LOWER(W638))&lt;&gt;LOWER(Flights!$F$23),ISNA(MATCH(TRIM(BP638),{"00aaa00","00aaa0000","aaa00","aaa0000","00-aaa-00","00-aaa-0000","00/aaa/00"},0)),OR(SUMPRODUCT(--ISNUMBER(SEARCH({"a0","a-0","a_0","a/0","a.0","a#0"},BP638)))&gt;0,ISNUMBER(SEARCH("000000",BP638)))),1,0),0)</f>
        <v>0</v>
      </c>
      <c r="BR638" s="61"/>
      <c r="BS638" s="61"/>
      <c r="BT638" s="61"/>
      <c r="BU638" s="61"/>
      <c r="BV638" s="61" t="n">
        <f aca="false">0</f>
        <v>0</v>
      </c>
      <c r="BW638" s="61"/>
      <c r="BX638" s="61"/>
      <c r="BY638" s="62" t="n">
        <f aca="false">Q638-T12EarlyH/24</f>
        <v>46323.0277777778</v>
      </c>
      <c r="BZ638" s="61" t="n">
        <f aca="false">IFERROR(IF(AND(TRIM(LOWER(Z638))&lt;&gt;LOWER(Flights!$F$23),ISNA(MATCH(TRIM(BN638),{"00aaa00","00aaa0000","aaa00","aaa0000","00-aaa-00","00-aaa-0000","00/aaa/00"},0)),IF(S638="Link / file path",SUMPRODUCT(--ISNUMBER(SEARCH({"http","www.","\","/",".pdf",".jpg",".jpeg",".png",".heic",".xls",".doc",".msg",".eml"},Z638)))&gt;0,OR(SUMPRODUCT(--ISNUMBER(SEARCH({"a0","a-0","a_0","a/0","a.0","a#0"},BN638)))&gt;0,SUMPRODUCT(--ISNUMBER(SEARCH({"http","www.","\","/",".pdf",".jpg",".jpeg",".png",".heic",".xls",".doc",".msg",".eml"},Z638)))&gt;0,AND(ISNUMBER(MATCH(S638,{"Seal no.","Delivery note / receipt","Email","Photo"},0)),ISNUMBER(SEARCH("0000",BN638)))))),1,0),0)</f>
        <v>0</v>
      </c>
    </row>
    <row r="639" customFormat="false" ht="39.75" hidden="false" customHeight="true" outlineLevel="0" collapsed="false">
      <c r="A639" s="57" t="s">
        <v>1355</v>
      </c>
      <c r="B639" s="57" t="s">
        <v>301</v>
      </c>
      <c r="C639" s="57" t="str">
        <f aca="false">Flights!$F$23</f>
        <v>MH0053</v>
      </c>
      <c r="D639" s="58" t="n">
        <f aca="false">Flights!$D$23</f>
        <v>46324</v>
      </c>
      <c r="E639" s="57" t="str">
        <f aca="false">Flights!$G$23&amp;"-"&amp;Flights!$H$23</f>
        <v>KIX-KUL</v>
      </c>
      <c r="F639" s="57" t="str">
        <f aca="false">Flights!$K$23</f>
        <v>EY</v>
      </c>
      <c r="G639" s="57" t="s">
        <v>459</v>
      </c>
      <c r="H639" s="57" t="s">
        <v>460</v>
      </c>
      <c r="I639" s="57" t="s">
        <v>379</v>
      </c>
      <c r="J639" s="57" t="s">
        <v>461</v>
      </c>
      <c r="K639" s="67" t="s">
        <v>426</v>
      </c>
      <c r="L639" s="67" t="s">
        <v>462</v>
      </c>
      <c r="M639" s="67"/>
      <c r="N639" s="67" t="s">
        <v>383</v>
      </c>
      <c r="O639" s="67" t="s">
        <v>463</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60"/>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file",IF(TRIM(S639)="","INVALID – choose the evidence type (column S)",IF(BL639=0,"INVALID – evidence ID does not match its type (e.g. SF-2210, IMG_2231, seal 88213, link)",IF(OR(LEN(AX639)&lt;2,ISNUMBER(MATCH(AX639,L_Placeholder,0))),"INVALID – verifier missing",IF(AX639=AU639,"INVALID – verifier must be someone other than the PIC",IF(BH639=1,"INVALID – result not yet available (awaiting / TBC)",IF(BV639=1,"INVALID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future",IF(AND(ISNUMBER(BY639),AG639&lt;BY639),IF(H639="Physical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IF(TRIM(S639)="",0,BZ639)</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TRIM(LOWER(W639))&lt;&gt;LOWER(Flights!$F$23),ISNA(MATCH(TRIM(BP639),{"00aaa00","00aaa0000","aaa00","aaa0000","00-aaa-00","00-aaa-0000","00/aaa/00"},0)),OR(SUMPRODUCT(--ISNUMBER(SEARCH({"a0","a-0","a_0","a/0","a.0","a#0"},BP639)))&gt;0,ISNUMBER(SEARCH("000000",BP639)))),1,0),0)</f>
        <v>0</v>
      </c>
      <c r="BR639" s="61"/>
      <c r="BS639" s="61"/>
      <c r="BT639" s="61"/>
      <c r="BU639" s="61"/>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c r="BX639" s="61"/>
      <c r="BY639" s="62" t="n">
        <f aca="false">IF(ISNUMBER(Flights!$AZ$23),MAX(Q639-UpliftWindowH/24,Flights!$AZ$23),Q639-UpliftWindowH/24)</f>
        <v>46323.7777777778</v>
      </c>
      <c r="BZ639" s="61" t="n">
        <f aca="false">IFERROR(IF(AND(TRIM(LOWER(Z639))&lt;&gt;LOWER(Flights!$F$23),ISNA(MATCH(TRIM(BN639),{"00aaa00","00aaa0000","aaa00","aaa0000","00-aaa-00","00-aaa-0000","00/aaa/00"},0)),IF(S639="Link / file path",SUMPRODUCT(--ISNUMBER(SEARCH({"http","www.","\","/",".pdf",".jpg",".jpeg",".png",".heic",".xls",".doc",".msg",".eml"},Z639)))&gt;0,OR(SUMPRODUCT(--ISNUMBER(SEARCH({"a0","a-0","a_0","a/0","a.0","a#0"},BN639)))&gt;0,SUMPRODUCT(--ISNUMBER(SEARCH({"http","www.","\","/",".pdf",".jpg",".jpeg",".png",".heic",".xls",".doc",".msg",".eml"},Z639)))&gt;0,AND(ISNUMBER(MATCH(S639,{"Seal no.","Delivery note / receipt","Email","Photo"},0)),ISNUMBER(SEARCH("0000",BN639)))))),1,0),0)</f>
        <v>0</v>
      </c>
    </row>
    <row r="640" customFormat="false" ht="39.75" hidden="false" customHeight="true" outlineLevel="0" collapsed="false">
      <c r="A640" s="57" t="s">
        <v>1356</v>
      </c>
      <c r="B640" s="57" t="s">
        <v>301</v>
      </c>
      <c r="C640" s="57" t="str">
        <f aca="false">Flights!$F$23</f>
        <v>MH0053</v>
      </c>
      <c r="D640" s="58" t="n">
        <f aca="false">Flights!$D$23</f>
        <v>46324</v>
      </c>
      <c r="E640" s="57" t="str">
        <f aca="false">Flights!$G$23&amp;"-"&amp;Flights!$H$23</f>
        <v>KIX-KUL</v>
      </c>
      <c r="F640" s="57" t="str">
        <f aca="false">Flights!$K$23</f>
        <v>EY</v>
      </c>
      <c r="G640" s="57" t="s">
        <v>459</v>
      </c>
      <c r="H640" s="57" t="s">
        <v>460</v>
      </c>
      <c r="I640" s="57" t="s">
        <v>428</v>
      </c>
      <c r="J640" s="57" t="s">
        <v>465</v>
      </c>
      <c r="K640" s="67" t="s">
        <v>426</v>
      </c>
      <c r="L640" s="67" t="s">
        <v>462</v>
      </c>
      <c r="M640" s="67"/>
      <c r="N640" s="67" t="s">
        <v>383</v>
      </c>
      <c r="O640" s="67" t="s">
        <v>463</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60"/>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file",IF(TRIM(S640)="","INVALID – choose the evidence type (column S)",IF(BL640=0,"INVALID – evidence ID does not match its type (e.g. SF-2210, IMG_2231, seal 88213, link)",IF(OR(LEN(AX640)&lt;2,ISNUMBER(MATCH(AX640,L_Placeholder,0))),"INVALID – verifier missing",IF(AX640=AU640,"INVALID – verifier must be someone other than the PIC",IF(BH640=1,"INVALID – result not yet available (awaiting / TBC)",IF(BV640=1,"INVALID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future",IF(AND(ISNUMBER(BY640),AG640&lt;BY640),IF(H640="Physical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IF(TRIM(S640)="",0,BZ640)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TRIM(LOWER(W640))&lt;&gt;LOWER(Flights!$F$23),ISNA(MATCH(TRIM(BP640),{"00aaa00","00aaa0000","aaa00","aaa0000","00-aaa-00","00-aaa-0000","00/aaa/00"},0)),OR(SUMPRODUCT(--ISNUMBER(SEARCH({"a0","a-0","a_0","a/0","a.0","a#0"},BP640)))&gt;0,ISNUMBER(SEARCH("000000",BP640)))),1,0),0)</f>
        <v>0</v>
      </c>
      <c r="BR640" s="61"/>
      <c r="BS640" s="61"/>
      <c r="BT640" s="61"/>
      <c r="BU640" s="61"/>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c r="BX640" s="61"/>
      <c r="BY640" s="62" t="n">
        <f aca="false">IF(ISNUMBER(Flights!$AZ$23),MAX(Q640-UpliftWindowH/24,Flights!$AZ$23),Q640-UpliftWindowH/24)</f>
        <v>46323.7777777778</v>
      </c>
      <c r="BZ640" s="61" t="n">
        <f aca="false">IFERROR(IF(AND(TRIM(LOWER(Z640))&lt;&gt;LOWER(Flights!$F$23),ISNA(MATCH(TRIM(BN640),{"00aaa00","00aaa0000","aaa00","aaa0000","00-aaa-00","00-aaa-0000","00/aaa/00"},0)),IF(S640="Link / file path",SUMPRODUCT(--ISNUMBER(SEARCH({"http","www.","\","/",".pdf",".jpg",".jpeg",".png",".heic",".xls",".doc",".msg",".eml"},Z640)))&gt;0,OR(SUMPRODUCT(--ISNUMBER(SEARCH({"a0","a-0","a_0","a/0","a.0","a#0"},BN640)))&gt;0,SUMPRODUCT(--ISNUMBER(SEARCH({"http","www.","\","/",".pdf",".jpg",".jpeg",".png",".heic",".xls",".doc",".msg",".eml"},Z640)))&gt;0,AND(ISNUMBER(MATCH(S640,{"Seal no.","Delivery note / receipt","Email","Photo"},0)),ISNUMBER(SEARCH("0000",BN640)))))),1,0),0)</f>
        <v>0</v>
      </c>
    </row>
    <row r="641" customFormat="false" ht="39.75" hidden="false" customHeight="true" outlineLevel="0" collapsed="false">
      <c r="A641" s="57" t="s">
        <v>1357</v>
      </c>
      <c r="B641" s="57" t="s">
        <v>301</v>
      </c>
      <c r="C641" s="57" t="str">
        <f aca="false">Flights!$F$23</f>
        <v>MH0053</v>
      </c>
      <c r="D641" s="58" t="n">
        <f aca="false">Flights!$D$23</f>
        <v>46324</v>
      </c>
      <c r="E641" s="57" t="str">
        <f aca="false">Flights!$G$23&amp;"-"&amp;Flights!$H$23</f>
        <v>KIX-KUL</v>
      </c>
      <c r="F641" s="57" t="str">
        <f aca="false">Flights!$K$23</f>
        <v>EY</v>
      </c>
      <c r="G641" s="57" t="s">
        <v>459</v>
      </c>
      <c r="H641" s="57" t="s">
        <v>460</v>
      </c>
      <c r="I641" s="57" t="s">
        <v>447</v>
      </c>
      <c r="J641" s="57" t="s">
        <v>469</v>
      </c>
      <c r="K641" s="67" t="s">
        <v>449</v>
      </c>
      <c r="L641" s="67" t="s">
        <v>1348</v>
      </c>
      <c r="M641" s="67" t="s">
        <v>451</v>
      </c>
      <c r="N641" s="67" t="s">
        <v>383</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60"/>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file",IF(TRIM(S641)="","INVALID – choose the evidence type (column S)",IF(BL641=0,"INVALID – evidence ID does not match its type (e.g. SF-2210, IMG_2231, seal 88213, link)",IF(OR(LEN(AX641)&lt;2,ISNUMBER(MATCH(AX641,L_Placeholder,0))),"INVALID – verifier missing",IF(AX641=AU641,"INVALID – verifier must be someone other than the PIC",IF(BH641=1,"INVALID – result not yet available (awaiting / TBC)",IF(BV641=1,"INVALID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future",IF(AND(ISNUMBER(BY641),AG641&lt;BY641),IF(H641="Physical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IF(TRIM(S641)="",0,BZ641)</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TRIM(LOWER(W641))&lt;&gt;LOWER(Flights!$F$23),ISNA(MATCH(TRIM(BP641),{"00aaa00","00aaa0000","aaa00","aaa0000","00-aaa-00","00-aaa-0000","00/aaa/00"},0)),OR(SUMPRODUCT(--ISNUMBER(SEARCH({"a0","a-0","a_0","a/0","a.0","a#0"},BP641)))&gt;0,ISNUMBER(SEARCH("000000",BP641)))),1,0),0)</f>
        <v>0</v>
      </c>
      <c r="BR641" s="61"/>
      <c r="BS641" s="61"/>
      <c r="BT641" s="61"/>
      <c r="BU641" s="61"/>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c r="BX641" s="61"/>
      <c r="BY641" s="62" t="n">
        <f aca="false">IF(ISNUMBER(Flights!$AZ$23),MAX(Q641-UpliftWindowH/24,Flights!$AZ$23),Q641-UpliftWindowH/24)</f>
        <v>46323.7777777778</v>
      </c>
      <c r="BZ641" s="61" t="n">
        <f aca="false">IFERROR(IF(AND(TRIM(LOWER(Z641))&lt;&gt;LOWER(Flights!$F$23),ISNA(MATCH(TRIM(BN641),{"00aaa00","00aaa0000","aaa00","aaa0000","00-aaa-00","00-aaa-0000","00/aaa/00"},0)),IF(S641="Link / file path",SUMPRODUCT(--ISNUMBER(SEARCH({"http","www.","\","/",".pdf",".jpg",".jpeg",".png",".heic",".xls",".doc",".msg",".eml"},Z641)))&gt;0,OR(SUMPRODUCT(--ISNUMBER(SEARCH({"a0","a-0","a_0","a/0","a.0","a#0"},BN641)))&gt;0,SUMPRODUCT(--ISNUMBER(SEARCH({"http","www.","\","/",".pdf",".jpg",".jpeg",".png",".heic",".xls",".doc",".msg",".eml"},Z641)))&gt;0,AND(ISNUMBER(MATCH(S641,{"Seal no.","Delivery note / receipt","Email","Photo"},0)),ISNUMBER(SEARCH("0000",BN641)))))),1,0),0)</f>
        <v>0</v>
      </c>
    </row>
    <row r="642" customFormat="false" ht="54" hidden="false" customHeight="true" outlineLevel="0" collapsed="false">
      <c r="A642" s="57" t="s">
        <v>1358</v>
      </c>
      <c r="B642" s="57" t="s">
        <v>301</v>
      </c>
      <c r="C642" s="57" t="str">
        <f aca="false">Flights!$F$23</f>
        <v>MH0053</v>
      </c>
      <c r="D642" s="58" t="n">
        <f aca="false">Flights!$D$23</f>
        <v>46324</v>
      </c>
      <c r="E642" s="57" t="str">
        <f aca="false">Flights!$G$23&amp;"-"&amp;Flights!$H$23</f>
        <v>KIX-KUL</v>
      </c>
      <c r="F642" s="57" t="str">
        <f aca="false">Flights!$K$23</f>
        <v>EY</v>
      </c>
      <c r="G642" s="57" t="s">
        <v>459</v>
      </c>
      <c r="H642" s="57" t="s">
        <v>460</v>
      </c>
      <c r="I642" s="57" t="s">
        <v>447</v>
      </c>
      <c r="J642" s="57" t="s">
        <v>471</v>
      </c>
      <c r="K642" s="67" t="s">
        <v>1088</v>
      </c>
      <c r="L642" s="67" t="s">
        <v>1351</v>
      </c>
      <c r="M642" s="67" t="s">
        <v>451</v>
      </c>
      <c r="N642" s="67" t="s">
        <v>383</v>
      </c>
      <c r="O642" s="67" t="s">
        <v>1359</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60"/>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file",IF(TRIM(S642)="","INVALID – choose the evidence type (column S)",IF(BL642=0,"INVALID – evidence ID does not match its type (e.g. SF-2210, IMG_2231, seal 88213, link)",IF(OR(LEN(AX642)&lt;2,ISNUMBER(MATCH(AX642,L_Placeholder,0))),"INVALID – verifier missing",IF(AX642=AU642,"INVALID – verifier must be someone other than the PIC",IF(BH642=1,"INVALID – result not yet available (awaiting / TBC)",IF(BV642=1,"INVALID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future",IF(AND(ISNUMBER(BY642),AG642&lt;BY642),IF(H642="Physical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IF(TRIM(S642)="",0,BZ642)</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TRIM(LOWER(W642))&lt;&gt;LOWER(Flights!$F$23),ISNA(MATCH(TRIM(BP642),{"00aaa00","00aaa0000","aaa00","aaa0000","00-aaa-00","00-aaa-0000","00/aaa/00"},0)),OR(SUMPRODUCT(--ISNUMBER(SEARCH({"a0","a-0","a_0","a/0","a.0","a#0"},BP642)))&gt;0,ISNUMBER(SEARCH("000000",BP642)))),1,0),0)</f>
        <v>0</v>
      </c>
      <c r="BR642" s="61"/>
      <c r="BS642" s="61"/>
      <c r="BT642" s="61"/>
      <c r="BU642" s="61"/>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c r="BX642" s="61"/>
      <c r="BY642" s="62" t="n">
        <f aca="false">IF(ISNUMBER(Flights!$AZ$23),MAX(Q642-UpliftWindowH/24,Flights!$AZ$23),Q642-UpliftWindowH/24)</f>
        <v>46323.7777777778</v>
      </c>
      <c r="BZ642" s="61" t="n">
        <f aca="false">IFERROR(IF(AND(TRIM(LOWER(Z642))&lt;&gt;LOWER(Flights!$F$23),ISNA(MATCH(TRIM(BN642),{"00aaa00","00aaa0000","aaa00","aaa0000","00-aaa-00","00-aaa-0000","00/aaa/00"},0)),IF(S642="Link / file path",SUMPRODUCT(--ISNUMBER(SEARCH({"http","www.","\","/",".pdf",".jpg",".jpeg",".png",".heic",".xls",".doc",".msg",".eml"},Z642)))&gt;0,OR(SUMPRODUCT(--ISNUMBER(SEARCH({"a0","a-0","a_0","a/0","a.0","a#0"},BN642)))&gt;0,SUMPRODUCT(--ISNUMBER(SEARCH({"http","www.","\","/",".pdf",".jpg",".jpeg",".png",".heic",".xls",".doc",".msg",".eml"},Z642)))&gt;0,AND(ISNUMBER(MATCH(S642,{"Seal no.","Delivery note / receipt","Email","Photo"},0)),ISNUMBER(SEARCH("0000",BN642)))))),1,0),0)</f>
        <v>0</v>
      </c>
    </row>
    <row r="643" customFormat="false" ht="54" hidden="false" customHeight="true" outlineLevel="0" collapsed="false">
      <c r="A643" s="57" t="s">
        <v>1360</v>
      </c>
      <c r="B643" s="57" t="s">
        <v>301</v>
      </c>
      <c r="C643" s="57" t="str">
        <f aca="false">Flights!$F$23</f>
        <v>MH0053</v>
      </c>
      <c r="D643" s="58" t="n">
        <f aca="false">Flights!$D$23</f>
        <v>46324</v>
      </c>
      <c r="E643" s="57" t="str">
        <f aca="false">Flights!$G$23&amp;"-"&amp;Flights!$H$23</f>
        <v>KIX-KUL</v>
      </c>
      <c r="F643" s="57" t="str">
        <f aca="false">Flights!$K$23</f>
        <v>EY</v>
      </c>
      <c r="G643" s="57" t="s">
        <v>459</v>
      </c>
      <c r="H643" s="57" t="s">
        <v>460</v>
      </c>
      <c r="I643" s="57" t="s">
        <v>634</v>
      </c>
      <c r="J643" s="57" t="s">
        <v>659</v>
      </c>
      <c r="K643" s="67" t="s">
        <v>1310</v>
      </c>
      <c r="L643" s="67" t="s">
        <v>1311</v>
      </c>
      <c r="M643" s="67" t="s">
        <v>451</v>
      </c>
      <c r="N643" s="67" t="s">
        <v>444</v>
      </c>
      <c r="O643" s="67" t="s">
        <v>1361</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60"/>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file",IF(TRIM(S643)="","INVALID – choose the evidence type (column S)",IF(BL643=0,"INVALID – evidence ID does not match its type (e.g. SF-2210, IMG_2231, seal 88213, link)",IF(OR(LEN(AX643)&lt;2,ISNUMBER(MATCH(AX643,L_Placeholder,0))),"INVALID – verifier missing",IF(AX643=AU643,"INVALID – verifier must be someone other than the PIC",IF(BH643=1,"INVALID – result not yet available (awaiting / TBC)",IF(BV643=1,"INVALID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future",IF(AND(ISNUMBER(BY643),AG643&lt;BY643),IF(H643="Physical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IF(TRIM(S643)="",0,BZ643)</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TRIM(LOWER(W643))&lt;&gt;LOWER(Flights!$F$23),ISNA(MATCH(TRIM(BP643),{"00aaa00","00aaa0000","aaa00","aaa0000","00-aaa-00","00-aaa-0000","00/aaa/00"},0)),OR(SUMPRODUCT(--ISNUMBER(SEARCH({"a0","a-0","a_0","a/0","a.0","a#0"},BP643)))&gt;0,ISNUMBER(SEARCH("000000",BP643)))),1,0),0)</f>
        <v>0</v>
      </c>
      <c r="BR643" s="61"/>
      <c r="BS643" s="61"/>
      <c r="BT643" s="61"/>
      <c r="BU643" s="61"/>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c r="BX643" s="61"/>
      <c r="BY643" s="62" t="n">
        <f aca="false">IF(ISNUMBER(Flights!$AZ$23),MAX(Q643-UpliftWindowH/24,Flights!$AZ$23),Q643-UpliftWindowH/24)</f>
        <v>46323.7777777778</v>
      </c>
      <c r="BZ643" s="61" t="n">
        <f aca="false">IFERROR(IF(AND(TRIM(LOWER(Z643))&lt;&gt;LOWER(Flights!$F$23),ISNA(MATCH(TRIM(BN643),{"00aaa00","00aaa0000","aaa00","aaa0000","00-aaa-00","00-aaa-0000","00/aaa/00"},0)),IF(S643="Link / file path",SUMPRODUCT(--ISNUMBER(SEARCH({"http","www.","\","/",".pdf",".jpg",".jpeg",".png",".heic",".xls",".doc",".msg",".eml"},Z643)))&gt;0,OR(SUMPRODUCT(--ISNUMBER(SEARCH({"a0","a-0","a_0","a/0","a.0","a#0"},BN643)))&gt;0,SUMPRODUCT(--ISNUMBER(SEARCH({"http","www.","\","/",".pdf",".jpg",".jpeg",".png",".heic",".xls",".doc",".msg",".eml"},Z643)))&gt;0,AND(ISNUMBER(MATCH(S643,{"Seal no.","Delivery note / receipt","Email","Photo"},0)),ISNUMBER(SEARCH("0000",BN643)))))),1,0),0)</f>
        <v>0</v>
      </c>
    </row>
    <row r="644" customFormat="false" ht="39.75" hidden="false" customHeight="true" outlineLevel="0" collapsed="false">
      <c r="A644" s="57" t="s">
        <v>1362</v>
      </c>
      <c r="B644" s="57" t="s">
        <v>304</v>
      </c>
      <c r="C644" s="57" t="str">
        <f aca="false">Flights!$F$24</f>
        <v>MH1450</v>
      </c>
      <c r="D644" s="58" t="n">
        <f aca="false">Flights!$D$24</f>
        <v>46324</v>
      </c>
      <c r="E644" s="57" t="str">
        <f aca="false">Flights!$G$24&amp;"-"&amp;Flights!$H$24</f>
        <v>KUL-LGK</v>
      </c>
      <c r="F644" s="57" t="str">
        <f aca="false">Flights!$K$24</f>
        <v>EY</v>
      </c>
      <c r="G644" s="57" t="s">
        <v>81</v>
      </c>
      <c r="H644" s="57" t="s">
        <v>378</v>
      </c>
      <c r="I644" s="57" t="s">
        <v>379</v>
      </c>
      <c r="J644" s="57" t="s">
        <v>380</v>
      </c>
      <c r="K644" s="67" t="s">
        <v>381</v>
      </c>
      <c r="L644" s="67" t="s">
        <v>382</v>
      </c>
      <c r="M644" s="67"/>
      <c r="N644" s="67" t="s">
        <v>383</v>
      </c>
      <c r="O644" s="67" t="s">
        <v>912</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60"/>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file",IF(TRIM(S644)="","INVALID – choose the evidence type (column S)",IF(BL644=0,"INVALID – evidence ID does not match its type (e.g. SF-2210, IMG_2231, seal 88213, link)",IF(OR(LEN(AX644)&lt;2,ISNUMBER(MATCH(AX644,L_Placeholder,0))),"INVALID – verifier missing",IF(AX644=AU644,"INVALID – verifier must be someone other than the PIC",IF(BH644=1,"INVALID – result not yet available (awaiting / TBC)",IF(BV644=1,"INVALID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future",IF(AND(ISNUMBER(BY644),AG644&lt;BY644),IF(H644="Physical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IF(TRIM(S644)="",0,BZ644)</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TRIM(LOWER(W644))&lt;&gt;LOWER(Flights!$F$24),ISNA(MATCH(TRIM(BP644),{"00aaa00","00aaa0000","aaa00","aaa0000","00-aaa-00","00-aaa-0000","00/aaa/00"},0)),OR(SUMPRODUCT(--ISNUMBER(SEARCH({"a0","a-0","a_0","a/0","a.0","a#0"},BP644)))&gt;0,ISNUMBER(SEARCH("000000",BP644)))),1,0),0)</f>
        <v>0</v>
      </c>
      <c r="BR644" s="61"/>
      <c r="BS644" s="61"/>
      <c r="BT644" s="61"/>
      <c r="BU644" s="61"/>
      <c r="BV644" s="61" t="n">
        <f aca="false">0</f>
        <v>0</v>
      </c>
      <c r="BW644" s="61"/>
      <c r="BX644" s="61"/>
      <c r="BY644" s="62" t="n">
        <f aca="false">Q644-T7EarlyD*24/24</f>
        <v>46303.4375</v>
      </c>
      <c r="BZ644" s="61" t="n">
        <f aca="false">IFERROR(IF(AND(TRIM(LOWER(Z644))&lt;&gt;LOWER(Flights!$F$24),ISNA(MATCH(TRIM(BN644),{"00aaa00","00aaa0000","aaa00","aaa0000","00-aaa-00","00-aaa-0000","00/aaa/00"},0)),IF(S644="Link / file path",SUMPRODUCT(--ISNUMBER(SEARCH({"http","www.","\","/",".pdf",".jpg",".jpeg",".png",".heic",".xls",".doc",".msg",".eml"},Z644)))&gt;0,OR(SUMPRODUCT(--ISNUMBER(SEARCH({"a0","a-0","a_0","a/0","a.0","a#0"},BN644)))&gt;0,SUMPRODUCT(--ISNUMBER(SEARCH({"http","www.","\","/",".pdf",".jpg",".jpeg",".png",".heic",".xls",".doc",".msg",".eml"},Z644)))&gt;0,AND(ISNUMBER(MATCH(S644,{"Seal no.","Delivery note / receipt","Email","Photo"},0)),ISNUMBER(SEARCH("0000",BN644)))))),1,0),0)</f>
        <v>0</v>
      </c>
    </row>
    <row r="645" customFormat="false" ht="41.25" hidden="false" customHeight="true" outlineLevel="0" collapsed="false">
      <c r="A645" s="57" t="s">
        <v>1363</v>
      </c>
      <c r="B645" s="57" t="s">
        <v>304</v>
      </c>
      <c r="C645" s="57" t="str">
        <f aca="false">Flights!$F$24</f>
        <v>MH1450</v>
      </c>
      <c r="D645" s="58" t="n">
        <f aca="false">Flights!$D$24</f>
        <v>46324</v>
      </c>
      <c r="E645" s="57" t="str">
        <f aca="false">Flights!$G$24&amp;"-"&amp;Flights!$H$24</f>
        <v>KUL-LGK</v>
      </c>
      <c r="F645" s="57" t="str">
        <f aca="false">Flights!$K$24</f>
        <v>EY</v>
      </c>
      <c r="G645" s="57" t="s">
        <v>81</v>
      </c>
      <c r="H645" s="57" t="s">
        <v>378</v>
      </c>
      <c r="I645" s="57" t="s">
        <v>385</v>
      </c>
      <c r="J645" s="57" t="s">
        <v>386</v>
      </c>
      <c r="K645" s="67" t="s">
        <v>387</v>
      </c>
      <c r="L645" s="67" t="s">
        <v>382</v>
      </c>
      <c r="M645" s="67"/>
      <c r="N645" s="67" t="s">
        <v>383</v>
      </c>
      <c r="O645" s="67" t="s">
        <v>914</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60"/>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file",IF(TRIM(S645)="","INVALID – choose the evidence type (column S)",IF(BL645=0,"INVALID – evidence ID does not match its type (e.g. SF-2210, IMG_2231, seal 88213, link)",IF(OR(LEN(AX645)&lt;2,ISNUMBER(MATCH(AX645,L_Placeholder,0))),"INVALID – verifier missing",IF(AX645=AU645,"INVALID – verifier must be someone other than the PIC",IF(BH645=1,"INVALID – result not yet available (awaiting / TBC)",IF(BV645=1,"INVALID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future",IF(AND(ISNUMBER(BY645),AG645&lt;BY645),IF(H645="Physical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IF(TRIM(S645)="",0,BZ645)</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TRIM(LOWER(W645))&lt;&gt;LOWER(Flights!$F$24),ISNA(MATCH(TRIM(BP645),{"00aaa00","00aaa0000","aaa00","aaa0000","00-aaa-00","00-aaa-0000","00/aaa/00"},0)),OR(SUMPRODUCT(--ISNUMBER(SEARCH({"a0","a-0","a_0","a/0","a.0","a#0"},BP645)))&gt;0,ISNUMBER(SEARCH("000000",BP645)))),1,0),0)</f>
        <v>0</v>
      </c>
      <c r="BR645" s="61"/>
      <c r="BS645" s="61"/>
      <c r="BT645" s="61"/>
      <c r="BU645" s="61"/>
      <c r="BV645" s="61" t="n">
        <f aca="false">0</f>
        <v>0</v>
      </c>
      <c r="BW645" s="61"/>
      <c r="BX645" s="61"/>
      <c r="BY645" s="62" t="n">
        <f aca="false">Q645-T7EarlyD*24/24</f>
        <v>46303.4375</v>
      </c>
      <c r="BZ645" s="61" t="n">
        <f aca="false">IFERROR(IF(AND(TRIM(LOWER(Z645))&lt;&gt;LOWER(Flights!$F$24),ISNA(MATCH(TRIM(BN645),{"00aaa00","00aaa0000","aaa00","aaa0000","00-aaa-00","00-aaa-0000","00/aaa/00"},0)),IF(S645="Link / file path",SUMPRODUCT(--ISNUMBER(SEARCH({"http","www.","\","/",".pdf",".jpg",".jpeg",".png",".heic",".xls",".doc",".msg",".eml"},Z645)))&gt;0,OR(SUMPRODUCT(--ISNUMBER(SEARCH({"a0","a-0","a_0","a/0","a.0","a#0"},BN645)))&gt;0,SUMPRODUCT(--ISNUMBER(SEARCH({"http","www.","\","/",".pdf",".jpg",".jpeg",".png",".heic",".xls",".doc",".msg",".eml"},Z645)))&gt;0,AND(ISNUMBER(MATCH(S645,{"Seal no.","Delivery note / receipt","Email","Photo"},0)),ISNUMBER(SEARCH("0000",BN645)))))),1,0),0)</f>
        <v>0</v>
      </c>
    </row>
    <row r="646" customFormat="false" ht="41.25" hidden="false" customHeight="true" outlineLevel="0" collapsed="false">
      <c r="A646" s="57" t="s">
        <v>1364</v>
      </c>
      <c r="B646" s="57" t="s">
        <v>304</v>
      </c>
      <c r="C646" s="57" t="str">
        <f aca="false">Flights!$F$24</f>
        <v>MH1450</v>
      </c>
      <c r="D646" s="58" t="n">
        <f aca="false">Flights!$D$24</f>
        <v>46324</v>
      </c>
      <c r="E646" s="57" t="str">
        <f aca="false">Flights!$G$24&amp;"-"&amp;Flights!$H$24</f>
        <v>KUL-LGK</v>
      </c>
      <c r="F646" s="57" t="str">
        <f aca="false">Flights!$K$24</f>
        <v>EY</v>
      </c>
      <c r="G646" s="57" t="s">
        <v>81</v>
      </c>
      <c r="H646" s="57" t="s">
        <v>378</v>
      </c>
      <c r="I646" s="57" t="s">
        <v>389</v>
      </c>
      <c r="J646" s="57" t="s">
        <v>390</v>
      </c>
      <c r="K646" s="67" t="s">
        <v>391</v>
      </c>
      <c r="L646" s="67" t="s">
        <v>382</v>
      </c>
      <c r="M646" s="67"/>
      <c r="N646" s="67" t="str">
        <f aca="false">IF(TRIM(Flights!$L$24)="A339","Required","N/A – rule")</f>
        <v>N/A – rule</v>
      </c>
      <c r="O646" s="67" t="s">
        <v>392</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60"/>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file",IF(TRIM(S646)="","INVALID – choose the evidence type (column S)",IF(BL646=0,"INVALID – evidence ID does not match its type (e.g. SF-2210, IMG_2231, seal 88213, link)",IF(OR(LEN(AX646)&lt;2,ISNUMBER(MATCH(AX646,L_Placeholder,0))),"INVALID – verifier missing",IF(AX646=AU646,"INVALID – verifier must be someone other than the PIC",IF(BH646=1,"INVALID – result not yet available (awaiting / TBC)",IF(BV646=1,"INVALID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future",IF(AND(ISNUMBER(BY646),AG646&lt;BY646),IF(H646="Physical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IF(TRIM(S646)="",0,BZ646)</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TRIM(LOWER(W646))&lt;&gt;LOWER(Flights!$F$24),ISNA(MATCH(TRIM(BP646),{"00aaa00","00aaa0000","aaa00","aaa0000","00-aaa-00","00-aaa-0000","00/aaa/00"},0)),OR(SUMPRODUCT(--ISNUMBER(SEARCH({"a0","a-0","a_0","a/0","a.0","a#0"},BP646)))&gt;0,ISNUMBER(SEARCH("000000",BP646)))),1,0),0)</f>
        <v>0</v>
      </c>
      <c r="BR646" s="61"/>
      <c r="BS646" s="61"/>
      <c r="BT646" s="61"/>
      <c r="BU646" s="61"/>
      <c r="BV646" s="61" t="n">
        <f aca="false">0</f>
        <v>0</v>
      </c>
      <c r="BW646" s="61"/>
      <c r="BX646" s="61"/>
      <c r="BY646" s="62" t="n">
        <f aca="false">Q646-T7EarlyD*24/24</f>
        <v>46303.4375</v>
      </c>
      <c r="BZ646" s="61" t="n">
        <f aca="false">IFERROR(IF(AND(TRIM(LOWER(Z646))&lt;&gt;LOWER(Flights!$F$24),ISNA(MATCH(TRIM(BN646),{"00aaa00","00aaa0000","aaa00","aaa0000","00-aaa-00","00-aaa-0000","00/aaa/00"},0)),IF(S646="Link / file path",SUMPRODUCT(--ISNUMBER(SEARCH({"http","www.","\","/",".pdf",".jpg",".jpeg",".png",".heic",".xls",".doc",".msg",".eml"},Z646)))&gt;0,OR(SUMPRODUCT(--ISNUMBER(SEARCH({"a0","a-0","a_0","a/0","a.0","a#0"},BN646)))&gt;0,SUMPRODUCT(--ISNUMBER(SEARCH({"http","www.","\","/",".pdf",".jpg",".jpeg",".png",".heic",".xls",".doc",".msg",".eml"},Z646)))&gt;0,AND(ISNUMBER(MATCH(S646,{"Seal no.","Delivery note / receipt","Email","Photo"},0)),ISNUMBER(SEARCH("0000",BN646)))))),1,0),0)</f>
        <v>0</v>
      </c>
    </row>
    <row r="647" customFormat="false" ht="39.75" hidden="false" customHeight="true" outlineLevel="0" collapsed="false">
      <c r="A647" s="57" t="s">
        <v>1365</v>
      </c>
      <c r="B647" s="57" t="s">
        <v>304</v>
      </c>
      <c r="C647" s="57" t="str">
        <f aca="false">Flights!$F$24</f>
        <v>MH1450</v>
      </c>
      <c r="D647" s="58" t="n">
        <f aca="false">Flights!$D$24</f>
        <v>46324</v>
      </c>
      <c r="E647" s="57" t="str">
        <f aca="false">Flights!$G$24&amp;"-"&amp;Flights!$H$24</f>
        <v>KUL-LGK</v>
      </c>
      <c r="F647" s="57" t="str">
        <f aca="false">Flights!$K$24</f>
        <v>EY</v>
      </c>
      <c r="G647" s="57" t="s">
        <v>81</v>
      </c>
      <c r="H647" s="57" t="s">
        <v>378</v>
      </c>
      <c r="I647" s="57" t="s">
        <v>394</v>
      </c>
      <c r="J647" s="57" t="s">
        <v>395</v>
      </c>
      <c r="K647" s="67" t="s">
        <v>396</v>
      </c>
      <c r="L647" s="67" t="s">
        <v>382</v>
      </c>
      <c r="M647" s="67"/>
      <c r="N647" s="67" t="s">
        <v>383</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60"/>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file",IF(TRIM(S647)="","INVALID – choose the evidence type (column S)",IF(BL647=0,"INVALID – evidence ID does not match its type (e.g. SF-2210, IMG_2231, seal 88213, link)",IF(OR(LEN(AX647)&lt;2,ISNUMBER(MATCH(AX647,L_Placeholder,0))),"INVALID – verifier missing",IF(AX647=AU647,"INVALID – verifier must be someone other than the PIC",IF(BH647=1,"INVALID – result not yet available (awaiting / TBC)",IF(BV647=1,"INVALID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future",IF(AND(ISNUMBER(BY647),AG647&lt;BY647),IF(H647="Physical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IF(TRIM(S647)="",0,BZ647)</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TRIM(LOWER(W647))&lt;&gt;LOWER(Flights!$F$24),ISNA(MATCH(TRIM(BP647),{"00aaa00","00aaa0000","aaa00","aaa0000","00-aaa-00","00-aaa-0000","00/aaa/00"},0)),OR(SUMPRODUCT(--ISNUMBER(SEARCH({"a0","a-0","a_0","a/0","a.0","a#0"},BP647)))&gt;0,ISNUMBER(SEARCH("000000",BP647)))),1,0),0)</f>
        <v>0</v>
      </c>
      <c r="BR647" s="61"/>
      <c r="BS647" s="61"/>
      <c r="BT647" s="61"/>
      <c r="BU647" s="61"/>
      <c r="BV647" s="61" t="n">
        <f aca="false">0</f>
        <v>0</v>
      </c>
      <c r="BW647" s="61"/>
      <c r="BX647" s="61"/>
      <c r="BY647" s="62" t="n">
        <f aca="false">Q647-T7EarlyD*24/24</f>
        <v>46303.4375</v>
      </c>
      <c r="BZ647" s="61" t="n">
        <f aca="false">IFERROR(IF(AND(TRIM(LOWER(Z647))&lt;&gt;LOWER(Flights!$F$24),ISNA(MATCH(TRIM(BN647),{"00aaa00","00aaa0000","aaa00","aaa0000","00-aaa-00","00-aaa-0000","00/aaa/00"},0)),IF(S647="Link / file path",SUMPRODUCT(--ISNUMBER(SEARCH({"http","www.","\","/",".pdf",".jpg",".jpeg",".png",".heic",".xls",".doc",".msg",".eml"},Z647)))&gt;0,OR(SUMPRODUCT(--ISNUMBER(SEARCH({"a0","a-0","a_0","a/0","a.0","a#0"},BN647)))&gt;0,SUMPRODUCT(--ISNUMBER(SEARCH({"http","www.","\","/",".pdf",".jpg",".jpeg",".png",".heic",".xls",".doc",".msg",".eml"},Z647)))&gt;0,AND(ISNUMBER(MATCH(S647,{"Seal no.","Delivery note / receipt","Email","Photo"},0)),ISNUMBER(SEARCH("0000",BN647)))))),1,0),0)</f>
        <v>0</v>
      </c>
    </row>
    <row r="648" customFormat="false" ht="39.75" hidden="false" customHeight="true" outlineLevel="0" collapsed="false">
      <c r="A648" s="57" t="s">
        <v>1366</v>
      </c>
      <c r="B648" s="57" t="s">
        <v>304</v>
      </c>
      <c r="C648" s="57" t="str">
        <f aca="false">Flights!$F$24</f>
        <v>MH1450</v>
      </c>
      <c r="D648" s="58" t="n">
        <f aca="false">Flights!$D$24</f>
        <v>46324</v>
      </c>
      <c r="E648" s="57" t="str">
        <f aca="false">Flights!$G$24&amp;"-"&amp;Flights!$H$24</f>
        <v>KUL-LGK</v>
      </c>
      <c r="F648" s="57" t="str">
        <f aca="false">Flights!$K$24</f>
        <v>EY</v>
      </c>
      <c r="G648" s="57" t="s">
        <v>81</v>
      </c>
      <c r="H648" s="57" t="s">
        <v>378</v>
      </c>
      <c r="I648" s="57" t="s">
        <v>398</v>
      </c>
      <c r="J648" s="57" t="s">
        <v>399</v>
      </c>
      <c r="K648" s="67" t="s">
        <v>400</v>
      </c>
      <c r="L648" s="67" t="s">
        <v>382</v>
      </c>
      <c r="M648" s="67"/>
      <c r="N648" s="67" t="s">
        <v>383</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60"/>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file",IF(TRIM(S648)="","INVALID – choose the evidence type (column S)",IF(BL648=0,"INVALID – evidence ID does not match its type (e.g. SF-2210, IMG_2231, seal 88213, link)",IF(OR(LEN(AX648)&lt;2,ISNUMBER(MATCH(AX648,L_Placeholder,0))),"INVALID – verifier missing",IF(AX648=AU648,"INVALID – verifier must be someone other than the PIC",IF(BH648=1,"INVALID – result not yet available (awaiting / TBC)",IF(BV648=1,"INVALID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future",IF(AND(ISNUMBER(BY648),AG648&lt;BY648),IF(H648="Physical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IF(TRIM(S648)="",0,BZ648)</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TRIM(LOWER(W648))&lt;&gt;LOWER(Flights!$F$24),ISNA(MATCH(TRIM(BP648),{"00aaa00","00aaa0000","aaa00","aaa0000","00-aaa-00","00-aaa-0000","00/aaa/00"},0)),OR(SUMPRODUCT(--ISNUMBER(SEARCH({"a0","a-0","a_0","a/0","a.0","a#0"},BP648)))&gt;0,ISNUMBER(SEARCH("000000",BP648)))),1,0),0)</f>
        <v>0</v>
      </c>
      <c r="BR648" s="61"/>
      <c r="BS648" s="61"/>
      <c r="BT648" s="61"/>
      <c r="BU648" s="61"/>
      <c r="BV648" s="61" t="n">
        <f aca="false">0</f>
        <v>0</v>
      </c>
      <c r="BW648" s="61"/>
      <c r="BX648" s="61"/>
      <c r="BY648" s="62" t="n">
        <f aca="false">Q648-T7EarlyD*24/24</f>
        <v>46303.4375</v>
      </c>
      <c r="BZ648" s="61" t="n">
        <f aca="false">IFERROR(IF(AND(TRIM(LOWER(Z648))&lt;&gt;LOWER(Flights!$F$24),ISNA(MATCH(TRIM(BN648),{"00aaa00","00aaa0000","aaa00","aaa0000","00-aaa-00","00-aaa-0000","00/aaa/00"},0)),IF(S648="Link / file path",SUMPRODUCT(--ISNUMBER(SEARCH({"http","www.","\","/",".pdf",".jpg",".jpeg",".png",".heic",".xls",".doc",".msg",".eml"},Z648)))&gt;0,OR(SUMPRODUCT(--ISNUMBER(SEARCH({"a0","a-0","a_0","a/0","a.0","a#0"},BN648)))&gt;0,SUMPRODUCT(--ISNUMBER(SEARCH({"http","www.","\","/",".pdf",".jpg",".jpeg",".png",".heic",".xls",".doc",".msg",".eml"},Z648)))&gt;0,AND(ISNUMBER(MATCH(S648,{"Seal no.","Delivery note / receipt","Email","Photo"},0)),ISNUMBER(SEARCH("0000",BN648)))))),1,0),0)</f>
        <v>0</v>
      </c>
    </row>
    <row r="649" customFormat="false" ht="39.75" hidden="false" customHeight="true" outlineLevel="0" collapsed="false">
      <c r="A649" s="57" t="s">
        <v>1367</v>
      </c>
      <c r="B649" s="57" t="s">
        <v>304</v>
      </c>
      <c r="C649" s="57" t="str">
        <f aca="false">Flights!$F$24</f>
        <v>MH1450</v>
      </c>
      <c r="D649" s="58" t="n">
        <f aca="false">Flights!$D$24</f>
        <v>46324</v>
      </c>
      <c r="E649" s="57" t="str">
        <f aca="false">Flights!$G$24&amp;"-"&amp;Flights!$H$24</f>
        <v>KUL-LGK</v>
      </c>
      <c r="F649" s="57" t="str">
        <f aca="false">Flights!$K$24</f>
        <v>EY</v>
      </c>
      <c r="G649" s="57" t="s">
        <v>81</v>
      </c>
      <c r="H649" s="57" t="s">
        <v>378</v>
      </c>
      <c r="I649" s="57" t="s">
        <v>398</v>
      </c>
      <c r="J649" s="57" t="s">
        <v>402</v>
      </c>
      <c r="K649" s="67" t="s">
        <v>403</v>
      </c>
      <c r="L649" s="67" t="s">
        <v>382</v>
      </c>
      <c r="M649" s="67"/>
      <c r="N649" s="67" t="s">
        <v>383</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60"/>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file",IF(TRIM(S649)="","INVALID – choose the evidence type (column S)",IF(BL649=0,"INVALID – evidence ID does not match its type (e.g. SF-2210, IMG_2231, seal 88213, link)",IF(OR(LEN(AX649)&lt;2,ISNUMBER(MATCH(AX649,L_Placeholder,0))),"INVALID – verifier missing",IF(AX649=AU649,"INVALID – verifier must be someone other than the PIC",IF(BH649=1,"INVALID – result not yet available (awaiting / TBC)",IF(BV649=1,"INVALID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future",IF(AND(ISNUMBER(BY649),AG649&lt;BY649),IF(H649="Physical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IF(TRIM(S649)="",0,BZ649)</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TRIM(LOWER(W649))&lt;&gt;LOWER(Flights!$F$24),ISNA(MATCH(TRIM(BP649),{"00aaa00","00aaa0000","aaa00","aaa0000","00-aaa-00","00-aaa-0000","00/aaa/00"},0)),OR(SUMPRODUCT(--ISNUMBER(SEARCH({"a0","a-0","a_0","a/0","a.0","a#0"},BP649)))&gt;0,ISNUMBER(SEARCH("000000",BP649)))),1,0),0)</f>
        <v>0</v>
      </c>
      <c r="BR649" s="61"/>
      <c r="BS649" s="61"/>
      <c r="BT649" s="61"/>
      <c r="BU649" s="61"/>
      <c r="BV649" s="61" t="n">
        <f aca="false">0</f>
        <v>0</v>
      </c>
      <c r="BW649" s="61"/>
      <c r="BX649" s="61"/>
      <c r="BY649" s="62" t="n">
        <f aca="false">Q649-T7EarlyD*24/24</f>
        <v>46303.4375</v>
      </c>
      <c r="BZ649" s="61" t="n">
        <f aca="false">IFERROR(IF(AND(TRIM(LOWER(Z649))&lt;&gt;LOWER(Flights!$F$24),ISNA(MATCH(TRIM(BN649),{"00aaa00","00aaa0000","aaa00","aaa0000","00-aaa-00","00-aaa-0000","00/aaa/00"},0)),IF(S649="Link / file path",SUMPRODUCT(--ISNUMBER(SEARCH({"http","www.","\","/",".pdf",".jpg",".jpeg",".png",".heic",".xls",".doc",".msg",".eml"},Z649)))&gt;0,OR(SUMPRODUCT(--ISNUMBER(SEARCH({"a0","a-0","a_0","a/0","a.0","a#0"},BN649)))&gt;0,SUMPRODUCT(--ISNUMBER(SEARCH({"http","www.","\","/",".pdf",".jpg",".jpeg",".png",".heic",".xls",".doc",".msg",".eml"},Z649)))&gt;0,AND(ISNUMBER(MATCH(S649,{"Seal no.","Delivery note / receipt","Email","Photo"},0)),ISNUMBER(SEARCH("0000",BN649)))))),1,0),0)</f>
        <v>0</v>
      </c>
    </row>
    <row r="650" customFormat="false" ht="39.75" hidden="false" customHeight="true" outlineLevel="0" collapsed="false">
      <c r="A650" s="57" t="s">
        <v>1368</v>
      </c>
      <c r="B650" s="57" t="s">
        <v>304</v>
      </c>
      <c r="C650" s="57" t="str">
        <f aca="false">Flights!$F$24</f>
        <v>MH1450</v>
      </c>
      <c r="D650" s="58" t="n">
        <f aca="false">Flights!$D$24</f>
        <v>46324</v>
      </c>
      <c r="E650" s="57" t="str">
        <f aca="false">Flights!$G$24&amp;"-"&amp;Flights!$H$24</f>
        <v>KUL-LGK</v>
      </c>
      <c r="F650" s="57" t="str">
        <f aca="false">Flights!$K$24</f>
        <v>EY</v>
      </c>
      <c r="G650" s="57" t="s">
        <v>81</v>
      </c>
      <c r="H650" s="57" t="s">
        <v>378</v>
      </c>
      <c r="I650" s="57" t="s">
        <v>405</v>
      </c>
      <c r="J650" s="57" t="s">
        <v>406</v>
      </c>
      <c r="K650" s="67" t="s">
        <v>407</v>
      </c>
      <c r="L650" s="67" t="s">
        <v>382</v>
      </c>
      <c r="M650" s="67"/>
      <c r="N650" s="67" t="s">
        <v>383</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60"/>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file",IF(TRIM(S650)="","INVALID – choose the evidence type (column S)",IF(BL650=0,"INVALID – evidence ID does not match its type (e.g. SF-2210, IMG_2231, seal 88213, link)",IF(OR(LEN(AX650)&lt;2,ISNUMBER(MATCH(AX650,L_Placeholder,0))),"INVALID – verifier missing",IF(AX650=AU650,"INVALID – verifier must be someone other than the PIC",IF(BH650=1,"INVALID – result not yet available (awaiting / TBC)",IF(BV650=1,"INVALID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future",IF(AND(ISNUMBER(BY650),AG650&lt;BY650),IF(H650="Physical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IF(TRIM(S650)="",0,BZ650)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TRIM(LOWER(W650))&lt;&gt;LOWER(Flights!$F$24),ISNA(MATCH(TRIM(BP650),{"00aaa00","00aaa0000","aaa00","aaa0000","00-aaa-00","00-aaa-0000","00/aaa/00"},0)),OR(SUMPRODUCT(--ISNUMBER(SEARCH({"a0","a-0","a_0","a/0","a.0","a#0"},BP650)))&gt;0,ISNUMBER(SEARCH("000000",BP650)))),1,0),0)</f>
        <v>0</v>
      </c>
      <c r="BR650" s="61"/>
      <c r="BS650" s="61"/>
      <c r="BT650" s="61"/>
      <c r="BU650" s="61"/>
      <c r="BV650" s="61" t="n">
        <f aca="false">0</f>
        <v>0</v>
      </c>
      <c r="BW650" s="61"/>
      <c r="BX650" s="61"/>
      <c r="BY650" s="62" t="n">
        <f aca="false">Q650-T7EarlyD*24/24</f>
        <v>46303.4375</v>
      </c>
      <c r="BZ650" s="61" t="n">
        <f aca="false">IFERROR(IF(AND(TRIM(LOWER(Z650))&lt;&gt;LOWER(Flights!$F$24),ISNA(MATCH(TRIM(BN650),{"00aaa00","00aaa0000","aaa00","aaa0000","00-aaa-00","00-aaa-0000","00/aaa/00"},0)),IF(S650="Link / file path",SUMPRODUCT(--ISNUMBER(SEARCH({"http","www.","\","/",".pdf",".jpg",".jpeg",".png",".heic",".xls",".doc",".msg",".eml"},Z650)))&gt;0,OR(SUMPRODUCT(--ISNUMBER(SEARCH({"a0","a-0","a_0","a/0","a.0","a#0"},BN650)))&gt;0,SUMPRODUCT(--ISNUMBER(SEARCH({"http","www.","\","/",".pdf",".jpg",".jpeg",".png",".heic",".xls",".doc",".msg",".eml"},Z650)))&gt;0,AND(ISNUMBER(MATCH(S650,{"Seal no.","Delivery note / receipt","Email","Photo"},0)),ISNUMBER(SEARCH("0000",BN650)))))),1,0),0)</f>
        <v>0</v>
      </c>
    </row>
    <row r="651" customFormat="false" ht="39.75" hidden="false" customHeight="true" outlineLevel="0" collapsed="false">
      <c r="A651" s="57" t="s">
        <v>1369</v>
      </c>
      <c r="B651" s="57" t="s">
        <v>304</v>
      </c>
      <c r="C651" s="57" t="str">
        <f aca="false">Flights!$F$24</f>
        <v>MH1450</v>
      </c>
      <c r="D651" s="58" t="n">
        <f aca="false">Flights!$D$24</f>
        <v>46324</v>
      </c>
      <c r="E651" s="57" t="str">
        <f aca="false">Flights!$G$24&amp;"-"&amp;Flights!$H$24</f>
        <v>KUL-LGK</v>
      </c>
      <c r="F651" s="57" t="str">
        <f aca="false">Flights!$K$24</f>
        <v>EY</v>
      </c>
      <c r="G651" s="57" t="s">
        <v>81</v>
      </c>
      <c r="H651" s="57" t="s">
        <v>378</v>
      </c>
      <c r="I651" s="57" t="s">
        <v>405</v>
      </c>
      <c r="J651" s="57" t="s">
        <v>409</v>
      </c>
      <c r="K651" s="67" t="s">
        <v>407</v>
      </c>
      <c r="L651" s="67" t="s">
        <v>382</v>
      </c>
      <c r="M651" s="67"/>
      <c r="N651" s="67" t="s">
        <v>383</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60"/>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file",IF(TRIM(S651)="","INVALID – choose the evidence type (column S)",IF(BL651=0,"INVALID – evidence ID does not match its type (e.g. SF-2210, IMG_2231, seal 88213, link)",IF(OR(LEN(AX651)&lt;2,ISNUMBER(MATCH(AX651,L_Placeholder,0))),"INVALID – verifier missing",IF(AX651=AU651,"INVALID – verifier must be someone other than the PIC",IF(BH651=1,"INVALID – result not yet available (awaiting / TBC)",IF(BV651=1,"INVALID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future",IF(AND(ISNUMBER(BY651),AG651&lt;BY651),IF(H651="Physical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IF(TRIM(S651)="",0,BZ651)</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TRIM(LOWER(W651))&lt;&gt;LOWER(Flights!$F$24),ISNA(MATCH(TRIM(BP651),{"00aaa00","00aaa0000","aaa00","aaa0000","00-aaa-00","00-aaa-0000","00/aaa/00"},0)),OR(SUMPRODUCT(--ISNUMBER(SEARCH({"a0","a-0","a_0","a/0","a.0","a#0"},BP651)))&gt;0,ISNUMBER(SEARCH("000000",BP651)))),1,0),0)</f>
        <v>0</v>
      </c>
      <c r="BR651" s="61"/>
      <c r="BS651" s="61"/>
      <c r="BT651" s="61"/>
      <c r="BU651" s="61"/>
      <c r="BV651" s="61" t="n">
        <f aca="false">0</f>
        <v>0</v>
      </c>
      <c r="BW651" s="61"/>
      <c r="BX651" s="61"/>
      <c r="BY651" s="62" t="n">
        <f aca="false">Q651-T7EarlyD*24/24</f>
        <v>46303.4375</v>
      </c>
      <c r="BZ651" s="61" t="n">
        <f aca="false">IFERROR(IF(AND(TRIM(LOWER(Z651))&lt;&gt;LOWER(Flights!$F$24),ISNA(MATCH(TRIM(BN651),{"00aaa00","00aaa0000","aaa00","aaa0000","00-aaa-00","00-aaa-0000","00/aaa/00"},0)),IF(S651="Link / file path",SUMPRODUCT(--ISNUMBER(SEARCH({"http","www.","\","/",".pdf",".jpg",".jpeg",".png",".heic",".xls",".doc",".msg",".eml"},Z651)))&gt;0,OR(SUMPRODUCT(--ISNUMBER(SEARCH({"a0","a-0","a_0","a/0","a.0","a#0"},BN651)))&gt;0,SUMPRODUCT(--ISNUMBER(SEARCH({"http","www.","\","/",".pdf",".jpg",".jpeg",".png",".heic",".xls",".doc",".msg",".eml"},Z651)))&gt;0,AND(ISNUMBER(MATCH(S651,{"Seal no.","Delivery note / receipt","Email","Photo"},0)),ISNUMBER(SEARCH("0000",BN651)))))),1,0),0)</f>
        <v>0</v>
      </c>
    </row>
    <row r="652" customFormat="false" ht="39.75" hidden="false" customHeight="true" outlineLevel="0" collapsed="false">
      <c r="A652" s="57" t="s">
        <v>1370</v>
      </c>
      <c r="B652" s="57" t="s">
        <v>304</v>
      </c>
      <c r="C652" s="57" t="str">
        <f aca="false">Flights!$F$24</f>
        <v>MH1450</v>
      </c>
      <c r="D652" s="58" t="n">
        <f aca="false">Flights!$D$24</f>
        <v>46324</v>
      </c>
      <c r="E652" s="57" t="str">
        <f aca="false">Flights!$G$24&amp;"-"&amp;Flights!$H$24</f>
        <v>KUL-LGK</v>
      </c>
      <c r="F652" s="57" t="str">
        <f aca="false">Flights!$K$24</f>
        <v>EY</v>
      </c>
      <c r="G652" s="57" t="s">
        <v>81</v>
      </c>
      <c r="H652" s="57" t="s">
        <v>378</v>
      </c>
      <c r="I652" s="57" t="s">
        <v>411</v>
      </c>
      <c r="J652" s="57" t="s">
        <v>412</v>
      </c>
      <c r="K652" s="67" t="s">
        <v>922</v>
      </c>
      <c r="L652" s="67" t="s">
        <v>1371</v>
      </c>
      <c r="M652" s="67"/>
      <c r="N652" s="67" t="s">
        <v>383</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60"/>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file",IF(TRIM(S652)="","INVALID – choose the evidence type (column S)",IF(BL652=0,"INVALID – evidence ID does not match its type (e.g. SF-2210, IMG_2231, seal 88213, link)",IF(OR(LEN(AX652)&lt;2,ISNUMBER(MATCH(AX652,L_Placeholder,0))),"INVALID – verifier missing",IF(AX652=AU652,"INVALID – verifier must be someone other than the PIC",IF(BH652=1,"INVALID – result not yet available (awaiting / TBC)",IF(BV652=1,"INVALID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future",IF(AND(ISNUMBER(BY652),AG652&lt;BY652),IF(H652="Physical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IF(TRIM(S652)="",0,BZ652)</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TRIM(LOWER(W652))&lt;&gt;LOWER(Flights!$F$24),ISNA(MATCH(TRIM(BP652),{"00aaa00","00aaa0000","aaa00","aaa0000","00-aaa-00","00-aaa-0000","00/aaa/00"},0)),OR(SUMPRODUCT(--ISNUMBER(SEARCH({"a0","a-0","a_0","a/0","a.0","a#0"},BP652)))&gt;0,ISNUMBER(SEARCH("000000",BP652)))),1,0),0)</f>
        <v>0</v>
      </c>
      <c r="BR652" s="61"/>
      <c r="BS652" s="61"/>
      <c r="BT652" s="61"/>
      <c r="BU652" s="61"/>
      <c r="BV652" s="61" t="n">
        <f aca="false">0</f>
        <v>0</v>
      </c>
      <c r="BW652" s="61"/>
      <c r="BX652" s="61"/>
      <c r="BY652" s="62" t="n">
        <f aca="false">Q652-T7EarlyD*24/24</f>
        <v>46303.4375</v>
      </c>
      <c r="BZ652" s="61" t="n">
        <f aca="false">IFERROR(IF(AND(TRIM(LOWER(Z652))&lt;&gt;LOWER(Flights!$F$24),ISNA(MATCH(TRIM(BN652),{"00aaa00","00aaa0000","aaa00","aaa0000","00-aaa-00","00-aaa-0000","00/aaa/00"},0)),IF(S652="Link / file path",SUMPRODUCT(--ISNUMBER(SEARCH({"http","www.","\","/",".pdf",".jpg",".jpeg",".png",".heic",".xls",".doc",".msg",".eml"},Z652)))&gt;0,OR(SUMPRODUCT(--ISNUMBER(SEARCH({"a0","a-0","a_0","a/0","a.0","a#0"},BN652)))&gt;0,SUMPRODUCT(--ISNUMBER(SEARCH({"http","www.","\","/",".pdf",".jpg",".jpeg",".png",".heic",".xls",".doc",".msg",".eml"},Z652)))&gt;0,AND(ISNUMBER(MATCH(S652,{"Seal no.","Delivery note / receipt","Email","Photo"},0)),ISNUMBER(SEARCH("0000",BN652)))))),1,0),0)</f>
        <v>0</v>
      </c>
    </row>
    <row r="653" customFormat="false" ht="39.75" hidden="false" customHeight="true" outlineLevel="0" collapsed="false">
      <c r="A653" s="57" t="s">
        <v>1372</v>
      </c>
      <c r="B653" s="57" t="s">
        <v>304</v>
      </c>
      <c r="C653" s="57" t="str">
        <f aca="false">Flights!$F$24</f>
        <v>MH1450</v>
      </c>
      <c r="D653" s="58" t="n">
        <f aca="false">Flights!$D$24</f>
        <v>46324</v>
      </c>
      <c r="E653" s="57" t="str">
        <f aca="false">Flights!$G$24&amp;"-"&amp;Flights!$H$24</f>
        <v>KUL-LGK</v>
      </c>
      <c r="F653" s="57" t="str">
        <f aca="false">Flights!$K$24</f>
        <v>EY</v>
      </c>
      <c r="G653" s="57" t="s">
        <v>83</v>
      </c>
      <c r="H653" s="57" t="s">
        <v>378</v>
      </c>
      <c r="I653" s="57" t="s">
        <v>379</v>
      </c>
      <c r="J653" s="57" t="s">
        <v>416</v>
      </c>
      <c r="K653" s="67" t="s">
        <v>417</v>
      </c>
      <c r="L653" s="67" t="s">
        <v>418</v>
      </c>
      <c r="M653" s="67"/>
      <c r="N653" s="67" t="s">
        <v>383</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60"/>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file",IF(TRIM(S653)="","INVALID – choose the evidence type (column S)",IF(BL653=0,"INVALID – evidence ID does not match its type (e.g. SF-2210, IMG_2231, seal 88213, link)",IF(OR(LEN(AX653)&lt;2,ISNUMBER(MATCH(AX653,L_Placeholder,0))),"INVALID – verifier missing",IF(AX653=AU653,"INVALID – verifier must be someone other than the PIC",IF(BH653=1,"INVALID – result not yet available (awaiting / TBC)",IF(BV653=1,"INVALID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future",IF(AND(ISNUMBER(BY653),AG653&lt;BY653),IF(H653="Physical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IF(TRIM(S653)="",0,BZ653)</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TRIM(LOWER(W653))&lt;&gt;LOWER(Flights!$F$24),ISNA(MATCH(TRIM(BP653),{"00aaa00","00aaa0000","aaa00","aaa0000","00-aaa-00","00-aaa-0000","00/aaa/00"},0)),OR(SUMPRODUCT(--ISNUMBER(SEARCH({"a0","a-0","a_0","a/0","a.0","a#0"},BP653)))&gt;0,ISNUMBER(SEARCH("000000",BP653)))),1,0),0)</f>
        <v>0</v>
      </c>
      <c r="BR653" s="61"/>
      <c r="BS653" s="61"/>
      <c r="BT653" s="61"/>
      <c r="BU653" s="61"/>
      <c r="BV653" s="61" t="n">
        <f aca="false">0</f>
        <v>0</v>
      </c>
      <c r="BW653" s="61"/>
      <c r="BX653" s="61"/>
      <c r="BY653" s="62" t="n">
        <f aca="false">Q653-T24EarlyH/24</f>
        <v>46322.4375</v>
      </c>
      <c r="BZ653" s="61" t="n">
        <f aca="false">IFERROR(IF(AND(TRIM(LOWER(Z653))&lt;&gt;LOWER(Flights!$F$24),ISNA(MATCH(TRIM(BN653),{"00aaa00","00aaa0000","aaa00","aaa0000","00-aaa-00","00-aaa-0000","00/aaa/00"},0)),IF(S653="Link / file path",SUMPRODUCT(--ISNUMBER(SEARCH({"http","www.","\","/",".pdf",".jpg",".jpeg",".png",".heic",".xls",".doc",".msg",".eml"},Z653)))&gt;0,OR(SUMPRODUCT(--ISNUMBER(SEARCH({"a0","a-0","a_0","a/0","a.0","a#0"},BN653)))&gt;0,SUMPRODUCT(--ISNUMBER(SEARCH({"http","www.","\","/",".pdf",".jpg",".jpeg",".png",".heic",".xls",".doc",".msg",".eml"},Z653)))&gt;0,AND(ISNUMBER(MATCH(S653,{"Seal no.","Delivery note / receipt","Email","Photo"},0)),ISNUMBER(SEARCH("0000",BN653)))))),1,0),0)</f>
        <v>0</v>
      </c>
    </row>
    <row r="654" customFormat="false" ht="39.75" hidden="false" customHeight="true" outlineLevel="0" collapsed="false">
      <c r="A654" s="57" t="s">
        <v>1373</v>
      </c>
      <c r="B654" s="57" t="s">
        <v>304</v>
      </c>
      <c r="C654" s="57" t="str">
        <f aca="false">Flights!$F$24</f>
        <v>MH1450</v>
      </c>
      <c r="D654" s="58" t="n">
        <f aca="false">Flights!$D$24</f>
        <v>46324</v>
      </c>
      <c r="E654" s="57" t="str">
        <f aca="false">Flights!$G$24&amp;"-"&amp;Flights!$H$24</f>
        <v>KUL-LGK</v>
      </c>
      <c r="F654" s="57" t="str">
        <f aca="false">Flights!$K$24</f>
        <v>EY</v>
      </c>
      <c r="G654" s="57" t="s">
        <v>420</v>
      </c>
      <c r="H654" s="57" t="s">
        <v>378</v>
      </c>
      <c r="I654" s="57" t="s">
        <v>379</v>
      </c>
      <c r="J654" s="57" t="s">
        <v>421</v>
      </c>
      <c r="K654" s="67"/>
      <c r="L654" s="67" t="s">
        <v>422</v>
      </c>
      <c r="M654" s="67"/>
      <c r="N654" s="67" t="s">
        <v>383</v>
      </c>
      <c r="O654" s="67" t="s">
        <v>423</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60"/>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file",IF(TRIM(S654)="","INVALID – choose the evidence type (column S)",IF(BL654=0,"INVALID – evidence ID does not match its type (e.g. SF-2210, IMG_2231, seal 88213, link)",IF(OR(LEN(AX654)&lt;2,ISNUMBER(MATCH(AX654,L_Placeholder,0))),"INVALID – verifier missing",IF(AX654=AU654,"INVALID – verifier must be someone other than the PIC",IF(BH654=1,"INVALID – result not yet available (awaiting / TBC)",IF(BV654=1,"INVALID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future",IF(AND(ISNUMBER(BY654),AG654&lt;BY654),IF(H654="Physical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IF(TRIM(S654)="",0,BZ654)</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TRIM(LOWER(W654))&lt;&gt;LOWER(Flights!$F$24),ISNA(MATCH(TRIM(BP654),{"00aaa00","00aaa0000","aaa00","aaa0000","00-aaa-00","00-aaa-0000","00/aaa/00"},0)),OR(SUMPRODUCT(--ISNUMBER(SEARCH({"a0","a-0","a_0","a/0","a.0","a#0"},BP654)))&gt;0,ISNUMBER(SEARCH("000000",BP654)))),1,0),0)</f>
        <v>0</v>
      </c>
      <c r="BR654" s="61"/>
      <c r="BS654" s="61"/>
      <c r="BT654" s="61"/>
      <c r="BU654" s="61"/>
      <c r="BV654" s="61" t="n">
        <f aca="false">0</f>
        <v>0</v>
      </c>
      <c r="BW654" s="61"/>
      <c r="BX654" s="61"/>
      <c r="BY654" s="62" t="n">
        <f aca="false">Q654-T12EarlyH/24</f>
        <v>46323.4375</v>
      </c>
      <c r="BZ654" s="61" t="n">
        <f aca="false">IFERROR(IF(AND(TRIM(LOWER(Z654))&lt;&gt;LOWER(Flights!$F$24),ISNA(MATCH(TRIM(BN654),{"00aaa00","00aaa0000","aaa00","aaa0000","00-aaa-00","00-aaa-0000","00/aaa/00"},0)),IF(S654="Link / file path",SUMPRODUCT(--ISNUMBER(SEARCH({"http","www.","\","/",".pdf",".jpg",".jpeg",".png",".heic",".xls",".doc",".msg",".eml"},Z654)))&gt;0,OR(SUMPRODUCT(--ISNUMBER(SEARCH({"a0","a-0","a_0","a/0","a.0","a#0"},BN654)))&gt;0,SUMPRODUCT(--ISNUMBER(SEARCH({"http","www.","\","/",".pdf",".jpg",".jpeg",".png",".heic",".xls",".doc",".msg",".eml"},Z654)))&gt;0,AND(ISNUMBER(MATCH(S654,{"Seal no.","Delivery note / receipt","Email","Photo"},0)),ISNUMBER(SEARCH("0000",BN654)))))),1,0),0)</f>
        <v>0</v>
      </c>
    </row>
    <row r="655" customFormat="false" ht="39.75" hidden="false" customHeight="true" outlineLevel="0" collapsed="false">
      <c r="A655" s="57" t="s">
        <v>1374</v>
      </c>
      <c r="B655" s="57" t="s">
        <v>304</v>
      </c>
      <c r="C655" s="57" t="str">
        <f aca="false">Flights!$F$24</f>
        <v>MH1450</v>
      </c>
      <c r="D655" s="58" t="n">
        <f aca="false">Flights!$D$24</f>
        <v>46324</v>
      </c>
      <c r="E655" s="57" t="str">
        <f aca="false">Flights!$G$24&amp;"-"&amp;Flights!$H$24</f>
        <v>KUL-LGK</v>
      </c>
      <c r="F655" s="57" t="str">
        <f aca="false">Flights!$K$24</f>
        <v>EY</v>
      </c>
      <c r="G655" s="57" t="s">
        <v>420</v>
      </c>
      <c r="H655" s="57" t="s">
        <v>378</v>
      </c>
      <c r="I655" s="57" t="s">
        <v>379</v>
      </c>
      <c r="J655" s="57" t="s">
        <v>425</v>
      </c>
      <c r="K655" s="67" t="s">
        <v>426</v>
      </c>
      <c r="L655" s="67" t="s">
        <v>422</v>
      </c>
      <c r="M655" s="67"/>
      <c r="N655" s="67" t="s">
        <v>383</v>
      </c>
      <c r="O655" s="67" t="s">
        <v>423</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60"/>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file",IF(TRIM(S655)="","INVALID – choose the evidence type (column S)",IF(BL655=0,"INVALID – evidence ID does not match its type (e.g. SF-2210, IMG_2231, seal 88213, link)",IF(OR(LEN(AX655)&lt;2,ISNUMBER(MATCH(AX655,L_Placeholder,0))),"INVALID – verifier missing",IF(AX655=AU655,"INVALID – verifier must be someone other than the PIC",IF(BH655=1,"INVALID – result not yet available (awaiting / TBC)",IF(BV655=1,"INVALID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future",IF(AND(ISNUMBER(BY655),AG655&lt;BY655),IF(H655="Physical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IF(TRIM(S655)="",0,BZ655)</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TRIM(LOWER(W655))&lt;&gt;LOWER(Flights!$F$24),ISNA(MATCH(TRIM(BP655),{"00aaa00","00aaa0000","aaa00","aaa0000","00-aaa-00","00-aaa-0000","00/aaa/00"},0)),OR(SUMPRODUCT(--ISNUMBER(SEARCH({"a0","a-0","a_0","a/0","a.0","a#0"},BP655)))&gt;0,ISNUMBER(SEARCH("000000",BP655)))),1,0),0)</f>
        <v>0</v>
      </c>
      <c r="BR655" s="61"/>
      <c r="BS655" s="61"/>
      <c r="BT655" s="61"/>
      <c r="BU655" s="61"/>
      <c r="BV655" s="61" t="n">
        <f aca="false">0</f>
        <v>0</v>
      </c>
      <c r="BW655" s="61"/>
      <c r="BX655" s="61"/>
      <c r="BY655" s="62" t="n">
        <f aca="false">Q655-T12EarlyH/24</f>
        <v>46323.4375</v>
      </c>
      <c r="BZ655" s="61" t="n">
        <f aca="false">IFERROR(IF(AND(TRIM(LOWER(Z655))&lt;&gt;LOWER(Flights!$F$24),ISNA(MATCH(TRIM(BN655),{"00aaa00","00aaa0000","aaa00","aaa0000","00-aaa-00","00-aaa-0000","00/aaa/00"},0)),IF(S655="Link / file path",SUMPRODUCT(--ISNUMBER(SEARCH({"http","www.","\","/",".pdf",".jpg",".jpeg",".png",".heic",".xls",".doc",".msg",".eml"},Z655)))&gt;0,OR(SUMPRODUCT(--ISNUMBER(SEARCH({"a0","a-0","a_0","a/0","a.0","a#0"},BN655)))&gt;0,SUMPRODUCT(--ISNUMBER(SEARCH({"http","www.","\","/",".pdf",".jpg",".jpeg",".png",".heic",".xls",".doc",".msg",".eml"},Z655)))&gt;0,AND(ISNUMBER(MATCH(S655,{"Seal no.","Delivery note / receipt","Email","Photo"},0)),ISNUMBER(SEARCH("0000",BN655)))))),1,0),0)</f>
        <v>0</v>
      </c>
    </row>
    <row r="656" customFormat="false" ht="39.75" hidden="false" customHeight="true" outlineLevel="0" collapsed="false">
      <c r="A656" s="57" t="s">
        <v>1375</v>
      </c>
      <c r="B656" s="57" t="s">
        <v>304</v>
      </c>
      <c r="C656" s="57" t="str">
        <f aca="false">Flights!$F$24</f>
        <v>MH1450</v>
      </c>
      <c r="D656" s="58" t="n">
        <f aca="false">Flights!$D$24</f>
        <v>46324</v>
      </c>
      <c r="E656" s="57" t="str">
        <f aca="false">Flights!$G$24&amp;"-"&amp;Flights!$H$24</f>
        <v>KUL-LGK</v>
      </c>
      <c r="F656" s="57" t="str">
        <f aca="false">Flights!$K$24</f>
        <v>EY</v>
      </c>
      <c r="G656" s="57" t="s">
        <v>420</v>
      </c>
      <c r="H656" s="57" t="s">
        <v>378</v>
      </c>
      <c r="I656" s="57" t="s">
        <v>428</v>
      </c>
      <c r="J656" s="57" t="s">
        <v>429</v>
      </c>
      <c r="K656" s="67"/>
      <c r="L656" s="67" t="s">
        <v>422</v>
      </c>
      <c r="M656" s="67"/>
      <c r="N656" s="67" t="s">
        <v>383</v>
      </c>
      <c r="O656" s="67" t="s">
        <v>423</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60"/>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file",IF(TRIM(S656)="","INVALID – choose the evidence type (column S)",IF(BL656=0,"INVALID – evidence ID does not match its type (e.g. SF-2210, IMG_2231, seal 88213, link)",IF(OR(LEN(AX656)&lt;2,ISNUMBER(MATCH(AX656,L_Placeholder,0))),"INVALID – verifier missing",IF(AX656=AU656,"INVALID – verifier must be someone other than the PIC",IF(BH656=1,"INVALID – result not yet available (awaiting / TBC)",IF(BV656=1,"INVALID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future",IF(AND(ISNUMBER(BY656),AG656&lt;BY656),IF(H656="Physical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IF(TRIM(S656)="",0,BZ656)</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TRIM(LOWER(W656))&lt;&gt;LOWER(Flights!$F$24),ISNA(MATCH(TRIM(BP656),{"00aaa00","00aaa0000","aaa00","aaa0000","00-aaa-00","00-aaa-0000","00/aaa/00"},0)),OR(SUMPRODUCT(--ISNUMBER(SEARCH({"a0","a-0","a_0","a/0","a.0","a#0"},BP656)))&gt;0,ISNUMBER(SEARCH("000000",BP656)))),1,0),0)</f>
        <v>0</v>
      </c>
      <c r="BR656" s="61"/>
      <c r="BS656" s="61"/>
      <c r="BT656" s="61"/>
      <c r="BU656" s="61"/>
      <c r="BV656" s="61" t="n">
        <f aca="false">0</f>
        <v>0</v>
      </c>
      <c r="BW656" s="61"/>
      <c r="BX656" s="61"/>
      <c r="BY656" s="62" t="n">
        <f aca="false">Q656-T12EarlyH/24</f>
        <v>46323.4375</v>
      </c>
      <c r="BZ656" s="61" t="n">
        <f aca="false">IFERROR(IF(AND(TRIM(LOWER(Z656))&lt;&gt;LOWER(Flights!$F$24),ISNA(MATCH(TRIM(BN656),{"00aaa00","00aaa0000","aaa00","aaa0000","00-aaa-00","00-aaa-0000","00/aaa/00"},0)),IF(S656="Link / file path",SUMPRODUCT(--ISNUMBER(SEARCH({"http","www.","\","/",".pdf",".jpg",".jpeg",".png",".heic",".xls",".doc",".msg",".eml"},Z656)))&gt;0,OR(SUMPRODUCT(--ISNUMBER(SEARCH({"a0","a-0","a_0","a/0","a.0","a#0"},BN656)))&gt;0,SUMPRODUCT(--ISNUMBER(SEARCH({"http","www.","\","/",".pdf",".jpg",".jpeg",".png",".heic",".xls",".doc",".msg",".eml"},Z656)))&gt;0,AND(ISNUMBER(MATCH(S656,{"Seal no.","Delivery note / receipt","Email","Photo"},0)),ISNUMBER(SEARCH("0000",BN656)))))),1,0),0)</f>
        <v>0</v>
      </c>
    </row>
    <row r="657" customFormat="false" ht="39.75" hidden="false" customHeight="true" outlineLevel="0" collapsed="false">
      <c r="A657" s="57" t="s">
        <v>1376</v>
      </c>
      <c r="B657" s="57" t="s">
        <v>304</v>
      </c>
      <c r="C657" s="57" t="str">
        <f aca="false">Flights!$F$24</f>
        <v>MH1450</v>
      </c>
      <c r="D657" s="58" t="n">
        <f aca="false">Flights!$D$24</f>
        <v>46324</v>
      </c>
      <c r="E657" s="57" t="str">
        <f aca="false">Flights!$G$24&amp;"-"&amp;Flights!$H$24</f>
        <v>KUL-LGK</v>
      </c>
      <c r="F657" s="57" t="str">
        <f aca="false">Flights!$K$24</f>
        <v>EY</v>
      </c>
      <c r="G657" s="57" t="s">
        <v>420</v>
      </c>
      <c r="H657" s="57" t="s">
        <v>378</v>
      </c>
      <c r="I657" s="57" t="s">
        <v>428</v>
      </c>
      <c r="J657" s="57" t="s">
        <v>431</v>
      </c>
      <c r="K657" s="67"/>
      <c r="L657" s="67" t="s">
        <v>422</v>
      </c>
      <c r="M657" s="67"/>
      <c r="N657" s="67" t="s">
        <v>383</v>
      </c>
      <c r="O657" s="67" t="s">
        <v>423</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60"/>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file",IF(TRIM(S657)="","INVALID – choose the evidence type (column S)",IF(BL657=0,"INVALID – evidence ID does not match its type (e.g. SF-2210, IMG_2231, seal 88213, link)",IF(OR(LEN(AX657)&lt;2,ISNUMBER(MATCH(AX657,L_Placeholder,0))),"INVALID – verifier missing",IF(AX657=AU657,"INVALID – verifier must be someone other than the PIC",IF(BH657=1,"INVALID – result not yet available (awaiting / TBC)",IF(BV657=1,"INVALID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future",IF(AND(ISNUMBER(BY657),AG657&lt;BY657),IF(H657="Physical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IF(TRIM(S657)="",0,BZ657)</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TRIM(LOWER(W657))&lt;&gt;LOWER(Flights!$F$24),ISNA(MATCH(TRIM(BP657),{"00aaa00","00aaa0000","aaa00","aaa0000","00-aaa-00","00-aaa-0000","00/aaa/00"},0)),OR(SUMPRODUCT(--ISNUMBER(SEARCH({"a0","a-0","a_0","a/0","a.0","a#0"},BP657)))&gt;0,ISNUMBER(SEARCH("000000",BP657)))),1,0),0)</f>
        <v>0</v>
      </c>
      <c r="BR657" s="61"/>
      <c r="BS657" s="61"/>
      <c r="BT657" s="61"/>
      <c r="BU657" s="61"/>
      <c r="BV657" s="61" t="n">
        <f aca="false">0</f>
        <v>0</v>
      </c>
      <c r="BW657" s="61"/>
      <c r="BX657" s="61"/>
      <c r="BY657" s="62" t="n">
        <f aca="false">Q657-T12EarlyH/24</f>
        <v>46323.4375</v>
      </c>
      <c r="BZ657" s="61" t="n">
        <f aca="false">IFERROR(IF(AND(TRIM(LOWER(Z657))&lt;&gt;LOWER(Flights!$F$24),ISNA(MATCH(TRIM(BN657),{"00aaa00","00aaa0000","aaa00","aaa0000","00-aaa-00","00-aaa-0000","00/aaa/00"},0)),IF(S657="Link / file path",SUMPRODUCT(--ISNUMBER(SEARCH({"http","www.","\","/",".pdf",".jpg",".jpeg",".png",".heic",".xls",".doc",".msg",".eml"},Z657)))&gt;0,OR(SUMPRODUCT(--ISNUMBER(SEARCH({"a0","a-0","a_0","a/0","a.0","a#0"},BN657)))&gt;0,SUMPRODUCT(--ISNUMBER(SEARCH({"http","www.","\","/",".pdf",".jpg",".jpeg",".png",".heic",".xls",".doc",".msg",".eml"},Z657)))&gt;0,AND(ISNUMBER(MATCH(S657,{"Seal no.","Delivery note / receipt","Email","Photo"},0)),ISNUMBER(SEARCH("0000",BN657)))))),1,0),0)</f>
        <v>0</v>
      </c>
    </row>
    <row r="658" customFormat="false" ht="39.75" hidden="false" customHeight="true" outlineLevel="0" collapsed="false">
      <c r="A658" s="57" t="s">
        <v>1377</v>
      </c>
      <c r="B658" s="57" t="s">
        <v>304</v>
      </c>
      <c r="C658" s="57" t="str">
        <f aca="false">Flights!$F$24</f>
        <v>MH1450</v>
      </c>
      <c r="D658" s="58" t="n">
        <f aca="false">Flights!$D$24</f>
        <v>46324</v>
      </c>
      <c r="E658" s="57" t="str">
        <f aca="false">Flights!$G$24&amp;"-"&amp;Flights!$H$24</f>
        <v>KUL-LGK</v>
      </c>
      <c r="F658" s="57" t="str">
        <f aca="false">Flights!$K$24</f>
        <v>EY</v>
      </c>
      <c r="G658" s="57" t="s">
        <v>420</v>
      </c>
      <c r="H658" s="57" t="s">
        <v>378</v>
      </c>
      <c r="I658" s="57" t="s">
        <v>428</v>
      </c>
      <c r="J658" s="57" t="s">
        <v>433</v>
      </c>
      <c r="K658" s="67"/>
      <c r="L658" s="67" t="s">
        <v>422</v>
      </c>
      <c r="M658" s="67"/>
      <c r="N658" s="67" t="s">
        <v>383</v>
      </c>
      <c r="O658" s="67" t="s">
        <v>423</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60"/>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file",IF(TRIM(S658)="","INVALID – choose the evidence type (column S)",IF(BL658=0,"INVALID – evidence ID does not match its type (e.g. SF-2210, IMG_2231, seal 88213, link)",IF(OR(LEN(AX658)&lt;2,ISNUMBER(MATCH(AX658,L_Placeholder,0))),"INVALID – verifier missing",IF(AX658=AU658,"INVALID – verifier must be someone other than the PIC",IF(BH658=1,"INVALID – result not yet available (awaiting / TBC)",IF(BV658=1,"INVALID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future",IF(AND(ISNUMBER(BY658),AG658&lt;BY658),IF(H658="Physical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IF(TRIM(S658)="",0,BZ658)</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TRIM(LOWER(W658))&lt;&gt;LOWER(Flights!$F$24),ISNA(MATCH(TRIM(BP658),{"00aaa00","00aaa0000","aaa00","aaa0000","00-aaa-00","00-aaa-0000","00/aaa/00"},0)),OR(SUMPRODUCT(--ISNUMBER(SEARCH({"a0","a-0","a_0","a/0","a.0","a#0"},BP658)))&gt;0,ISNUMBER(SEARCH("000000",BP658)))),1,0),0)</f>
        <v>0</v>
      </c>
      <c r="BR658" s="61"/>
      <c r="BS658" s="61"/>
      <c r="BT658" s="61"/>
      <c r="BU658" s="61"/>
      <c r="BV658" s="61" t="n">
        <f aca="false">0</f>
        <v>0</v>
      </c>
      <c r="BW658" s="61"/>
      <c r="BX658" s="61"/>
      <c r="BY658" s="62" t="n">
        <f aca="false">Q658-T12EarlyH/24</f>
        <v>46323.4375</v>
      </c>
      <c r="BZ658" s="61" t="n">
        <f aca="false">IFERROR(IF(AND(TRIM(LOWER(Z658))&lt;&gt;LOWER(Flights!$F$24),ISNA(MATCH(TRIM(BN658),{"00aaa00","00aaa0000","aaa00","aaa0000","00-aaa-00","00-aaa-0000","00/aaa/00"},0)),IF(S658="Link / file path",SUMPRODUCT(--ISNUMBER(SEARCH({"http","www.","\","/",".pdf",".jpg",".jpeg",".png",".heic",".xls",".doc",".msg",".eml"},Z658)))&gt;0,OR(SUMPRODUCT(--ISNUMBER(SEARCH({"a0","a-0","a_0","a/0","a.0","a#0"},BN658)))&gt;0,SUMPRODUCT(--ISNUMBER(SEARCH({"http","www.","\","/",".pdf",".jpg",".jpeg",".png",".heic",".xls",".doc",".msg",".eml"},Z658)))&gt;0,AND(ISNUMBER(MATCH(S658,{"Seal no.","Delivery note / receipt","Email","Photo"},0)),ISNUMBER(SEARCH("0000",BN658)))))),1,0),0)</f>
        <v>0</v>
      </c>
    </row>
    <row r="659" customFormat="false" ht="78.75" hidden="false" customHeight="true" outlineLevel="0" collapsed="false">
      <c r="A659" s="57" t="s">
        <v>1378</v>
      </c>
      <c r="B659" s="57" t="s">
        <v>304</v>
      </c>
      <c r="C659" s="57" t="str">
        <f aca="false">Flights!$F$24</f>
        <v>MH1450</v>
      </c>
      <c r="D659" s="58" t="n">
        <f aca="false">Flights!$D$24</f>
        <v>46324</v>
      </c>
      <c r="E659" s="57" t="str">
        <f aca="false">Flights!$G$24&amp;"-"&amp;Flights!$H$24</f>
        <v>KUL-LGK</v>
      </c>
      <c r="F659" s="57" t="str">
        <f aca="false">Flights!$K$24</f>
        <v>EY</v>
      </c>
      <c r="G659" s="57" t="s">
        <v>420</v>
      </c>
      <c r="H659" s="57" t="s">
        <v>378</v>
      </c>
      <c r="I659" s="57" t="s">
        <v>428</v>
      </c>
      <c r="J659" s="57" t="s">
        <v>435</v>
      </c>
      <c r="K659" s="67" t="s">
        <v>491</v>
      </c>
      <c r="L659" s="67" t="s">
        <v>422</v>
      </c>
      <c r="M659" s="67"/>
      <c r="N659" s="67" t="s">
        <v>383</v>
      </c>
      <c r="O659" s="67" t="s">
        <v>423</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60"/>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file",IF(TRIM(S659)="","INVALID – choose the evidence type (column S)",IF(BL659=0,"INVALID – evidence ID does not match its type (e.g. SF-2210, IMG_2231, seal 88213, link)",IF(OR(LEN(AX659)&lt;2,ISNUMBER(MATCH(AX659,L_Placeholder,0))),"INVALID – verifier missing",IF(AX659=AU659,"INVALID – verifier must be someone other than the PIC",IF(BH659=1,"INVALID – result not yet available (awaiting / TBC)",IF(BV659=1,"INVALID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future",IF(AND(ISNUMBER(BY659),AG659&lt;BY659),IF(H659="Physical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IF(TRIM(S659)="",0,BZ659)</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TRIM(LOWER(W659))&lt;&gt;LOWER(Flights!$F$24),ISNA(MATCH(TRIM(BP659),{"00aaa00","00aaa0000","aaa00","aaa0000","00-aaa-00","00-aaa-0000","00/aaa/00"},0)),OR(SUMPRODUCT(--ISNUMBER(SEARCH({"a0","a-0","a_0","a/0","a.0","a#0"},BP659)))&gt;0,ISNUMBER(SEARCH("000000",BP659)))),1,0),0)</f>
        <v>0</v>
      </c>
      <c r="BR659" s="61"/>
      <c r="BS659" s="61"/>
      <c r="BT659" s="61"/>
      <c r="BU659" s="61"/>
      <c r="BV659" s="61" t="n">
        <f aca="false">0</f>
        <v>0</v>
      </c>
      <c r="BW659" s="61"/>
      <c r="BX659" s="61"/>
      <c r="BY659" s="62" t="n">
        <f aca="false">Q659-T12EarlyH/24</f>
        <v>46323.4375</v>
      </c>
      <c r="BZ659" s="61" t="n">
        <f aca="false">IFERROR(IF(AND(TRIM(LOWER(Z659))&lt;&gt;LOWER(Flights!$F$24),ISNA(MATCH(TRIM(BN659),{"00aaa00","00aaa0000","aaa00","aaa0000","00-aaa-00","00-aaa-0000","00/aaa/00"},0)),IF(S659="Link / file path",SUMPRODUCT(--ISNUMBER(SEARCH({"http","www.","\","/",".pdf",".jpg",".jpeg",".png",".heic",".xls",".doc",".msg",".eml"},Z659)))&gt;0,OR(SUMPRODUCT(--ISNUMBER(SEARCH({"a0","a-0","a_0","a/0","a.0","a#0"},BN659)))&gt;0,SUMPRODUCT(--ISNUMBER(SEARCH({"http","www.","\","/",".pdf",".jpg",".jpeg",".png",".heic",".xls",".doc",".msg",".eml"},Z659)))&gt;0,AND(ISNUMBER(MATCH(S659,{"Seal no.","Delivery note / receipt","Email","Photo"},0)),ISNUMBER(SEARCH("0000",BN659)))))),1,0),0)</f>
        <v>0</v>
      </c>
    </row>
    <row r="660" customFormat="false" ht="39.75" hidden="false" customHeight="true" outlineLevel="0" collapsed="false">
      <c r="A660" s="57" t="s">
        <v>1379</v>
      </c>
      <c r="B660" s="57" t="s">
        <v>304</v>
      </c>
      <c r="C660" s="57" t="str">
        <f aca="false">Flights!$F$24</f>
        <v>MH1450</v>
      </c>
      <c r="D660" s="58" t="n">
        <f aca="false">Flights!$D$24</f>
        <v>46324</v>
      </c>
      <c r="E660" s="57" t="str">
        <f aca="false">Flights!$G$24&amp;"-"&amp;Flights!$H$24</f>
        <v>KUL-LGK</v>
      </c>
      <c r="F660" s="57" t="str">
        <f aca="false">Flights!$K$24</f>
        <v>EY</v>
      </c>
      <c r="G660" s="57" t="s">
        <v>420</v>
      </c>
      <c r="H660" s="57" t="s">
        <v>378</v>
      </c>
      <c r="I660" s="57" t="s">
        <v>428</v>
      </c>
      <c r="J660" s="57" t="s">
        <v>438</v>
      </c>
      <c r="K660" s="67"/>
      <c r="L660" s="67" t="s">
        <v>422</v>
      </c>
      <c r="M660" s="67"/>
      <c r="N660" s="67" t="s">
        <v>383</v>
      </c>
      <c r="O660" s="67" t="s">
        <v>423</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60"/>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file",IF(TRIM(S660)="","INVALID – choose the evidence type (column S)",IF(BL660=0,"INVALID – evidence ID does not match its type (e.g. SF-2210, IMG_2231, seal 88213, link)",IF(OR(LEN(AX660)&lt;2,ISNUMBER(MATCH(AX660,L_Placeholder,0))),"INVALID – verifier missing",IF(AX660=AU660,"INVALID – verifier must be someone other than the PIC",IF(BH660=1,"INVALID – result not yet available (awaiting / TBC)",IF(BV660=1,"INVALID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future",IF(AND(ISNUMBER(BY660),AG660&lt;BY660),IF(H660="Physical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IF(TRIM(S660)="",0,BZ660)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TRIM(LOWER(W660))&lt;&gt;LOWER(Flights!$F$24),ISNA(MATCH(TRIM(BP660),{"00aaa00","00aaa0000","aaa00","aaa0000","00-aaa-00","00-aaa-0000","00/aaa/00"},0)),OR(SUMPRODUCT(--ISNUMBER(SEARCH({"a0","a-0","a_0","a/0","a.0","a#0"},BP660)))&gt;0,ISNUMBER(SEARCH("000000",BP660)))),1,0),0)</f>
        <v>0</v>
      </c>
      <c r="BR660" s="61"/>
      <c r="BS660" s="61"/>
      <c r="BT660" s="61"/>
      <c r="BU660" s="61"/>
      <c r="BV660" s="61" t="n">
        <f aca="false">0</f>
        <v>0</v>
      </c>
      <c r="BW660" s="61"/>
      <c r="BX660" s="61"/>
      <c r="BY660" s="62" t="n">
        <f aca="false">Q660-T12EarlyH/24</f>
        <v>46323.4375</v>
      </c>
      <c r="BZ660" s="61" t="n">
        <f aca="false">IFERROR(IF(AND(TRIM(LOWER(Z660))&lt;&gt;LOWER(Flights!$F$24),ISNA(MATCH(TRIM(BN660),{"00aaa00","00aaa0000","aaa00","aaa0000","00-aaa-00","00-aaa-0000","00/aaa/00"},0)),IF(S660="Link / file path",SUMPRODUCT(--ISNUMBER(SEARCH({"http","www.","\","/",".pdf",".jpg",".jpeg",".png",".heic",".xls",".doc",".msg",".eml"},Z660)))&gt;0,OR(SUMPRODUCT(--ISNUMBER(SEARCH({"a0","a-0","a_0","a/0","a.0","a#0"},BN660)))&gt;0,SUMPRODUCT(--ISNUMBER(SEARCH({"http","www.","\","/",".pdf",".jpg",".jpeg",".png",".heic",".xls",".doc",".msg",".eml"},Z660)))&gt;0,AND(ISNUMBER(MATCH(S660,{"Seal no.","Delivery note / receipt","Email","Photo"},0)),ISNUMBER(SEARCH("0000",BN660)))))),1,0),0)</f>
        <v>0</v>
      </c>
    </row>
    <row r="661" customFormat="false" ht="41.25" hidden="false" customHeight="true" outlineLevel="0" collapsed="false">
      <c r="A661" s="57" t="s">
        <v>1380</v>
      </c>
      <c r="B661" s="57" t="s">
        <v>304</v>
      </c>
      <c r="C661" s="57" t="str">
        <f aca="false">Flights!$F$24</f>
        <v>MH1450</v>
      </c>
      <c r="D661" s="58" t="n">
        <f aca="false">Flights!$D$24</f>
        <v>46324</v>
      </c>
      <c r="E661" s="57" t="str">
        <f aca="false">Flights!$G$24&amp;"-"&amp;Flights!$H$24</f>
        <v>KUL-LGK</v>
      </c>
      <c r="F661" s="57" t="str">
        <f aca="false">Flights!$K$24</f>
        <v>EY</v>
      </c>
      <c r="G661" s="57" t="s">
        <v>420</v>
      </c>
      <c r="H661" s="57" t="s">
        <v>378</v>
      </c>
      <c r="I661" s="57" t="s">
        <v>447</v>
      </c>
      <c r="J661" s="57" t="s">
        <v>448</v>
      </c>
      <c r="K661" s="67" t="s">
        <v>449</v>
      </c>
      <c r="L661" s="67" t="s">
        <v>1381</v>
      </c>
      <c r="M661" s="67" t="s">
        <v>451</v>
      </c>
      <c r="N661" s="67" t="s">
        <v>383</v>
      </c>
      <c r="O661" s="67" t="s">
        <v>503</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60"/>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file",IF(TRIM(S661)="","INVALID – choose the evidence type (column S)",IF(BL661=0,"INVALID – evidence ID does not match its type (e.g. SF-2210, IMG_2231, seal 88213, link)",IF(OR(LEN(AX661)&lt;2,ISNUMBER(MATCH(AX661,L_Placeholder,0))),"INVALID – verifier missing",IF(AX661=AU661,"INVALID – verifier must be someone other than the PIC",IF(BH661=1,"INVALID – result not yet available (awaiting / TBC)",IF(BV661=1,"INVALID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future",IF(AND(ISNUMBER(BY661),AG661&lt;BY661),IF(H661="Physical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IF(TRIM(S661)="",0,BZ661)</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TRIM(LOWER(W661))&lt;&gt;LOWER(Flights!$F$24),ISNA(MATCH(TRIM(BP661),{"00aaa00","00aaa0000","aaa00","aaa0000","00-aaa-00","00-aaa-0000","00/aaa/00"},0)),OR(SUMPRODUCT(--ISNUMBER(SEARCH({"a0","a-0","a_0","a/0","a.0","a#0"},BP661)))&gt;0,ISNUMBER(SEARCH("000000",BP661)))),1,0),0)</f>
        <v>0</v>
      </c>
      <c r="BR661" s="61"/>
      <c r="BS661" s="61"/>
      <c r="BT661" s="61"/>
      <c r="BU661" s="61"/>
      <c r="BV661" s="61" t="n">
        <f aca="false">0</f>
        <v>0</v>
      </c>
      <c r="BW661" s="61"/>
      <c r="BX661" s="61"/>
      <c r="BY661" s="62" t="n">
        <f aca="false">Q661-T12EarlyH/24</f>
        <v>46323.4375</v>
      </c>
      <c r="BZ661" s="61" t="n">
        <f aca="false">IFERROR(IF(AND(TRIM(LOWER(Z661))&lt;&gt;LOWER(Flights!$F$24),ISNA(MATCH(TRIM(BN661),{"00aaa00","00aaa0000","aaa00","aaa0000","00-aaa-00","00-aaa-0000","00/aaa/00"},0)),IF(S661="Link / file path",SUMPRODUCT(--ISNUMBER(SEARCH({"http","www.","\","/",".pdf",".jpg",".jpeg",".png",".heic",".xls",".doc",".msg",".eml"},Z661)))&gt;0,OR(SUMPRODUCT(--ISNUMBER(SEARCH({"a0","a-0","a_0","a/0","a.0","a#0"},BN661)))&gt;0,SUMPRODUCT(--ISNUMBER(SEARCH({"http","www.","\","/",".pdf",".jpg",".jpeg",".png",".heic",".xls",".doc",".msg",".eml"},Z661)))&gt;0,AND(ISNUMBER(MATCH(S661,{"Seal no.","Delivery note / receipt","Email","Photo"},0)),ISNUMBER(SEARCH("0000",BN661)))))),1,0),0)</f>
        <v>0</v>
      </c>
    </row>
    <row r="662" customFormat="false" ht="39.75" hidden="false" customHeight="true" outlineLevel="0" collapsed="false">
      <c r="A662" s="57" t="s">
        <v>1382</v>
      </c>
      <c r="B662" s="57" t="s">
        <v>304</v>
      </c>
      <c r="C662" s="57" t="str">
        <f aca="false">Flights!$F$24</f>
        <v>MH1450</v>
      </c>
      <c r="D662" s="58" t="n">
        <f aca="false">Flights!$D$24</f>
        <v>46324</v>
      </c>
      <c r="E662" s="57" t="str">
        <f aca="false">Flights!$G$24&amp;"-"&amp;Flights!$H$24</f>
        <v>KUL-LGK</v>
      </c>
      <c r="F662" s="57" t="str">
        <f aca="false">Flights!$K$24</f>
        <v>EY</v>
      </c>
      <c r="G662" s="57" t="s">
        <v>459</v>
      </c>
      <c r="H662" s="57" t="s">
        <v>460</v>
      </c>
      <c r="I662" s="57" t="s">
        <v>379</v>
      </c>
      <c r="J662" s="57" t="s">
        <v>461</v>
      </c>
      <c r="K662" s="67" t="s">
        <v>426</v>
      </c>
      <c r="L662" s="67" t="s">
        <v>462</v>
      </c>
      <c r="M662" s="67"/>
      <c r="N662" s="67" t="s">
        <v>383</v>
      </c>
      <c r="O662" s="67" t="s">
        <v>463</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60"/>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file",IF(TRIM(S662)="","INVALID – choose the evidence type (column S)",IF(BL662=0,"INVALID – evidence ID does not match its type (e.g. SF-2210, IMG_2231, seal 88213, link)",IF(OR(LEN(AX662)&lt;2,ISNUMBER(MATCH(AX662,L_Placeholder,0))),"INVALID – verifier missing",IF(AX662=AU662,"INVALID – verifier must be someone other than the PIC",IF(BH662=1,"INVALID – result not yet available (awaiting / TBC)",IF(BV662=1,"INVALID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future",IF(AND(ISNUMBER(BY662),AG662&lt;BY662),IF(H662="Physical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IF(TRIM(S662)="",0,BZ662)</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TRIM(LOWER(W662))&lt;&gt;LOWER(Flights!$F$24),ISNA(MATCH(TRIM(BP662),{"00aaa00","00aaa0000","aaa00","aaa0000","00-aaa-00","00-aaa-0000","00/aaa/00"},0)),OR(SUMPRODUCT(--ISNUMBER(SEARCH({"a0","a-0","a_0","a/0","a.0","a#0"},BP662)))&gt;0,ISNUMBER(SEARCH("000000",BP662)))),1,0),0)</f>
        <v>0</v>
      </c>
      <c r="BR662" s="61"/>
      <c r="BS662" s="61"/>
      <c r="BT662" s="61"/>
      <c r="BU662" s="61"/>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c r="BX662" s="61"/>
      <c r="BY662" s="62" t="n">
        <f aca="false">IF(ISNUMBER(Flights!$AZ$24),MAX(Q662-UpliftWindowH/24,Flights!$AZ$24),Q662-UpliftWindowH/24)</f>
        <v>46324.1875</v>
      </c>
      <c r="BZ662" s="61" t="n">
        <f aca="false">IFERROR(IF(AND(TRIM(LOWER(Z662))&lt;&gt;LOWER(Flights!$F$24),ISNA(MATCH(TRIM(BN662),{"00aaa00","00aaa0000","aaa00","aaa0000","00-aaa-00","00-aaa-0000","00/aaa/00"},0)),IF(S662="Link / file path",SUMPRODUCT(--ISNUMBER(SEARCH({"http","www.","\","/",".pdf",".jpg",".jpeg",".png",".heic",".xls",".doc",".msg",".eml"},Z662)))&gt;0,OR(SUMPRODUCT(--ISNUMBER(SEARCH({"a0","a-0","a_0","a/0","a.0","a#0"},BN662)))&gt;0,SUMPRODUCT(--ISNUMBER(SEARCH({"http","www.","\","/",".pdf",".jpg",".jpeg",".png",".heic",".xls",".doc",".msg",".eml"},Z662)))&gt;0,AND(ISNUMBER(MATCH(S662,{"Seal no.","Delivery note / receipt","Email","Photo"},0)),ISNUMBER(SEARCH("0000",BN662)))))),1,0),0)</f>
        <v>0</v>
      </c>
    </row>
    <row r="663" customFormat="false" ht="39.75" hidden="false" customHeight="true" outlineLevel="0" collapsed="false">
      <c r="A663" s="57" t="s">
        <v>1383</v>
      </c>
      <c r="B663" s="57" t="s">
        <v>304</v>
      </c>
      <c r="C663" s="57" t="str">
        <f aca="false">Flights!$F$24</f>
        <v>MH1450</v>
      </c>
      <c r="D663" s="58" t="n">
        <f aca="false">Flights!$D$24</f>
        <v>46324</v>
      </c>
      <c r="E663" s="57" t="str">
        <f aca="false">Flights!$G$24&amp;"-"&amp;Flights!$H$24</f>
        <v>KUL-LGK</v>
      </c>
      <c r="F663" s="57" t="str">
        <f aca="false">Flights!$K$24</f>
        <v>EY</v>
      </c>
      <c r="G663" s="57" t="s">
        <v>459</v>
      </c>
      <c r="H663" s="57" t="s">
        <v>460</v>
      </c>
      <c r="I663" s="57" t="s">
        <v>428</v>
      </c>
      <c r="J663" s="57" t="s">
        <v>465</v>
      </c>
      <c r="K663" s="67" t="s">
        <v>426</v>
      </c>
      <c r="L663" s="67" t="s">
        <v>462</v>
      </c>
      <c r="M663" s="67"/>
      <c r="N663" s="67" t="s">
        <v>383</v>
      </c>
      <c r="O663" s="67" t="s">
        <v>463</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60"/>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file",IF(TRIM(S663)="","INVALID – choose the evidence type (column S)",IF(BL663=0,"INVALID – evidence ID does not match its type (e.g. SF-2210, IMG_2231, seal 88213, link)",IF(OR(LEN(AX663)&lt;2,ISNUMBER(MATCH(AX663,L_Placeholder,0))),"INVALID – verifier missing",IF(AX663=AU663,"INVALID – verifier must be someone other than the PIC",IF(BH663=1,"INVALID – result not yet available (awaiting / TBC)",IF(BV663=1,"INVALID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future",IF(AND(ISNUMBER(BY663),AG663&lt;BY663),IF(H663="Physical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IF(TRIM(S663)="",0,BZ663)</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TRIM(LOWER(W663))&lt;&gt;LOWER(Flights!$F$24),ISNA(MATCH(TRIM(BP663),{"00aaa00","00aaa0000","aaa00","aaa0000","00-aaa-00","00-aaa-0000","00/aaa/00"},0)),OR(SUMPRODUCT(--ISNUMBER(SEARCH({"a0","a-0","a_0","a/0","a.0","a#0"},BP663)))&gt;0,ISNUMBER(SEARCH("000000",BP663)))),1,0),0)</f>
        <v>0</v>
      </c>
      <c r="BR663" s="61"/>
      <c r="BS663" s="61"/>
      <c r="BT663" s="61"/>
      <c r="BU663" s="61"/>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c r="BX663" s="61"/>
      <c r="BY663" s="62" t="n">
        <f aca="false">IF(ISNUMBER(Flights!$AZ$24),MAX(Q663-UpliftWindowH/24,Flights!$AZ$24),Q663-UpliftWindowH/24)</f>
        <v>46324.1875</v>
      </c>
      <c r="BZ663" s="61" t="n">
        <f aca="false">IFERROR(IF(AND(TRIM(LOWER(Z663))&lt;&gt;LOWER(Flights!$F$24),ISNA(MATCH(TRIM(BN663),{"00aaa00","00aaa0000","aaa00","aaa0000","00-aaa-00","00-aaa-0000","00/aaa/00"},0)),IF(S663="Link / file path",SUMPRODUCT(--ISNUMBER(SEARCH({"http","www.","\","/",".pdf",".jpg",".jpeg",".png",".heic",".xls",".doc",".msg",".eml"},Z663)))&gt;0,OR(SUMPRODUCT(--ISNUMBER(SEARCH({"a0","a-0","a_0","a/0","a.0","a#0"},BN663)))&gt;0,SUMPRODUCT(--ISNUMBER(SEARCH({"http","www.","\","/",".pdf",".jpg",".jpeg",".png",".heic",".xls",".doc",".msg",".eml"},Z663)))&gt;0,AND(ISNUMBER(MATCH(S663,{"Seal no.","Delivery note / receipt","Email","Photo"},0)),ISNUMBER(SEARCH("0000",BN663)))))),1,0),0)</f>
        <v>0</v>
      </c>
    </row>
    <row r="664" customFormat="false" ht="39.75" hidden="false" customHeight="true" outlineLevel="0" collapsed="false">
      <c r="A664" s="57" t="s">
        <v>1384</v>
      </c>
      <c r="B664" s="57" t="s">
        <v>304</v>
      </c>
      <c r="C664" s="57" t="str">
        <f aca="false">Flights!$F$24</f>
        <v>MH1450</v>
      </c>
      <c r="D664" s="58" t="n">
        <f aca="false">Flights!$D$24</f>
        <v>46324</v>
      </c>
      <c r="E664" s="57" t="str">
        <f aca="false">Flights!$G$24&amp;"-"&amp;Flights!$H$24</f>
        <v>KUL-LGK</v>
      </c>
      <c r="F664" s="57" t="str">
        <f aca="false">Flights!$K$24</f>
        <v>EY</v>
      </c>
      <c r="G664" s="57" t="s">
        <v>459</v>
      </c>
      <c r="H664" s="57" t="s">
        <v>460</v>
      </c>
      <c r="I664" s="57" t="s">
        <v>447</v>
      </c>
      <c r="J664" s="57" t="s">
        <v>469</v>
      </c>
      <c r="K664" s="67" t="s">
        <v>449</v>
      </c>
      <c r="L664" s="67" t="s">
        <v>1381</v>
      </c>
      <c r="M664" s="67" t="s">
        <v>451</v>
      </c>
      <c r="N664" s="67" t="s">
        <v>383</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60"/>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file",IF(TRIM(S664)="","INVALID – choose the evidence type (column S)",IF(BL664=0,"INVALID – evidence ID does not match its type (e.g. SF-2210, IMG_2231, seal 88213, link)",IF(OR(LEN(AX664)&lt;2,ISNUMBER(MATCH(AX664,L_Placeholder,0))),"INVALID – verifier missing",IF(AX664=AU664,"INVALID – verifier must be someone other than the PIC",IF(BH664=1,"INVALID – result not yet available (awaiting / TBC)",IF(BV664=1,"INVALID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future",IF(AND(ISNUMBER(BY664),AG664&lt;BY664),IF(H664="Physical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IF(TRIM(S664)="",0,BZ664)</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TRIM(LOWER(W664))&lt;&gt;LOWER(Flights!$F$24),ISNA(MATCH(TRIM(BP664),{"00aaa00","00aaa0000","aaa00","aaa0000","00-aaa-00","00-aaa-0000","00/aaa/00"},0)),OR(SUMPRODUCT(--ISNUMBER(SEARCH({"a0","a-0","a_0","a/0","a.0","a#0"},BP664)))&gt;0,ISNUMBER(SEARCH("000000",BP664)))),1,0),0)</f>
        <v>0</v>
      </c>
      <c r="BR664" s="61"/>
      <c r="BS664" s="61"/>
      <c r="BT664" s="61"/>
      <c r="BU664" s="61"/>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c r="BX664" s="61"/>
      <c r="BY664" s="62" t="n">
        <f aca="false">IF(ISNUMBER(Flights!$AZ$24),MAX(Q664-UpliftWindowH/24,Flights!$AZ$24),Q664-UpliftWindowH/24)</f>
        <v>46324.1875</v>
      </c>
      <c r="BZ664" s="61" t="n">
        <f aca="false">IFERROR(IF(AND(TRIM(LOWER(Z664))&lt;&gt;LOWER(Flights!$F$24),ISNA(MATCH(TRIM(BN664),{"00aaa00","00aaa0000","aaa00","aaa0000","00-aaa-00","00-aaa-0000","00/aaa/00"},0)),IF(S664="Link / file path",SUMPRODUCT(--ISNUMBER(SEARCH({"http","www.","\","/",".pdf",".jpg",".jpeg",".png",".heic",".xls",".doc",".msg",".eml"},Z664)))&gt;0,OR(SUMPRODUCT(--ISNUMBER(SEARCH({"a0","a-0","a_0","a/0","a.0","a#0"},BN664)))&gt;0,SUMPRODUCT(--ISNUMBER(SEARCH({"http","www.","\","/",".pdf",".jpg",".jpeg",".png",".heic",".xls",".doc",".msg",".eml"},Z664)))&gt;0,AND(ISNUMBER(MATCH(S664,{"Seal no.","Delivery note / receipt","Email","Photo"},0)),ISNUMBER(SEARCH("0000",BN664)))))),1,0),0)</f>
        <v>0</v>
      </c>
    </row>
    <row r="665" customFormat="false" ht="39.75" hidden="false" customHeight="true" outlineLevel="0" collapsed="false">
      <c r="A665" s="57" t="s">
        <v>1385</v>
      </c>
      <c r="B665" s="57" t="s">
        <v>310</v>
      </c>
      <c r="C665" s="57" t="str">
        <f aca="false">Flights!$F$25</f>
        <v>MH1437</v>
      </c>
      <c r="D665" s="58" t="n">
        <f aca="false">Flights!$D$25</f>
        <v>46325</v>
      </c>
      <c r="E665" s="57" t="str">
        <f aca="false">Flights!$G$25&amp;"-"&amp;Flights!$H$25</f>
        <v>LGK-KUL</v>
      </c>
      <c r="F665" s="57" t="str">
        <f aca="false">Flights!$K$25</f>
        <v>BC</v>
      </c>
      <c r="G665" s="57" t="s">
        <v>81</v>
      </c>
      <c r="H665" s="57" t="s">
        <v>378</v>
      </c>
      <c r="I665" s="57" t="s">
        <v>379</v>
      </c>
      <c r="J665" s="57" t="s">
        <v>380</v>
      </c>
      <c r="K665" s="67" t="s">
        <v>381</v>
      </c>
      <c r="L665" s="67" t="s">
        <v>382</v>
      </c>
      <c r="M665" s="67"/>
      <c r="N665" s="67" t="s">
        <v>383</v>
      </c>
      <c r="O665" s="67" t="s">
        <v>912</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60"/>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file",IF(TRIM(S665)="","INVALID – choose the evidence type (column S)",IF(BL665=0,"INVALID – evidence ID does not match its type (e.g. SF-2210, IMG_2231, seal 88213, link)",IF(OR(LEN(AX665)&lt;2,ISNUMBER(MATCH(AX665,L_Placeholder,0))),"INVALID – verifier missing",IF(AX665=AU665,"INVALID – verifier must be someone other than the PIC",IF(BH665=1,"INVALID – result not yet available (awaiting / TBC)",IF(BV665=1,"INVALID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future",IF(AND(ISNUMBER(BY665),AG665&lt;BY665),IF(H665="Physical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IF(TRIM(S665)="",0,BZ665)</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TRIM(LOWER(W665))&lt;&gt;LOWER(Flights!$F$25),ISNA(MATCH(TRIM(BP665),{"00aaa00","00aaa0000","aaa00","aaa0000","00-aaa-00","00-aaa-0000","00/aaa/00"},0)),OR(SUMPRODUCT(--ISNUMBER(SEARCH({"a0","a-0","a_0","a/0","a.0","a#0"},BP665)))&gt;0,ISNUMBER(SEARCH("000000",BP665)))),1,0),0)</f>
        <v>0</v>
      </c>
      <c r="BR665" s="61"/>
      <c r="BS665" s="61"/>
      <c r="BT665" s="61"/>
      <c r="BU665" s="61"/>
      <c r="BV665" s="61" t="n">
        <f aca="false">0</f>
        <v>0</v>
      </c>
      <c r="BW665" s="61"/>
      <c r="BX665" s="61"/>
      <c r="BY665" s="62" t="n">
        <f aca="false">Q665-T7EarlyD*24/24</f>
        <v>46304.28125</v>
      </c>
      <c r="BZ665" s="61" t="n">
        <f aca="false">IFERROR(IF(AND(TRIM(LOWER(Z665))&lt;&gt;LOWER(Flights!$F$25),ISNA(MATCH(TRIM(BN665),{"00aaa00","00aaa0000","aaa00","aaa0000","00-aaa-00","00-aaa-0000","00/aaa/00"},0)),IF(S665="Link / file path",SUMPRODUCT(--ISNUMBER(SEARCH({"http","www.","\","/",".pdf",".jpg",".jpeg",".png",".heic",".xls",".doc",".msg",".eml"},Z665)))&gt;0,OR(SUMPRODUCT(--ISNUMBER(SEARCH({"a0","a-0","a_0","a/0","a.0","a#0"},BN665)))&gt;0,SUMPRODUCT(--ISNUMBER(SEARCH({"http","www.","\","/",".pdf",".jpg",".jpeg",".png",".heic",".xls",".doc",".msg",".eml"},Z665)))&gt;0,AND(ISNUMBER(MATCH(S665,{"Seal no.","Delivery note / receipt","Email","Photo"},0)),ISNUMBER(SEARCH("0000",BN665)))))),1,0),0)</f>
        <v>0</v>
      </c>
    </row>
    <row r="666" customFormat="false" ht="41.25" hidden="false" customHeight="true" outlineLevel="0" collapsed="false">
      <c r="A666" s="57" t="s">
        <v>1386</v>
      </c>
      <c r="B666" s="57" t="s">
        <v>310</v>
      </c>
      <c r="C666" s="57" t="str">
        <f aca="false">Flights!$F$25</f>
        <v>MH1437</v>
      </c>
      <c r="D666" s="58" t="n">
        <f aca="false">Flights!$D$25</f>
        <v>46325</v>
      </c>
      <c r="E666" s="57" t="str">
        <f aca="false">Flights!$G$25&amp;"-"&amp;Flights!$H$25</f>
        <v>LGK-KUL</v>
      </c>
      <c r="F666" s="57" t="str">
        <f aca="false">Flights!$K$25</f>
        <v>BC</v>
      </c>
      <c r="G666" s="57" t="s">
        <v>81</v>
      </c>
      <c r="H666" s="57" t="s">
        <v>378</v>
      </c>
      <c r="I666" s="57" t="s">
        <v>385</v>
      </c>
      <c r="J666" s="57" t="s">
        <v>386</v>
      </c>
      <c r="K666" s="67" t="s">
        <v>387</v>
      </c>
      <c r="L666" s="67" t="s">
        <v>382</v>
      </c>
      <c r="M666" s="67"/>
      <c r="N666" s="67" t="s">
        <v>383</v>
      </c>
      <c r="O666" s="67" t="s">
        <v>914</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60"/>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file",IF(TRIM(S666)="","INVALID – choose the evidence type (column S)",IF(BL666=0,"INVALID – evidence ID does not match its type (e.g. SF-2210, IMG_2231, seal 88213, link)",IF(OR(LEN(AX666)&lt;2,ISNUMBER(MATCH(AX666,L_Placeholder,0))),"INVALID – verifier missing",IF(AX666=AU666,"INVALID – verifier must be someone other than the PIC",IF(BH666=1,"INVALID – result not yet available (awaiting / TBC)",IF(BV666=1,"INVALID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future",IF(AND(ISNUMBER(BY666),AG666&lt;BY666),IF(H666="Physical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IF(TRIM(S666)="",0,BZ666)</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TRIM(LOWER(W666))&lt;&gt;LOWER(Flights!$F$25),ISNA(MATCH(TRIM(BP666),{"00aaa00","00aaa0000","aaa00","aaa0000","00-aaa-00","00-aaa-0000","00/aaa/00"},0)),OR(SUMPRODUCT(--ISNUMBER(SEARCH({"a0","a-0","a_0","a/0","a.0","a#0"},BP666)))&gt;0,ISNUMBER(SEARCH("000000",BP666)))),1,0),0)</f>
        <v>0</v>
      </c>
      <c r="BR666" s="61"/>
      <c r="BS666" s="61"/>
      <c r="BT666" s="61"/>
      <c r="BU666" s="61"/>
      <c r="BV666" s="61" t="n">
        <f aca="false">0</f>
        <v>0</v>
      </c>
      <c r="BW666" s="61"/>
      <c r="BX666" s="61"/>
      <c r="BY666" s="62" t="n">
        <f aca="false">Q666-T7EarlyD*24/24</f>
        <v>46304.28125</v>
      </c>
      <c r="BZ666" s="61" t="n">
        <f aca="false">IFERROR(IF(AND(TRIM(LOWER(Z666))&lt;&gt;LOWER(Flights!$F$25),ISNA(MATCH(TRIM(BN666),{"00aaa00","00aaa0000","aaa00","aaa0000","00-aaa-00","00-aaa-0000","00/aaa/00"},0)),IF(S666="Link / file path",SUMPRODUCT(--ISNUMBER(SEARCH({"http","www.","\","/",".pdf",".jpg",".jpeg",".png",".heic",".xls",".doc",".msg",".eml"},Z666)))&gt;0,OR(SUMPRODUCT(--ISNUMBER(SEARCH({"a0","a-0","a_0","a/0","a.0","a#0"},BN666)))&gt;0,SUMPRODUCT(--ISNUMBER(SEARCH({"http","www.","\","/",".pdf",".jpg",".jpeg",".png",".heic",".xls",".doc",".msg",".eml"},Z666)))&gt;0,AND(ISNUMBER(MATCH(S666,{"Seal no.","Delivery note / receipt","Email","Photo"},0)),ISNUMBER(SEARCH("0000",BN666)))))),1,0),0)</f>
        <v>0</v>
      </c>
    </row>
    <row r="667" customFormat="false" ht="41.25" hidden="false" customHeight="true" outlineLevel="0" collapsed="false">
      <c r="A667" s="57" t="s">
        <v>1387</v>
      </c>
      <c r="B667" s="57" t="s">
        <v>310</v>
      </c>
      <c r="C667" s="57" t="str">
        <f aca="false">Flights!$F$25</f>
        <v>MH1437</v>
      </c>
      <c r="D667" s="58" t="n">
        <f aca="false">Flights!$D$25</f>
        <v>46325</v>
      </c>
      <c r="E667" s="57" t="str">
        <f aca="false">Flights!$G$25&amp;"-"&amp;Flights!$H$25</f>
        <v>LGK-KUL</v>
      </c>
      <c r="F667" s="57" t="str">
        <f aca="false">Flights!$K$25</f>
        <v>BC</v>
      </c>
      <c r="G667" s="57" t="s">
        <v>81</v>
      </c>
      <c r="H667" s="57" t="s">
        <v>378</v>
      </c>
      <c r="I667" s="57" t="s">
        <v>389</v>
      </c>
      <c r="J667" s="57" t="s">
        <v>390</v>
      </c>
      <c r="K667" s="67" t="s">
        <v>391</v>
      </c>
      <c r="L667" s="67" t="s">
        <v>382</v>
      </c>
      <c r="M667" s="67"/>
      <c r="N667" s="67" t="str">
        <f aca="false">IF(TRIM(Flights!$L$25)="A339","Required","N/A – rule")</f>
        <v>N/A – rule</v>
      </c>
      <c r="O667" s="67" t="s">
        <v>392</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60"/>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file",IF(TRIM(S667)="","INVALID – choose the evidence type (column S)",IF(BL667=0,"INVALID – evidence ID does not match its type (e.g. SF-2210, IMG_2231, seal 88213, link)",IF(OR(LEN(AX667)&lt;2,ISNUMBER(MATCH(AX667,L_Placeholder,0))),"INVALID – verifier missing",IF(AX667=AU667,"INVALID – verifier must be someone other than the PIC",IF(BH667=1,"INVALID – result not yet available (awaiting / TBC)",IF(BV667=1,"INVALID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future",IF(AND(ISNUMBER(BY667),AG667&lt;BY667),IF(H667="Physical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IF(TRIM(S667)="",0,BZ667)</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TRIM(LOWER(W667))&lt;&gt;LOWER(Flights!$F$25),ISNA(MATCH(TRIM(BP667),{"00aaa00","00aaa0000","aaa00","aaa0000","00-aaa-00","00-aaa-0000","00/aaa/00"},0)),OR(SUMPRODUCT(--ISNUMBER(SEARCH({"a0","a-0","a_0","a/0","a.0","a#0"},BP667)))&gt;0,ISNUMBER(SEARCH("000000",BP667)))),1,0),0)</f>
        <v>0</v>
      </c>
      <c r="BR667" s="61"/>
      <c r="BS667" s="61"/>
      <c r="BT667" s="61"/>
      <c r="BU667" s="61"/>
      <c r="BV667" s="61" t="n">
        <f aca="false">0</f>
        <v>0</v>
      </c>
      <c r="BW667" s="61"/>
      <c r="BX667" s="61"/>
      <c r="BY667" s="62" t="n">
        <f aca="false">Q667-T7EarlyD*24/24</f>
        <v>46304.28125</v>
      </c>
      <c r="BZ667" s="61" t="n">
        <f aca="false">IFERROR(IF(AND(TRIM(LOWER(Z667))&lt;&gt;LOWER(Flights!$F$25),ISNA(MATCH(TRIM(BN667),{"00aaa00","00aaa0000","aaa00","aaa0000","00-aaa-00","00-aaa-0000","00/aaa/00"},0)),IF(S667="Link / file path",SUMPRODUCT(--ISNUMBER(SEARCH({"http","www.","\","/",".pdf",".jpg",".jpeg",".png",".heic",".xls",".doc",".msg",".eml"},Z667)))&gt;0,OR(SUMPRODUCT(--ISNUMBER(SEARCH({"a0","a-0","a_0","a/0","a.0","a#0"},BN667)))&gt;0,SUMPRODUCT(--ISNUMBER(SEARCH({"http","www.","\","/",".pdf",".jpg",".jpeg",".png",".heic",".xls",".doc",".msg",".eml"},Z667)))&gt;0,AND(ISNUMBER(MATCH(S667,{"Seal no.","Delivery note / receipt","Email","Photo"},0)),ISNUMBER(SEARCH("0000",BN667)))))),1,0),0)</f>
        <v>0</v>
      </c>
    </row>
    <row r="668" customFormat="false" ht="39.75" hidden="false" customHeight="true" outlineLevel="0" collapsed="false">
      <c r="A668" s="57" t="s">
        <v>1388</v>
      </c>
      <c r="B668" s="57" t="s">
        <v>310</v>
      </c>
      <c r="C668" s="57" t="str">
        <f aca="false">Flights!$F$25</f>
        <v>MH1437</v>
      </c>
      <c r="D668" s="58" t="n">
        <f aca="false">Flights!$D$25</f>
        <v>46325</v>
      </c>
      <c r="E668" s="57" t="str">
        <f aca="false">Flights!$G$25&amp;"-"&amp;Flights!$H$25</f>
        <v>LGK-KUL</v>
      </c>
      <c r="F668" s="57" t="str">
        <f aca="false">Flights!$K$25</f>
        <v>BC</v>
      </c>
      <c r="G668" s="57" t="s">
        <v>81</v>
      </c>
      <c r="H668" s="57" t="s">
        <v>378</v>
      </c>
      <c r="I668" s="57" t="s">
        <v>394</v>
      </c>
      <c r="J668" s="57" t="s">
        <v>395</v>
      </c>
      <c r="K668" s="67" t="s">
        <v>396</v>
      </c>
      <c r="L668" s="67" t="s">
        <v>382</v>
      </c>
      <c r="M668" s="67"/>
      <c r="N668" s="67" t="s">
        <v>383</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60"/>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file",IF(TRIM(S668)="","INVALID – choose the evidence type (column S)",IF(BL668=0,"INVALID – evidence ID does not match its type (e.g. SF-2210, IMG_2231, seal 88213, link)",IF(OR(LEN(AX668)&lt;2,ISNUMBER(MATCH(AX668,L_Placeholder,0))),"INVALID – verifier missing",IF(AX668=AU668,"INVALID – verifier must be someone other than the PIC",IF(BH668=1,"INVALID – result not yet available (awaiting / TBC)",IF(BV668=1,"INVALID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future",IF(AND(ISNUMBER(BY668),AG668&lt;BY668),IF(H668="Physical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IF(TRIM(S668)="",0,BZ668)</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TRIM(LOWER(W668))&lt;&gt;LOWER(Flights!$F$25),ISNA(MATCH(TRIM(BP668),{"00aaa00","00aaa0000","aaa00","aaa0000","00-aaa-00","00-aaa-0000","00/aaa/00"},0)),OR(SUMPRODUCT(--ISNUMBER(SEARCH({"a0","a-0","a_0","a/0","a.0","a#0"},BP668)))&gt;0,ISNUMBER(SEARCH("000000",BP668)))),1,0),0)</f>
        <v>0</v>
      </c>
      <c r="BR668" s="61"/>
      <c r="BS668" s="61"/>
      <c r="BT668" s="61"/>
      <c r="BU668" s="61"/>
      <c r="BV668" s="61" t="n">
        <f aca="false">0</f>
        <v>0</v>
      </c>
      <c r="BW668" s="61"/>
      <c r="BX668" s="61"/>
      <c r="BY668" s="62" t="n">
        <f aca="false">Q668-T7EarlyD*24/24</f>
        <v>46304.28125</v>
      </c>
      <c r="BZ668" s="61" t="n">
        <f aca="false">IFERROR(IF(AND(TRIM(LOWER(Z668))&lt;&gt;LOWER(Flights!$F$25),ISNA(MATCH(TRIM(BN668),{"00aaa00","00aaa0000","aaa00","aaa0000","00-aaa-00","00-aaa-0000","00/aaa/00"},0)),IF(S668="Link / file path",SUMPRODUCT(--ISNUMBER(SEARCH({"http","www.","\","/",".pdf",".jpg",".jpeg",".png",".heic",".xls",".doc",".msg",".eml"},Z668)))&gt;0,OR(SUMPRODUCT(--ISNUMBER(SEARCH({"a0","a-0","a_0","a/0","a.0","a#0"},BN668)))&gt;0,SUMPRODUCT(--ISNUMBER(SEARCH({"http","www.","\","/",".pdf",".jpg",".jpeg",".png",".heic",".xls",".doc",".msg",".eml"},Z668)))&gt;0,AND(ISNUMBER(MATCH(S668,{"Seal no.","Delivery note / receipt","Email","Photo"},0)),ISNUMBER(SEARCH("0000",BN668)))))),1,0),0)</f>
        <v>0</v>
      </c>
    </row>
    <row r="669" customFormat="false" ht="39.75" hidden="false" customHeight="true" outlineLevel="0" collapsed="false">
      <c r="A669" s="57" t="s">
        <v>1389</v>
      </c>
      <c r="B669" s="57" t="s">
        <v>310</v>
      </c>
      <c r="C669" s="57" t="str">
        <f aca="false">Flights!$F$25</f>
        <v>MH1437</v>
      </c>
      <c r="D669" s="58" t="n">
        <f aca="false">Flights!$D$25</f>
        <v>46325</v>
      </c>
      <c r="E669" s="57" t="str">
        <f aca="false">Flights!$G$25&amp;"-"&amp;Flights!$H$25</f>
        <v>LGK-KUL</v>
      </c>
      <c r="F669" s="57" t="str">
        <f aca="false">Flights!$K$25</f>
        <v>BC</v>
      </c>
      <c r="G669" s="57" t="s">
        <v>81</v>
      </c>
      <c r="H669" s="57" t="s">
        <v>378</v>
      </c>
      <c r="I669" s="57" t="s">
        <v>398</v>
      </c>
      <c r="J669" s="57" t="s">
        <v>399</v>
      </c>
      <c r="K669" s="67" t="s">
        <v>400</v>
      </c>
      <c r="L669" s="67" t="s">
        <v>382</v>
      </c>
      <c r="M669" s="67"/>
      <c r="N669" s="67" t="s">
        <v>383</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60"/>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file",IF(TRIM(S669)="","INVALID – choose the evidence type (column S)",IF(BL669=0,"INVALID – evidence ID does not match its type (e.g. SF-2210, IMG_2231, seal 88213, link)",IF(OR(LEN(AX669)&lt;2,ISNUMBER(MATCH(AX669,L_Placeholder,0))),"INVALID – verifier missing",IF(AX669=AU669,"INVALID – verifier must be someone other than the PIC",IF(BH669=1,"INVALID – result not yet available (awaiting / TBC)",IF(BV669=1,"INVALID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future",IF(AND(ISNUMBER(BY669),AG669&lt;BY669),IF(H669="Physical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IF(TRIM(S669)="",0,BZ669)</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TRIM(LOWER(W669))&lt;&gt;LOWER(Flights!$F$25),ISNA(MATCH(TRIM(BP669),{"00aaa00","00aaa0000","aaa00","aaa0000","00-aaa-00","00-aaa-0000","00/aaa/00"},0)),OR(SUMPRODUCT(--ISNUMBER(SEARCH({"a0","a-0","a_0","a/0","a.0","a#0"},BP669)))&gt;0,ISNUMBER(SEARCH("000000",BP669)))),1,0),0)</f>
        <v>0</v>
      </c>
      <c r="BR669" s="61"/>
      <c r="BS669" s="61"/>
      <c r="BT669" s="61"/>
      <c r="BU669" s="61"/>
      <c r="BV669" s="61" t="n">
        <f aca="false">0</f>
        <v>0</v>
      </c>
      <c r="BW669" s="61"/>
      <c r="BX669" s="61"/>
      <c r="BY669" s="62" t="n">
        <f aca="false">Q669-T7EarlyD*24/24</f>
        <v>46304.28125</v>
      </c>
      <c r="BZ669" s="61" t="n">
        <f aca="false">IFERROR(IF(AND(TRIM(LOWER(Z669))&lt;&gt;LOWER(Flights!$F$25),ISNA(MATCH(TRIM(BN669),{"00aaa00","00aaa0000","aaa00","aaa0000","00-aaa-00","00-aaa-0000","00/aaa/00"},0)),IF(S669="Link / file path",SUMPRODUCT(--ISNUMBER(SEARCH({"http","www.","\","/",".pdf",".jpg",".jpeg",".png",".heic",".xls",".doc",".msg",".eml"},Z669)))&gt;0,OR(SUMPRODUCT(--ISNUMBER(SEARCH({"a0","a-0","a_0","a/0","a.0","a#0"},BN669)))&gt;0,SUMPRODUCT(--ISNUMBER(SEARCH({"http","www.","\","/",".pdf",".jpg",".jpeg",".png",".heic",".xls",".doc",".msg",".eml"},Z669)))&gt;0,AND(ISNUMBER(MATCH(S669,{"Seal no.","Delivery note / receipt","Email","Photo"},0)),ISNUMBER(SEARCH("0000",BN669)))))),1,0),0)</f>
        <v>0</v>
      </c>
    </row>
    <row r="670" customFormat="false" ht="39.75" hidden="false" customHeight="true" outlineLevel="0" collapsed="false">
      <c r="A670" s="57" t="s">
        <v>1390</v>
      </c>
      <c r="B670" s="57" t="s">
        <v>310</v>
      </c>
      <c r="C670" s="57" t="str">
        <f aca="false">Flights!$F$25</f>
        <v>MH1437</v>
      </c>
      <c r="D670" s="58" t="n">
        <f aca="false">Flights!$D$25</f>
        <v>46325</v>
      </c>
      <c r="E670" s="57" t="str">
        <f aca="false">Flights!$G$25&amp;"-"&amp;Flights!$H$25</f>
        <v>LGK-KUL</v>
      </c>
      <c r="F670" s="57" t="str">
        <f aca="false">Flights!$K$25</f>
        <v>BC</v>
      </c>
      <c r="G670" s="57" t="s">
        <v>81</v>
      </c>
      <c r="H670" s="57" t="s">
        <v>378</v>
      </c>
      <c r="I670" s="57" t="s">
        <v>398</v>
      </c>
      <c r="J670" s="57" t="s">
        <v>402</v>
      </c>
      <c r="K670" s="67" t="s">
        <v>403</v>
      </c>
      <c r="L670" s="67" t="s">
        <v>382</v>
      </c>
      <c r="M670" s="67"/>
      <c r="N670" s="67" t="s">
        <v>383</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60"/>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file",IF(TRIM(S670)="","INVALID – choose the evidence type (column S)",IF(BL670=0,"INVALID – evidence ID does not match its type (e.g. SF-2210, IMG_2231, seal 88213, link)",IF(OR(LEN(AX670)&lt;2,ISNUMBER(MATCH(AX670,L_Placeholder,0))),"INVALID – verifier missing",IF(AX670=AU670,"INVALID – verifier must be someone other than the PIC",IF(BH670=1,"INVALID – result not yet available (awaiting / TBC)",IF(BV670=1,"INVALID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future",IF(AND(ISNUMBER(BY670),AG670&lt;BY670),IF(H670="Physical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IF(TRIM(S670)="",0,BZ670)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TRIM(LOWER(W670))&lt;&gt;LOWER(Flights!$F$25),ISNA(MATCH(TRIM(BP670),{"00aaa00","00aaa0000","aaa00","aaa0000","00-aaa-00","00-aaa-0000","00/aaa/00"},0)),OR(SUMPRODUCT(--ISNUMBER(SEARCH({"a0","a-0","a_0","a/0","a.0","a#0"},BP670)))&gt;0,ISNUMBER(SEARCH("000000",BP670)))),1,0),0)</f>
        <v>0</v>
      </c>
      <c r="BR670" s="61"/>
      <c r="BS670" s="61"/>
      <c r="BT670" s="61"/>
      <c r="BU670" s="61"/>
      <c r="BV670" s="61" t="n">
        <f aca="false">0</f>
        <v>0</v>
      </c>
      <c r="BW670" s="61"/>
      <c r="BX670" s="61"/>
      <c r="BY670" s="62" t="n">
        <f aca="false">Q670-T7EarlyD*24/24</f>
        <v>46304.28125</v>
      </c>
      <c r="BZ670" s="61" t="n">
        <f aca="false">IFERROR(IF(AND(TRIM(LOWER(Z670))&lt;&gt;LOWER(Flights!$F$25),ISNA(MATCH(TRIM(BN670),{"00aaa00","00aaa0000","aaa00","aaa0000","00-aaa-00","00-aaa-0000","00/aaa/00"},0)),IF(S670="Link / file path",SUMPRODUCT(--ISNUMBER(SEARCH({"http","www.","\","/",".pdf",".jpg",".jpeg",".png",".heic",".xls",".doc",".msg",".eml"},Z670)))&gt;0,OR(SUMPRODUCT(--ISNUMBER(SEARCH({"a0","a-0","a_0","a/0","a.0","a#0"},BN670)))&gt;0,SUMPRODUCT(--ISNUMBER(SEARCH({"http","www.","\","/",".pdf",".jpg",".jpeg",".png",".heic",".xls",".doc",".msg",".eml"},Z670)))&gt;0,AND(ISNUMBER(MATCH(S670,{"Seal no.","Delivery note / receipt","Email","Photo"},0)),ISNUMBER(SEARCH("0000",BN670)))))),1,0),0)</f>
        <v>0</v>
      </c>
    </row>
    <row r="671" customFormat="false" ht="39.75" hidden="false" customHeight="true" outlineLevel="0" collapsed="false">
      <c r="A671" s="57" t="s">
        <v>1391</v>
      </c>
      <c r="B671" s="57" t="s">
        <v>310</v>
      </c>
      <c r="C671" s="57" t="str">
        <f aca="false">Flights!$F$25</f>
        <v>MH1437</v>
      </c>
      <c r="D671" s="58" t="n">
        <f aca="false">Flights!$D$25</f>
        <v>46325</v>
      </c>
      <c r="E671" s="57" t="str">
        <f aca="false">Flights!$G$25&amp;"-"&amp;Flights!$H$25</f>
        <v>LGK-KUL</v>
      </c>
      <c r="F671" s="57" t="str">
        <f aca="false">Flights!$K$25</f>
        <v>BC</v>
      </c>
      <c r="G671" s="57" t="s">
        <v>81</v>
      </c>
      <c r="H671" s="57" t="s">
        <v>378</v>
      </c>
      <c r="I671" s="57" t="s">
        <v>405</v>
      </c>
      <c r="J671" s="57" t="s">
        <v>406</v>
      </c>
      <c r="K671" s="67" t="s">
        <v>407</v>
      </c>
      <c r="L671" s="67" t="s">
        <v>382</v>
      </c>
      <c r="M671" s="67"/>
      <c r="N671" s="67" t="s">
        <v>383</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60"/>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file",IF(TRIM(S671)="","INVALID – choose the evidence type (column S)",IF(BL671=0,"INVALID – evidence ID does not match its type (e.g. SF-2210, IMG_2231, seal 88213, link)",IF(OR(LEN(AX671)&lt;2,ISNUMBER(MATCH(AX671,L_Placeholder,0))),"INVALID – verifier missing",IF(AX671=AU671,"INVALID – verifier must be someone other than the PIC",IF(BH671=1,"INVALID – result not yet available (awaiting / TBC)",IF(BV671=1,"INVALID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future",IF(AND(ISNUMBER(BY671),AG671&lt;BY671),IF(H671="Physical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IF(TRIM(S671)="",0,BZ671)</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TRIM(LOWER(W671))&lt;&gt;LOWER(Flights!$F$25),ISNA(MATCH(TRIM(BP671),{"00aaa00","00aaa0000","aaa00","aaa0000","00-aaa-00","00-aaa-0000","00/aaa/00"},0)),OR(SUMPRODUCT(--ISNUMBER(SEARCH({"a0","a-0","a_0","a/0","a.0","a#0"},BP671)))&gt;0,ISNUMBER(SEARCH("000000",BP671)))),1,0),0)</f>
        <v>0</v>
      </c>
      <c r="BR671" s="61"/>
      <c r="BS671" s="61"/>
      <c r="BT671" s="61"/>
      <c r="BU671" s="61"/>
      <c r="BV671" s="61" t="n">
        <f aca="false">0</f>
        <v>0</v>
      </c>
      <c r="BW671" s="61"/>
      <c r="BX671" s="61"/>
      <c r="BY671" s="62" t="n">
        <f aca="false">Q671-T7EarlyD*24/24</f>
        <v>46304.28125</v>
      </c>
      <c r="BZ671" s="61" t="n">
        <f aca="false">IFERROR(IF(AND(TRIM(LOWER(Z671))&lt;&gt;LOWER(Flights!$F$25),ISNA(MATCH(TRIM(BN671),{"00aaa00","00aaa0000","aaa00","aaa0000","00-aaa-00","00-aaa-0000","00/aaa/00"},0)),IF(S671="Link / file path",SUMPRODUCT(--ISNUMBER(SEARCH({"http","www.","\","/",".pdf",".jpg",".jpeg",".png",".heic",".xls",".doc",".msg",".eml"},Z671)))&gt;0,OR(SUMPRODUCT(--ISNUMBER(SEARCH({"a0","a-0","a_0","a/0","a.0","a#0"},BN671)))&gt;0,SUMPRODUCT(--ISNUMBER(SEARCH({"http","www.","\","/",".pdf",".jpg",".jpeg",".png",".heic",".xls",".doc",".msg",".eml"},Z671)))&gt;0,AND(ISNUMBER(MATCH(S671,{"Seal no.","Delivery note / receipt","Email","Photo"},0)),ISNUMBER(SEARCH("0000",BN671)))))),1,0),0)</f>
        <v>0</v>
      </c>
    </row>
    <row r="672" customFormat="false" ht="39.75" hidden="false" customHeight="true" outlineLevel="0" collapsed="false">
      <c r="A672" s="57" t="s">
        <v>1392</v>
      </c>
      <c r="B672" s="57" t="s">
        <v>310</v>
      </c>
      <c r="C672" s="57" t="str">
        <f aca="false">Flights!$F$25</f>
        <v>MH1437</v>
      </c>
      <c r="D672" s="58" t="n">
        <f aca="false">Flights!$D$25</f>
        <v>46325</v>
      </c>
      <c r="E672" s="57" t="str">
        <f aca="false">Flights!$G$25&amp;"-"&amp;Flights!$H$25</f>
        <v>LGK-KUL</v>
      </c>
      <c r="F672" s="57" t="str">
        <f aca="false">Flights!$K$25</f>
        <v>BC</v>
      </c>
      <c r="G672" s="57" t="s">
        <v>81</v>
      </c>
      <c r="H672" s="57" t="s">
        <v>378</v>
      </c>
      <c r="I672" s="57" t="s">
        <v>405</v>
      </c>
      <c r="J672" s="57" t="s">
        <v>409</v>
      </c>
      <c r="K672" s="67" t="s">
        <v>407</v>
      </c>
      <c r="L672" s="67" t="s">
        <v>382</v>
      </c>
      <c r="M672" s="67"/>
      <c r="N672" s="67" t="s">
        <v>383</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60"/>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file",IF(TRIM(S672)="","INVALID – choose the evidence type (column S)",IF(BL672=0,"INVALID – evidence ID does not match its type (e.g. SF-2210, IMG_2231, seal 88213, link)",IF(OR(LEN(AX672)&lt;2,ISNUMBER(MATCH(AX672,L_Placeholder,0))),"INVALID – verifier missing",IF(AX672=AU672,"INVALID – verifier must be someone other than the PIC",IF(BH672=1,"INVALID – result not yet available (awaiting / TBC)",IF(BV672=1,"INVALID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future",IF(AND(ISNUMBER(BY672),AG672&lt;BY672),IF(H672="Physical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IF(TRIM(S672)="",0,BZ672)</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TRIM(LOWER(W672))&lt;&gt;LOWER(Flights!$F$25),ISNA(MATCH(TRIM(BP672),{"00aaa00","00aaa0000","aaa00","aaa0000","00-aaa-00","00-aaa-0000","00/aaa/00"},0)),OR(SUMPRODUCT(--ISNUMBER(SEARCH({"a0","a-0","a_0","a/0","a.0","a#0"},BP672)))&gt;0,ISNUMBER(SEARCH("000000",BP672)))),1,0),0)</f>
        <v>0</v>
      </c>
      <c r="BR672" s="61"/>
      <c r="BS672" s="61"/>
      <c r="BT672" s="61"/>
      <c r="BU672" s="61"/>
      <c r="BV672" s="61" t="n">
        <f aca="false">0</f>
        <v>0</v>
      </c>
      <c r="BW672" s="61"/>
      <c r="BX672" s="61"/>
      <c r="BY672" s="62" t="n">
        <f aca="false">Q672-T7EarlyD*24/24</f>
        <v>46304.28125</v>
      </c>
      <c r="BZ672" s="61" t="n">
        <f aca="false">IFERROR(IF(AND(TRIM(LOWER(Z672))&lt;&gt;LOWER(Flights!$F$25),ISNA(MATCH(TRIM(BN672),{"00aaa00","00aaa0000","aaa00","aaa0000","00-aaa-00","00-aaa-0000","00/aaa/00"},0)),IF(S672="Link / file path",SUMPRODUCT(--ISNUMBER(SEARCH({"http","www.","\","/",".pdf",".jpg",".jpeg",".png",".heic",".xls",".doc",".msg",".eml"},Z672)))&gt;0,OR(SUMPRODUCT(--ISNUMBER(SEARCH({"a0","a-0","a_0","a/0","a.0","a#0"},BN672)))&gt;0,SUMPRODUCT(--ISNUMBER(SEARCH({"http","www.","\","/",".pdf",".jpg",".jpeg",".png",".heic",".xls",".doc",".msg",".eml"},Z672)))&gt;0,AND(ISNUMBER(MATCH(S672,{"Seal no.","Delivery note / receipt","Email","Photo"},0)),ISNUMBER(SEARCH("0000",BN672)))))),1,0),0)</f>
        <v>0</v>
      </c>
    </row>
    <row r="673" customFormat="false" ht="41.25" hidden="false" customHeight="true" outlineLevel="0" collapsed="false">
      <c r="A673" s="57" t="s">
        <v>1393</v>
      </c>
      <c r="B673" s="57" t="s">
        <v>310</v>
      </c>
      <c r="C673" s="57" t="str">
        <f aca="false">Flights!$F$25</f>
        <v>MH1437</v>
      </c>
      <c r="D673" s="58" t="n">
        <f aca="false">Flights!$D$25</f>
        <v>46325</v>
      </c>
      <c r="E673" s="57" t="str">
        <f aca="false">Flights!$G$25&amp;"-"&amp;Flights!$H$25</f>
        <v>LGK-KUL</v>
      </c>
      <c r="F673" s="57" t="str">
        <f aca="false">Flights!$K$25</f>
        <v>BC</v>
      </c>
      <c r="G673" s="57" t="s">
        <v>81</v>
      </c>
      <c r="H673" s="57" t="s">
        <v>378</v>
      </c>
      <c r="I673" s="57" t="s">
        <v>411</v>
      </c>
      <c r="J673" s="57" t="s">
        <v>412</v>
      </c>
      <c r="K673" s="67" t="s">
        <v>922</v>
      </c>
      <c r="L673" s="67" t="s">
        <v>1371</v>
      </c>
      <c r="M673" s="67"/>
      <c r="N673" s="67" t="s">
        <v>383</v>
      </c>
      <c r="O673" s="67" t="s">
        <v>967</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60"/>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file",IF(TRIM(S673)="","INVALID – choose the evidence type (column S)",IF(BL673=0,"INVALID – evidence ID does not match its type (e.g. SF-2210, IMG_2231, seal 88213, link)",IF(OR(LEN(AX673)&lt;2,ISNUMBER(MATCH(AX673,L_Placeholder,0))),"INVALID – verifier missing",IF(AX673=AU673,"INVALID – verifier must be someone other than the PIC",IF(BH673=1,"INVALID – result not yet available (awaiting / TBC)",IF(BV673=1,"INVALID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future",IF(AND(ISNUMBER(BY673),AG673&lt;BY673),IF(H673="Physical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IF(TRIM(S673)="",0,BZ673)</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TRIM(LOWER(W673))&lt;&gt;LOWER(Flights!$F$25),ISNA(MATCH(TRIM(BP673),{"00aaa00","00aaa0000","aaa00","aaa0000","00-aaa-00","00-aaa-0000","00/aaa/00"},0)),OR(SUMPRODUCT(--ISNUMBER(SEARCH({"a0","a-0","a_0","a/0","a.0","a#0"},BP673)))&gt;0,ISNUMBER(SEARCH("000000",BP673)))),1,0),0)</f>
        <v>0</v>
      </c>
      <c r="BR673" s="61"/>
      <c r="BS673" s="61"/>
      <c r="BT673" s="61"/>
      <c r="BU673" s="61"/>
      <c r="BV673" s="61" t="n">
        <f aca="false">0</f>
        <v>0</v>
      </c>
      <c r="BW673" s="61"/>
      <c r="BX673" s="61"/>
      <c r="BY673" s="62" t="n">
        <f aca="false">Q673-T7EarlyD*24/24</f>
        <v>46304.28125</v>
      </c>
      <c r="BZ673" s="61" t="n">
        <f aca="false">IFERROR(IF(AND(TRIM(LOWER(Z673))&lt;&gt;LOWER(Flights!$F$25),ISNA(MATCH(TRIM(BN673),{"00aaa00","00aaa0000","aaa00","aaa0000","00-aaa-00","00-aaa-0000","00/aaa/00"},0)),IF(S673="Link / file path",SUMPRODUCT(--ISNUMBER(SEARCH({"http","www.","\","/",".pdf",".jpg",".jpeg",".png",".heic",".xls",".doc",".msg",".eml"},Z673)))&gt;0,OR(SUMPRODUCT(--ISNUMBER(SEARCH({"a0","a-0","a_0","a/0","a.0","a#0"},BN673)))&gt;0,SUMPRODUCT(--ISNUMBER(SEARCH({"http","www.","\","/",".pdf",".jpg",".jpeg",".png",".heic",".xls",".doc",".msg",".eml"},Z673)))&gt;0,AND(ISNUMBER(MATCH(S673,{"Seal no.","Delivery note / receipt","Email","Photo"},0)),ISNUMBER(SEARCH("0000",BN673)))))),1,0),0)</f>
        <v>0</v>
      </c>
    </row>
    <row r="674" customFormat="false" ht="78.75" hidden="false" customHeight="true" outlineLevel="0" collapsed="false">
      <c r="A674" s="57" t="s">
        <v>1394</v>
      </c>
      <c r="B674" s="57" t="s">
        <v>310</v>
      </c>
      <c r="C674" s="57" t="str">
        <f aca="false">Flights!$F$25</f>
        <v>MH1437</v>
      </c>
      <c r="D674" s="58" t="n">
        <f aca="false">Flights!$D$25</f>
        <v>46325</v>
      </c>
      <c r="E674" s="57" t="str">
        <f aca="false">Flights!$G$25&amp;"-"&amp;Flights!$H$25</f>
        <v>LGK-KUL</v>
      </c>
      <c r="F674" s="57" t="str">
        <f aca="false">Flights!$K$25</f>
        <v>BC</v>
      </c>
      <c r="G674" s="57" t="s">
        <v>81</v>
      </c>
      <c r="H674" s="57" t="s">
        <v>378</v>
      </c>
      <c r="I674" s="57" t="s">
        <v>411</v>
      </c>
      <c r="J674" s="57" t="s">
        <v>969</v>
      </c>
      <c r="K674" s="67" t="s">
        <v>1395</v>
      </c>
      <c r="L674" s="67" t="s">
        <v>1371</v>
      </c>
      <c r="M674" s="67"/>
      <c r="N674" s="67" t="s">
        <v>444</v>
      </c>
      <c r="O674" s="67" t="s">
        <v>1396</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60"/>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file",IF(TRIM(S674)="","INVALID – choose the evidence type (column S)",IF(BL674=0,"INVALID – evidence ID does not match its type (e.g. SF-2210, IMG_2231, seal 88213, link)",IF(OR(LEN(AX674)&lt;2,ISNUMBER(MATCH(AX674,L_Placeholder,0))),"INVALID – verifier missing",IF(AX674=AU674,"INVALID – verifier must be someone other than the PIC",IF(BH674=1,"INVALID – result not yet available (awaiting / TBC)",IF(BV674=1,"INVALID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future",IF(AND(ISNUMBER(BY674),AG674&lt;BY674),IF(H674="Physical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IF(TRIM(S674)="",0,BZ674)</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TRIM(LOWER(W674))&lt;&gt;LOWER(Flights!$F$25),ISNA(MATCH(TRIM(BP674),{"00aaa00","00aaa0000","aaa00","aaa0000","00-aaa-00","00-aaa-0000","00/aaa/00"},0)),OR(SUMPRODUCT(--ISNUMBER(SEARCH({"a0","a-0","a_0","a/0","a.0","a#0"},BP674)))&gt;0,ISNUMBER(SEARCH("000000",BP674)))),1,0),0)</f>
        <v>0</v>
      </c>
      <c r="BR674" s="61"/>
      <c r="BS674" s="61"/>
      <c r="BT674" s="61"/>
      <c r="BU674" s="61"/>
      <c r="BV674" s="61" t="n">
        <f aca="false">0</f>
        <v>0</v>
      </c>
      <c r="BW674" s="61"/>
      <c r="BX674" s="61"/>
      <c r="BY674" s="62" t="n">
        <f aca="false">Q674-T7EarlyD*24/24</f>
        <v>46304.28125</v>
      </c>
      <c r="BZ674" s="61" t="n">
        <f aca="false">IFERROR(IF(AND(TRIM(LOWER(Z674))&lt;&gt;LOWER(Flights!$F$25),ISNA(MATCH(TRIM(BN674),{"00aaa00","00aaa0000","aaa00","aaa0000","00-aaa-00","00-aaa-0000","00/aaa/00"},0)),IF(S674="Link / file path",SUMPRODUCT(--ISNUMBER(SEARCH({"http","www.","\","/",".pdf",".jpg",".jpeg",".png",".heic",".xls",".doc",".msg",".eml"},Z674)))&gt;0,OR(SUMPRODUCT(--ISNUMBER(SEARCH({"a0","a-0","a_0","a/0","a.0","a#0"},BN674)))&gt;0,SUMPRODUCT(--ISNUMBER(SEARCH({"http","www.","\","/",".pdf",".jpg",".jpeg",".png",".heic",".xls",".doc",".msg",".eml"},Z674)))&gt;0,AND(ISNUMBER(MATCH(S674,{"Seal no.","Delivery note / receipt","Email","Photo"},0)),ISNUMBER(SEARCH("0000",BN674)))))),1,0),0)</f>
        <v>0</v>
      </c>
    </row>
    <row r="675" customFormat="false" ht="39.75" hidden="false" customHeight="true" outlineLevel="0" collapsed="false">
      <c r="A675" s="57" t="s">
        <v>1397</v>
      </c>
      <c r="B675" s="57" t="s">
        <v>310</v>
      </c>
      <c r="C675" s="57" t="str">
        <f aca="false">Flights!$F$25</f>
        <v>MH1437</v>
      </c>
      <c r="D675" s="58" t="n">
        <f aca="false">Flights!$D$25</f>
        <v>46325</v>
      </c>
      <c r="E675" s="57" t="str">
        <f aca="false">Flights!$G$25&amp;"-"&amp;Flights!$H$25</f>
        <v>LGK-KUL</v>
      </c>
      <c r="F675" s="57" t="str">
        <f aca="false">Flights!$K$25</f>
        <v>BC</v>
      </c>
      <c r="G675" s="57" t="s">
        <v>83</v>
      </c>
      <c r="H675" s="57" t="s">
        <v>378</v>
      </c>
      <c r="I675" s="57" t="s">
        <v>379</v>
      </c>
      <c r="J675" s="57" t="s">
        <v>416</v>
      </c>
      <c r="K675" s="67" t="s">
        <v>417</v>
      </c>
      <c r="L675" s="67" t="s">
        <v>418</v>
      </c>
      <c r="M675" s="67"/>
      <c r="N675" s="67" t="s">
        <v>383</v>
      </c>
      <c r="O675" s="67" t="s">
        <v>973</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60"/>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file",IF(TRIM(S675)="","INVALID – choose the evidence type (column S)",IF(BL675=0,"INVALID – evidence ID does not match its type (e.g. SF-2210, IMG_2231, seal 88213, link)",IF(OR(LEN(AX675)&lt;2,ISNUMBER(MATCH(AX675,L_Placeholder,0))),"INVALID – verifier missing",IF(AX675=AU675,"INVALID – verifier must be someone other than the PIC",IF(BH675=1,"INVALID – result not yet available (awaiting / TBC)",IF(BV675=1,"INVALID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future",IF(AND(ISNUMBER(BY675),AG675&lt;BY675),IF(H675="Physical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IF(TRIM(S675)="",0,BZ675)</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TRIM(LOWER(W675))&lt;&gt;LOWER(Flights!$F$25),ISNA(MATCH(TRIM(BP675),{"00aaa00","00aaa0000","aaa00","aaa0000","00-aaa-00","00-aaa-0000","00/aaa/00"},0)),OR(SUMPRODUCT(--ISNUMBER(SEARCH({"a0","a-0","a_0","a/0","a.0","a#0"},BP675)))&gt;0,ISNUMBER(SEARCH("000000",BP675)))),1,0),0)</f>
        <v>0</v>
      </c>
      <c r="BR675" s="61"/>
      <c r="BS675" s="61"/>
      <c r="BT675" s="61"/>
      <c r="BU675" s="61"/>
      <c r="BV675" s="61" t="n">
        <f aca="false">0</f>
        <v>0</v>
      </c>
      <c r="BW675" s="61"/>
      <c r="BX675" s="61"/>
      <c r="BY675" s="62" t="n">
        <f aca="false">Q675-T24EarlyH/24</f>
        <v>46323.1875</v>
      </c>
      <c r="BZ675" s="61" t="n">
        <f aca="false">IFERROR(IF(AND(TRIM(LOWER(Z675))&lt;&gt;LOWER(Flights!$F$25),ISNA(MATCH(TRIM(BN675),{"00aaa00","00aaa0000","aaa00","aaa0000","00-aaa-00","00-aaa-0000","00/aaa/00"},0)),IF(S675="Link / file path",SUMPRODUCT(--ISNUMBER(SEARCH({"http","www.","\","/",".pdf",".jpg",".jpeg",".png",".heic",".xls",".doc",".msg",".eml"},Z675)))&gt;0,OR(SUMPRODUCT(--ISNUMBER(SEARCH({"a0","a-0","a_0","a/0","a.0","a#0"},BN675)))&gt;0,SUMPRODUCT(--ISNUMBER(SEARCH({"http","www.","\","/",".pdf",".jpg",".jpeg",".png",".heic",".xls",".doc",".msg",".eml"},Z675)))&gt;0,AND(ISNUMBER(MATCH(S675,{"Seal no.","Delivery note / receipt","Email","Photo"},0)),ISNUMBER(SEARCH("0000",BN675)))))),1,0),0)</f>
        <v>0</v>
      </c>
    </row>
    <row r="676" customFormat="false" ht="41.25" hidden="false" customHeight="true" outlineLevel="0" collapsed="false">
      <c r="A676" s="57" t="s">
        <v>1398</v>
      </c>
      <c r="B676" s="57" t="s">
        <v>310</v>
      </c>
      <c r="C676" s="57" t="str">
        <f aca="false">Flights!$F$25</f>
        <v>MH1437</v>
      </c>
      <c r="D676" s="58" t="n">
        <f aca="false">Flights!$D$25</f>
        <v>46325</v>
      </c>
      <c r="E676" s="57" t="str">
        <f aca="false">Flights!$G$25&amp;"-"&amp;Flights!$H$25</f>
        <v>LGK-KUL</v>
      </c>
      <c r="F676" s="57" t="str">
        <f aca="false">Flights!$K$25</f>
        <v>BC</v>
      </c>
      <c r="G676" s="57" t="s">
        <v>420</v>
      </c>
      <c r="H676" s="57" t="s">
        <v>378</v>
      </c>
      <c r="I676" s="57" t="s">
        <v>379</v>
      </c>
      <c r="J676" s="57" t="s">
        <v>421</v>
      </c>
      <c r="K676" s="67"/>
      <c r="L676" s="67" t="s">
        <v>422</v>
      </c>
      <c r="M676" s="67"/>
      <c r="N676" s="67" t="s">
        <v>383</v>
      </c>
      <c r="O676" s="67" t="s">
        <v>975</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60"/>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file",IF(TRIM(S676)="","INVALID – choose the evidence type (column S)",IF(BL676=0,"INVALID – evidence ID does not match its type (e.g. SF-2210, IMG_2231, seal 88213, link)",IF(OR(LEN(AX676)&lt;2,ISNUMBER(MATCH(AX676,L_Placeholder,0))),"INVALID – verifier missing",IF(AX676=AU676,"INVALID – verifier must be someone other than the PIC",IF(BH676=1,"INVALID – result not yet available (awaiting / TBC)",IF(BV676=1,"INVALID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future",IF(AND(ISNUMBER(BY676),AG676&lt;BY676),IF(H676="Physical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IF(TRIM(S676)="",0,BZ676)</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TRIM(LOWER(W676))&lt;&gt;LOWER(Flights!$F$25),ISNA(MATCH(TRIM(BP676),{"00aaa00","00aaa0000","aaa00","aaa0000","00-aaa-00","00-aaa-0000","00/aaa/00"},0)),OR(SUMPRODUCT(--ISNUMBER(SEARCH({"a0","a-0","a_0","a/0","a.0","a#0"},BP676)))&gt;0,ISNUMBER(SEARCH("000000",BP676)))),1,0),0)</f>
        <v>0</v>
      </c>
      <c r="BR676" s="61"/>
      <c r="BS676" s="61"/>
      <c r="BT676" s="61"/>
      <c r="BU676" s="61"/>
      <c r="BV676" s="61" t="n">
        <f aca="false">0</f>
        <v>0</v>
      </c>
      <c r="BW676" s="61"/>
      <c r="BX676" s="61"/>
      <c r="BY676" s="62" t="n">
        <f aca="false">Q676-T12EarlyH/24</f>
        <v>46323.6875</v>
      </c>
      <c r="BZ676" s="61" t="n">
        <f aca="false">IFERROR(IF(AND(TRIM(LOWER(Z676))&lt;&gt;LOWER(Flights!$F$25),ISNA(MATCH(TRIM(BN676),{"00aaa00","00aaa0000","aaa00","aaa0000","00-aaa-00","00-aaa-0000","00/aaa/00"},0)),IF(S676="Link / file path",SUMPRODUCT(--ISNUMBER(SEARCH({"http","www.","\","/",".pdf",".jpg",".jpeg",".png",".heic",".xls",".doc",".msg",".eml"},Z676)))&gt;0,OR(SUMPRODUCT(--ISNUMBER(SEARCH({"a0","a-0","a_0","a/0","a.0","a#0"},BN676)))&gt;0,SUMPRODUCT(--ISNUMBER(SEARCH({"http","www.","\","/",".pdf",".jpg",".jpeg",".png",".heic",".xls",".doc",".msg",".eml"},Z676)))&gt;0,AND(ISNUMBER(MATCH(S676,{"Seal no.","Delivery note / receipt","Email","Photo"},0)),ISNUMBER(SEARCH("0000",BN676)))))),1,0),0)</f>
        <v>0</v>
      </c>
    </row>
    <row r="677" customFormat="false" ht="41.25" hidden="false" customHeight="true" outlineLevel="0" collapsed="false">
      <c r="A677" s="57" t="s">
        <v>1399</v>
      </c>
      <c r="B677" s="57" t="s">
        <v>310</v>
      </c>
      <c r="C677" s="57" t="str">
        <f aca="false">Flights!$F$25</f>
        <v>MH1437</v>
      </c>
      <c r="D677" s="58" t="n">
        <f aca="false">Flights!$D$25</f>
        <v>46325</v>
      </c>
      <c r="E677" s="57" t="str">
        <f aca="false">Flights!$G$25&amp;"-"&amp;Flights!$H$25</f>
        <v>LGK-KUL</v>
      </c>
      <c r="F677" s="57" t="str">
        <f aca="false">Flights!$K$25</f>
        <v>BC</v>
      </c>
      <c r="G677" s="57" t="s">
        <v>420</v>
      </c>
      <c r="H677" s="57" t="s">
        <v>378</v>
      </c>
      <c r="I677" s="57" t="s">
        <v>379</v>
      </c>
      <c r="J677" s="57" t="s">
        <v>425</v>
      </c>
      <c r="K677" s="67" t="s">
        <v>426</v>
      </c>
      <c r="L677" s="67" t="s">
        <v>422</v>
      </c>
      <c r="M677" s="67"/>
      <c r="N677" s="67" t="s">
        <v>383</v>
      </c>
      <c r="O677" s="67" t="s">
        <v>975</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60"/>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file",IF(TRIM(S677)="","INVALID – choose the evidence type (column S)",IF(BL677=0,"INVALID – evidence ID does not match its type (e.g. SF-2210, IMG_2231, seal 88213, link)",IF(OR(LEN(AX677)&lt;2,ISNUMBER(MATCH(AX677,L_Placeholder,0))),"INVALID – verifier missing",IF(AX677=AU677,"INVALID – verifier must be someone other than the PIC",IF(BH677=1,"INVALID – result not yet available (awaiting / TBC)",IF(BV677=1,"INVALID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future",IF(AND(ISNUMBER(BY677),AG677&lt;BY677),IF(H677="Physical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IF(TRIM(S677)="",0,BZ677)</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TRIM(LOWER(W677))&lt;&gt;LOWER(Flights!$F$25),ISNA(MATCH(TRIM(BP677),{"00aaa00","00aaa0000","aaa00","aaa0000","00-aaa-00","00-aaa-0000","00/aaa/00"},0)),OR(SUMPRODUCT(--ISNUMBER(SEARCH({"a0","a-0","a_0","a/0","a.0","a#0"},BP677)))&gt;0,ISNUMBER(SEARCH("000000",BP677)))),1,0),0)</f>
        <v>0</v>
      </c>
      <c r="BR677" s="61"/>
      <c r="BS677" s="61"/>
      <c r="BT677" s="61"/>
      <c r="BU677" s="61"/>
      <c r="BV677" s="61" t="n">
        <f aca="false">0</f>
        <v>0</v>
      </c>
      <c r="BW677" s="61"/>
      <c r="BX677" s="61"/>
      <c r="BY677" s="62" t="n">
        <f aca="false">Q677-T12EarlyH/24</f>
        <v>46323.6875</v>
      </c>
      <c r="BZ677" s="61" t="n">
        <f aca="false">IFERROR(IF(AND(TRIM(LOWER(Z677))&lt;&gt;LOWER(Flights!$F$25),ISNA(MATCH(TRIM(BN677),{"00aaa00","00aaa0000","aaa00","aaa0000","00-aaa-00","00-aaa-0000","00/aaa/00"},0)),IF(S677="Link / file path",SUMPRODUCT(--ISNUMBER(SEARCH({"http","www.","\","/",".pdf",".jpg",".jpeg",".png",".heic",".xls",".doc",".msg",".eml"},Z677)))&gt;0,OR(SUMPRODUCT(--ISNUMBER(SEARCH({"a0","a-0","a_0","a/0","a.0","a#0"},BN677)))&gt;0,SUMPRODUCT(--ISNUMBER(SEARCH({"http","www.","\","/",".pdf",".jpg",".jpeg",".png",".heic",".xls",".doc",".msg",".eml"},Z677)))&gt;0,AND(ISNUMBER(MATCH(S677,{"Seal no.","Delivery note / receipt","Email","Photo"},0)),ISNUMBER(SEARCH("0000",BN677)))))),1,0),0)</f>
        <v>0</v>
      </c>
    </row>
    <row r="678" customFormat="false" ht="41.25" hidden="false" customHeight="true" outlineLevel="0" collapsed="false">
      <c r="A678" s="57" t="s">
        <v>1400</v>
      </c>
      <c r="B678" s="57" t="s">
        <v>310</v>
      </c>
      <c r="C678" s="57" t="str">
        <f aca="false">Flights!$F$25</f>
        <v>MH1437</v>
      </c>
      <c r="D678" s="58" t="n">
        <f aca="false">Flights!$D$25</f>
        <v>46325</v>
      </c>
      <c r="E678" s="57" t="str">
        <f aca="false">Flights!$G$25&amp;"-"&amp;Flights!$H$25</f>
        <v>LGK-KUL</v>
      </c>
      <c r="F678" s="57" t="str">
        <f aca="false">Flights!$K$25</f>
        <v>BC</v>
      </c>
      <c r="G678" s="57" t="s">
        <v>420</v>
      </c>
      <c r="H678" s="57" t="s">
        <v>378</v>
      </c>
      <c r="I678" s="57" t="s">
        <v>428</v>
      </c>
      <c r="J678" s="57" t="s">
        <v>429</v>
      </c>
      <c r="K678" s="67"/>
      <c r="L678" s="67" t="s">
        <v>422</v>
      </c>
      <c r="M678" s="67"/>
      <c r="N678" s="67" t="s">
        <v>383</v>
      </c>
      <c r="O678" s="67" t="s">
        <v>975</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60"/>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file",IF(TRIM(S678)="","INVALID – choose the evidence type (column S)",IF(BL678=0,"INVALID – evidence ID does not match its type (e.g. SF-2210, IMG_2231, seal 88213, link)",IF(OR(LEN(AX678)&lt;2,ISNUMBER(MATCH(AX678,L_Placeholder,0))),"INVALID – verifier missing",IF(AX678=AU678,"INVALID – verifier must be someone other than the PIC",IF(BH678=1,"INVALID – result not yet available (awaiting / TBC)",IF(BV678=1,"INVALID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future",IF(AND(ISNUMBER(BY678),AG678&lt;BY678),IF(H678="Physical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IF(TRIM(S678)="",0,BZ678)</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TRIM(LOWER(W678))&lt;&gt;LOWER(Flights!$F$25),ISNA(MATCH(TRIM(BP678),{"00aaa00","00aaa0000","aaa00","aaa0000","00-aaa-00","00-aaa-0000","00/aaa/00"},0)),OR(SUMPRODUCT(--ISNUMBER(SEARCH({"a0","a-0","a_0","a/0","a.0","a#0"},BP678)))&gt;0,ISNUMBER(SEARCH("000000",BP678)))),1,0),0)</f>
        <v>0</v>
      </c>
      <c r="BR678" s="61"/>
      <c r="BS678" s="61"/>
      <c r="BT678" s="61"/>
      <c r="BU678" s="61"/>
      <c r="BV678" s="61" t="n">
        <f aca="false">0</f>
        <v>0</v>
      </c>
      <c r="BW678" s="61"/>
      <c r="BX678" s="61"/>
      <c r="BY678" s="62" t="n">
        <f aca="false">Q678-T12EarlyH/24</f>
        <v>46323.6875</v>
      </c>
      <c r="BZ678" s="61" t="n">
        <f aca="false">IFERROR(IF(AND(TRIM(LOWER(Z678))&lt;&gt;LOWER(Flights!$F$25),ISNA(MATCH(TRIM(BN678),{"00aaa00","00aaa0000","aaa00","aaa0000","00-aaa-00","00-aaa-0000","00/aaa/00"},0)),IF(S678="Link / file path",SUMPRODUCT(--ISNUMBER(SEARCH({"http","www.","\","/",".pdf",".jpg",".jpeg",".png",".heic",".xls",".doc",".msg",".eml"},Z678)))&gt;0,OR(SUMPRODUCT(--ISNUMBER(SEARCH({"a0","a-0","a_0","a/0","a.0","a#0"},BN678)))&gt;0,SUMPRODUCT(--ISNUMBER(SEARCH({"http","www.","\","/",".pdf",".jpg",".jpeg",".png",".heic",".xls",".doc",".msg",".eml"},Z678)))&gt;0,AND(ISNUMBER(MATCH(S678,{"Seal no.","Delivery note / receipt","Email","Photo"},0)),ISNUMBER(SEARCH("0000",BN678)))))),1,0),0)</f>
        <v>0</v>
      </c>
    </row>
    <row r="679" customFormat="false" ht="41.25" hidden="false" customHeight="true" outlineLevel="0" collapsed="false">
      <c r="A679" s="57" t="s">
        <v>1401</v>
      </c>
      <c r="B679" s="57" t="s">
        <v>310</v>
      </c>
      <c r="C679" s="57" t="str">
        <f aca="false">Flights!$F$25</f>
        <v>MH1437</v>
      </c>
      <c r="D679" s="58" t="n">
        <f aca="false">Flights!$D$25</f>
        <v>46325</v>
      </c>
      <c r="E679" s="57" t="str">
        <f aca="false">Flights!$G$25&amp;"-"&amp;Flights!$H$25</f>
        <v>LGK-KUL</v>
      </c>
      <c r="F679" s="57" t="str">
        <f aca="false">Flights!$K$25</f>
        <v>BC</v>
      </c>
      <c r="G679" s="57" t="s">
        <v>420</v>
      </c>
      <c r="H679" s="57" t="s">
        <v>378</v>
      </c>
      <c r="I679" s="57" t="s">
        <v>428</v>
      </c>
      <c r="J679" s="57" t="s">
        <v>431</v>
      </c>
      <c r="K679" s="67"/>
      <c r="L679" s="67" t="s">
        <v>422</v>
      </c>
      <c r="M679" s="67"/>
      <c r="N679" s="67" t="s">
        <v>383</v>
      </c>
      <c r="O679" s="67" t="s">
        <v>975</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60"/>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file",IF(TRIM(S679)="","INVALID – choose the evidence type (column S)",IF(BL679=0,"INVALID – evidence ID does not match its type (e.g. SF-2210, IMG_2231, seal 88213, link)",IF(OR(LEN(AX679)&lt;2,ISNUMBER(MATCH(AX679,L_Placeholder,0))),"INVALID – verifier missing",IF(AX679=AU679,"INVALID – verifier must be someone other than the PIC",IF(BH679=1,"INVALID – result not yet available (awaiting / TBC)",IF(BV679=1,"INVALID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future",IF(AND(ISNUMBER(BY679),AG679&lt;BY679),IF(H679="Physical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IF(TRIM(S679)="",0,BZ679)</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TRIM(LOWER(W679))&lt;&gt;LOWER(Flights!$F$25),ISNA(MATCH(TRIM(BP679),{"00aaa00","00aaa0000","aaa00","aaa0000","00-aaa-00","00-aaa-0000","00/aaa/00"},0)),OR(SUMPRODUCT(--ISNUMBER(SEARCH({"a0","a-0","a_0","a/0","a.0","a#0"},BP679)))&gt;0,ISNUMBER(SEARCH("000000",BP679)))),1,0),0)</f>
        <v>0</v>
      </c>
      <c r="BR679" s="61"/>
      <c r="BS679" s="61"/>
      <c r="BT679" s="61"/>
      <c r="BU679" s="61"/>
      <c r="BV679" s="61" t="n">
        <f aca="false">0</f>
        <v>0</v>
      </c>
      <c r="BW679" s="61"/>
      <c r="BX679" s="61"/>
      <c r="BY679" s="62" t="n">
        <f aca="false">Q679-T12EarlyH/24</f>
        <v>46323.6875</v>
      </c>
      <c r="BZ679" s="61" t="n">
        <f aca="false">IFERROR(IF(AND(TRIM(LOWER(Z679))&lt;&gt;LOWER(Flights!$F$25),ISNA(MATCH(TRIM(BN679),{"00aaa00","00aaa0000","aaa00","aaa0000","00-aaa-00","00-aaa-0000","00/aaa/00"},0)),IF(S679="Link / file path",SUMPRODUCT(--ISNUMBER(SEARCH({"http","www.","\","/",".pdf",".jpg",".jpeg",".png",".heic",".xls",".doc",".msg",".eml"},Z679)))&gt;0,OR(SUMPRODUCT(--ISNUMBER(SEARCH({"a0","a-0","a_0","a/0","a.0","a#0"},BN679)))&gt;0,SUMPRODUCT(--ISNUMBER(SEARCH({"http","www.","\","/",".pdf",".jpg",".jpeg",".png",".heic",".xls",".doc",".msg",".eml"},Z679)))&gt;0,AND(ISNUMBER(MATCH(S679,{"Seal no.","Delivery note / receipt","Email","Photo"},0)),ISNUMBER(SEARCH("0000",BN679)))))),1,0),0)</f>
        <v>0</v>
      </c>
    </row>
    <row r="680" customFormat="false" ht="41.25" hidden="false" customHeight="true" outlineLevel="0" collapsed="false">
      <c r="A680" s="57" t="s">
        <v>1402</v>
      </c>
      <c r="B680" s="57" t="s">
        <v>310</v>
      </c>
      <c r="C680" s="57" t="str">
        <f aca="false">Flights!$F$25</f>
        <v>MH1437</v>
      </c>
      <c r="D680" s="58" t="n">
        <f aca="false">Flights!$D$25</f>
        <v>46325</v>
      </c>
      <c r="E680" s="57" t="str">
        <f aca="false">Flights!$G$25&amp;"-"&amp;Flights!$H$25</f>
        <v>LGK-KUL</v>
      </c>
      <c r="F680" s="57" t="str">
        <f aca="false">Flights!$K$25</f>
        <v>BC</v>
      </c>
      <c r="G680" s="57" t="s">
        <v>420</v>
      </c>
      <c r="H680" s="57" t="s">
        <v>378</v>
      </c>
      <c r="I680" s="57" t="s">
        <v>428</v>
      </c>
      <c r="J680" s="57" t="s">
        <v>433</v>
      </c>
      <c r="K680" s="67"/>
      <c r="L680" s="67" t="s">
        <v>422</v>
      </c>
      <c r="M680" s="67"/>
      <c r="N680" s="67" t="s">
        <v>383</v>
      </c>
      <c r="O680" s="67" t="s">
        <v>975</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60"/>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file",IF(TRIM(S680)="","INVALID – choose the evidence type (column S)",IF(BL680=0,"INVALID – evidence ID does not match its type (e.g. SF-2210, IMG_2231, seal 88213, link)",IF(OR(LEN(AX680)&lt;2,ISNUMBER(MATCH(AX680,L_Placeholder,0))),"INVALID – verifier missing",IF(AX680=AU680,"INVALID – verifier must be someone other than the PIC",IF(BH680=1,"INVALID – result not yet available (awaiting / TBC)",IF(BV680=1,"INVALID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future",IF(AND(ISNUMBER(BY680),AG680&lt;BY680),IF(H680="Physical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IF(TRIM(S680)="",0,BZ680)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TRIM(LOWER(W680))&lt;&gt;LOWER(Flights!$F$25),ISNA(MATCH(TRIM(BP680),{"00aaa00","00aaa0000","aaa00","aaa0000","00-aaa-00","00-aaa-0000","00/aaa/00"},0)),OR(SUMPRODUCT(--ISNUMBER(SEARCH({"a0","a-0","a_0","a/0","a.0","a#0"},BP680)))&gt;0,ISNUMBER(SEARCH("000000",BP680)))),1,0),0)</f>
        <v>0</v>
      </c>
      <c r="BR680" s="61"/>
      <c r="BS680" s="61"/>
      <c r="BT680" s="61"/>
      <c r="BU680" s="61"/>
      <c r="BV680" s="61" t="n">
        <f aca="false">0</f>
        <v>0</v>
      </c>
      <c r="BW680" s="61"/>
      <c r="BX680" s="61"/>
      <c r="BY680" s="62" t="n">
        <f aca="false">Q680-T12EarlyH/24</f>
        <v>46323.6875</v>
      </c>
      <c r="BZ680" s="61" t="n">
        <f aca="false">IFERROR(IF(AND(TRIM(LOWER(Z680))&lt;&gt;LOWER(Flights!$F$25),ISNA(MATCH(TRIM(BN680),{"00aaa00","00aaa0000","aaa00","aaa0000","00-aaa-00","00-aaa-0000","00/aaa/00"},0)),IF(S680="Link / file path",SUMPRODUCT(--ISNUMBER(SEARCH({"http","www.","\","/",".pdf",".jpg",".jpeg",".png",".heic",".xls",".doc",".msg",".eml"},Z680)))&gt;0,OR(SUMPRODUCT(--ISNUMBER(SEARCH({"a0","a-0","a_0","a/0","a.0","a#0"},BN680)))&gt;0,SUMPRODUCT(--ISNUMBER(SEARCH({"http","www.","\","/",".pdf",".jpg",".jpeg",".png",".heic",".xls",".doc",".msg",".eml"},Z680)))&gt;0,AND(ISNUMBER(MATCH(S680,{"Seal no.","Delivery note / receipt","Email","Photo"},0)),ISNUMBER(SEARCH("0000",BN680)))))),1,0),0)</f>
        <v>0</v>
      </c>
    </row>
    <row r="681" customFormat="false" ht="78.75" hidden="false" customHeight="true" outlineLevel="0" collapsed="false">
      <c r="A681" s="57" t="s">
        <v>1403</v>
      </c>
      <c r="B681" s="57" t="s">
        <v>310</v>
      </c>
      <c r="C681" s="57" t="str">
        <f aca="false">Flights!$F$25</f>
        <v>MH1437</v>
      </c>
      <c r="D681" s="58" t="n">
        <f aca="false">Flights!$D$25</f>
        <v>46325</v>
      </c>
      <c r="E681" s="57" t="str">
        <f aca="false">Flights!$G$25&amp;"-"&amp;Flights!$H$25</f>
        <v>LGK-KUL</v>
      </c>
      <c r="F681" s="57" t="str">
        <f aca="false">Flights!$K$25</f>
        <v>BC</v>
      </c>
      <c r="G681" s="57" t="s">
        <v>420</v>
      </c>
      <c r="H681" s="57" t="s">
        <v>378</v>
      </c>
      <c r="I681" s="57" t="s">
        <v>428</v>
      </c>
      <c r="J681" s="57" t="s">
        <v>435</v>
      </c>
      <c r="K681" s="67" t="s">
        <v>491</v>
      </c>
      <c r="L681" s="67" t="s">
        <v>422</v>
      </c>
      <c r="M681" s="67"/>
      <c r="N681" s="67" t="s">
        <v>383</v>
      </c>
      <c r="O681" s="67" t="s">
        <v>975</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60"/>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file",IF(TRIM(S681)="","INVALID – choose the evidence type (column S)",IF(BL681=0,"INVALID – evidence ID does not match its type (e.g. SF-2210, IMG_2231, seal 88213, link)",IF(OR(LEN(AX681)&lt;2,ISNUMBER(MATCH(AX681,L_Placeholder,0))),"INVALID – verifier missing",IF(AX681=AU681,"INVALID – verifier must be someone other than the PIC",IF(BH681=1,"INVALID – result not yet available (awaiting / TBC)",IF(BV681=1,"INVALID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future",IF(AND(ISNUMBER(BY681),AG681&lt;BY681),IF(H681="Physical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IF(TRIM(S681)="",0,BZ681)</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TRIM(LOWER(W681))&lt;&gt;LOWER(Flights!$F$25),ISNA(MATCH(TRIM(BP681),{"00aaa00","00aaa0000","aaa00","aaa0000","00-aaa-00","00-aaa-0000","00/aaa/00"},0)),OR(SUMPRODUCT(--ISNUMBER(SEARCH({"a0","a-0","a_0","a/0","a.0","a#0"},BP681)))&gt;0,ISNUMBER(SEARCH("000000",BP681)))),1,0),0)</f>
        <v>0</v>
      </c>
      <c r="BR681" s="61"/>
      <c r="BS681" s="61"/>
      <c r="BT681" s="61"/>
      <c r="BU681" s="61"/>
      <c r="BV681" s="61" t="n">
        <f aca="false">0</f>
        <v>0</v>
      </c>
      <c r="BW681" s="61"/>
      <c r="BX681" s="61"/>
      <c r="BY681" s="62" t="n">
        <f aca="false">Q681-T12EarlyH/24</f>
        <v>46323.6875</v>
      </c>
      <c r="BZ681" s="61" t="n">
        <f aca="false">IFERROR(IF(AND(TRIM(LOWER(Z681))&lt;&gt;LOWER(Flights!$F$25),ISNA(MATCH(TRIM(BN681),{"00aaa00","00aaa0000","aaa00","aaa0000","00-aaa-00","00-aaa-0000","00/aaa/00"},0)),IF(S681="Link / file path",SUMPRODUCT(--ISNUMBER(SEARCH({"http","www.","\","/",".pdf",".jpg",".jpeg",".png",".heic",".xls",".doc",".msg",".eml"},Z681)))&gt;0,OR(SUMPRODUCT(--ISNUMBER(SEARCH({"a0","a-0","a_0","a/0","a.0","a#0"},BN681)))&gt;0,SUMPRODUCT(--ISNUMBER(SEARCH({"http","www.","\","/",".pdf",".jpg",".jpeg",".png",".heic",".xls",".doc",".msg",".eml"},Z681)))&gt;0,AND(ISNUMBER(MATCH(S681,{"Seal no.","Delivery note / receipt","Email","Photo"},0)),ISNUMBER(SEARCH("0000",BN681)))))),1,0),0)</f>
        <v>0</v>
      </c>
    </row>
    <row r="682" customFormat="false" ht="41.25" hidden="false" customHeight="true" outlineLevel="0" collapsed="false">
      <c r="A682" s="57" t="s">
        <v>1404</v>
      </c>
      <c r="B682" s="57" t="s">
        <v>310</v>
      </c>
      <c r="C682" s="57" t="str">
        <f aca="false">Flights!$F$25</f>
        <v>MH1437</v>
      </c>
      <c r="D682" s="58" t="n">
        <f aca="false">Flights!$D$25</f>
        <v>46325</v>
      </c>
      <c r="E682" s="57" t="str">
        <f aca="false">Flights!$G$25&amp;"-"&amp;Flights!$H$25</f>
        <v>LGK-KUL</v>
      </c>
      <c r="F682" s="57" t="str">
        <f aca="false">Flights!$K$25</f>
        <v>BC</v>
      </c>
      <c r="G682" s="57" t="s">
        <v>420</v>
      </c>
      <c r="H682" s="57" t="s">
        <v>378</v>
      </c>
      <c r="I682" s="57" t="s">
        <v>428</v>
      </c>
      <c r="J682" s="57" t="s">
        <v>438</v>
      </c>
      <c r="K682" s="67"/>
      <c r="L682" s="67" t="s">
        <v>422</v>
      </c>
      <c r="M682" s="67"/>
      <c r="N682" s="67" t="s">
        <v>383</v>
      </c>
      <c r="O682" s="67" t="s">
        <v>975</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60"/>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file",IF(TRIM(S682)="","INVALID – choose the evidence type (column S)",IF(BL682=0,"INVALID – evidence ID does not match its type (e.g. SF-2210, IMG_2231, seal 88213, link)",IF(OR(LEN(AX682)&lt;2,ISNUMBER(MATCH(AX682,L_Placeholder,0))),"INVALID – verifier missing",IF(AX682=AU682,"INVALID – verifier must be someone other than the PIC",IF(BH682=1,"INVALID – result not yet available (awaiting / TBC)",IF(BV682=1,"INVALID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future",IF(AND(ISNUMBER(BY682),AG682&lt;BY682),IF(H682="Physical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IF(TRIM(S682)="",0,BZ682)</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TRIM(LOWER(W682))&lt;&gt;LOWER(Flights!$F$25),ISNA(MATCH(TRIM(BP682),{"00aaa00","00aaa0000","aaa00","aaa0000","00-aaa-00","00-aaa-0000","00/aaa/00"},0)),OR(SUMPRODUCT(--ISNUMBER(SEARCH({"a0","a-0","a_0","a/0","a.0","a#0"},BP682)))&gt;0,ISNUMBER(SEARCH("000000",BP682)))),1,0),0)</f>
        <v>0</v>
      </c>
      <c r="BR682" s="61"/>
      <c r="BS682" s="61"/>
      <c r="BT682" s="61"/>
      <c r="BU682" s="61"/>
      <c r="BV682" s="61" t="n">
        <f aca="false">0</f>
        <v>0</v>
      </c>
      <c r="BW682" s="61"/>
      <c r="BX682" s="61"/>
      <c r="BY682" s="62" t="n">
        <f aca="false">Q682-T12EarlyH/24</f>
        <v>46323.6875</v>
      </c>
      <c r="BZ682" s="61" t="n">
        <f aca="false">IFERROR(IF(AND(TRIM(LOWER(Z682))&lt;&gt;LOWER(Flights!$F$25),ISNA(MATCH(TRIM(BN682),{"00aaa00","00aaa0000","aaa00","aaa0000","00-aaa-00","00-aaa-0000","00/aaa/00"},0)),IF(S682="Link / file path",SUMPRODUCT(--ISNUMBER(SEARCH({"http","www.","\","/",".pdf",".jpg",".jpeg",".png",".heic",".xls",".doc",".msg",".eml"},Z682)))&gt;0,OR(SUMPRODUCT(--ISNUMBER(SEARCH({"a0","a-0","a_0","a/0","a.0","a#0"},BN682)))&gt;0,SUMPRODUCT(--ISNUMBER(SEARCH({"http","www.","\","/",".pdf",".jpg",".jpeg",".png",".heic",".xls",".doc",".msg",".eml"},Z682)))&gt;0,AND(ISNUMBER(MATCH(S682,{"Seal no.","Delivery note / receipt","Email","Photo"},0)),ISNUMBER(SEARCH("0000",BN682)))))),1,0),0)</f>
        <v>0</v>
      </c>
    </row>
    <row r="683" customFormat="false" ht="91.5" hidden="false" customHeight="true" outlineLevel="0" collapsed="false">
      <c r="A683" s="57" t="s">
        <v>1405</v>
      </c>
      <c r="B683" s="57" t="s">
        <v>310</v>
      </c>
      <c r="C683" s="57" t="str">
        <f aca="false">Flights!$F$25</f>
        <v>MH1437</v>
      </c>
      <c r="D683" s="58" t="n">
        <f aca="false">Flights!$D$25</f>
        <v>46325</v>
      </c>
      <c r="E683" s="57" t="str">
        <f aca="false">Flights!$G$25&amp;"-"&amp;Flights!$H$25</f>
        <v>LGK-KUL</v>
      </c>
      <c r="F683" s="57" t="str">
        <f aca="false">Flights!$K$25</f>
        <v>BC</v>
      </c>
      <c r="G683" s="57" t="s">
        <v>420</v>
      </c>
      <c r="H683" s="57" t="s">
        <v>378</v>
      </c>
      <c r="I683" s="57" t="s">
        <v>440</v>
      </c>
      <c r="J683" s="57" t="s">
        <v>494</v>
      </c>
      <c r="K683" s="67" t="s">
        <v>495</v>
      </c>
      <c r="L683" s="67" t="s">
        <v>1406</v>
      </c>
      <c r="M683" s="67" t="s">
        <v>451</v>
      </c>
      <c r="N683" s="67" t="s">
        <v>383</v>
      </c>
      <c r="O683" s="67" t="s">
        <v>1407</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60"/>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file",IF(TRIM(S683)="","INVALID – choose the evidence type (column S)",IF(BL683=0,"INVALID – evidence ID does not match its type (e.g. SF-2210, IMG_2231, seal 88213, link)",IF(OR(LEN(AX683)&lt;2,ISNUMBER(MATCH(AX683,L_Placeholder,0))),"INVALID – verifier missing",IF(AX683=AU683,"INVALID – verifier must be someone other than the PIC",IF(BH683=1,"INVALID – result not yet available (awaiting / TBC)",IF(BV683=1,"INVALID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future",IF(AND(ISNUMBER(BY683),AG683&lt;BY683),IF(H683="Physical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IF(TRIM(S683)="",0,BZ683)</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TRIM(LOWER(W683))&lt;&gt;LOWER(Flights!$F$25),ISNA(MATCH(TRIM(BP683),{"00aaa00","00aaa0000","aaa00","aaa0000","00-aaa-00","00-aaa-0000","00/aaa/00"},0)),OR(SUMPRODUCT(--ISNUMBER(SEARCH({"a0","a-0","a_0","a/0","a.0","a#0"},BP683)))&gt;0,ISNUMBER(SEARCH("000000",BP683)))),1,0),0)</f>
        <v>0</v>
      </c>
      <c r="BR683" s="61"/>
      <c r="BS683" s="61"/>
      <c r="BT683" s="61"/>
      <c r="BU683" s="61"/>
      <c r="BV683" s="61" t="n">
        <f aca="false">0</f>
        <v>0</v>
      </c>
      <c r="BW683" s="61"/>
      <c r="BX683" s="61"/>
      <c r="BY683" s="62" t="n">
        <f aca="false">Q683-T12EarlyH/24</f>
        <v>46323.6875</v>
      </c>
      <c r="BZ683" s="61" t="n">
        <f aca="false">IFERROR(IF(AND(TRIM(LOWER(Z683))&lt;&gt;LOWER(Flights!$F$25),ISNA(MATCH(TRIM(BN683),{"00aaa00","00aaa0000","aaa00","aaa0000","00-aaa-00","00-aaa-0000","00/aaa/00"},0)),IF(S683="Link / file path",SUMPRODUCT(--ISNUMBER(SEARCH({"http","www.","\","/",".pdf",".jpg",".jpeg",".png",".heic",".xls",".doc",".msg",".eml"},Z683)))&gt;0,OR(SUMPRODUCT(--ISNUMBER(SEARCH({"a0","a-0","a_0","a/0","a.0","a#0"},BN683)))&gt;0,SUMPRODUCT(--ISNUMBER(SEARCH({"http","www.","\","/",".pdf",".jpg",".jpeg",".png",".heic",".xls",".doc",".msg",".eml"},Z683)))&gt;0,AND(ISNUMBER(MATCH(S683,{"Seal no.","Delivery note / receipt","Email","Photo"},0)),ISNUMBER(SEARCH("0000",BN683)))))),1,0),0)</f>
        <v>0</v>
      </c>
    </row>
    <row r="684" customFormat="false" ht="66" hidden="false" customHeight="true" outlineLevel="0" collapsed="false">
      <c r="A684" s="57" t="s">
        <v>1408</v>
      </c>
      <c r="B684" s="57" t="s">
        <v>310</v>
      </c>
      <c r="C684" s="57" t="str">
        <f aca="false">Flights!$F$25</f>
        <v>MH1437</v>
      </c>
      <c r="D684" s="58" t="n">
        <f aca="false">Flights!$D$25</f>
        <v>46325</v>
      </c>
      <c r="E684" s="57" t="str">
        <f aca="false">Flights!$G$25&amp;"-"&amp;Flights!$H$25</f>
        <v>LGK-KUL</v>
      </c>
      <c r="F684" s="57" t="str">
        <f aca="false">Flights!$K$25</f>
        <v>BC</v>
      </c>
      <c r="G684" s="57" t="s">
        <v>420</v>
      </c>
      <c r="H684" s="57" t="s">
        <v>378</v>
      </c>
      <c r="I684" s="57" t="s">
        <v>499</v>
      </c>
      <c r="J684" s="57" t="s">
        <v>500</v>
      </c>
      <c r="K684" s="67" t="s">
        <v>501</v>
      </c>
      <c r="L684" s="67" t="s">
        <v>1409</v>
      </c>
      <c r="M684" s="67" t="s">
        <v>451</v>
      </c>
      <c r="N684" s="67" t="s">
        <v>383</v>
      </c>
      <c r="O684" s="67" t="s">
        <v>984</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60"/>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file",IF(TRIM(S684)="","INVALID – choose the evidence type (column S)",IF(BL684=0,"INVALID – evidence ID does not match its type (e.g. SF-2210, IMG_2231, seal 88213, link)",IF(OR(LEN(AX684)&lt;2,ISNUMBER(MATCH(AX684,L_Placeholder,0))),"INVALID – verifier missing",IF(AX684=AU684,"INVALID – verifier must be someone other than the PIC",IF(BH684=1,"INVALID – result not yet available (awaiting / TBC)",IF(BV684=1,"INVALID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future",IF(AND(ISNUMBER(BY684),AG684&lt;BY684),IF(H684="Physical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IF(TRIM(S684)="",0,BZ684)</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TRIM(LOWER(W684))&lt;&gt;LOWER(Flights!$F$25),ISNA(MATCH(TRIM(BP684),{"00aaa00","00aaa0000","aaa00","aaa0000","00-aaa-00","00-aaa-0000","00/aaa/00"},0)),OR(SUMPRODUCT(--ISNUMBER(SEARCH({"a0","a-0","a_0","a/0","a.0","a#0"},BP684)))&gt;0,ISNUMBER(SEARCH("000000",BP684)))),1,0),0)</f>
        <v>0</v>
      </c>
      <c r="BR684" s="61"/>
      <c r="BS684" s="61"/>
      <c r="BT684" s="61"/>
      <c r="BU684" s="61"/>
      <c r="BV684" s="61" t="n">
        <f aca="false">0</f>
        <v>0</v>
      </c>
      <c r="BW684" s="61"/>
      <c r="BX684" s="61"/>
      <c r="BY684" s="62" t="n">
        <f aca="false">Q684-T12EarlyH/24</f>
        <v>46323.6875</v>
      </c>
      <c r="BZ684" s="61" t="n">
        <f aca="false">IFERROR(IF(AND(TRIM(LOWER(Z684))&lt;&gt;LOWER(Flights!$F$25),ISNA(MATCH(TRIM(BN684),{"00aaa00","00aaa0000","aaa00","aaa0000","00-aaa-00","00-aaa-0000","00/aaa/00"},0)),IF(S684="Link / file path",SUMPRODUCT(--ISNUMBER(SEARCH({"http","www.","\","/",".pdf",".jpg",".jpeg",".png",".heic",".xls",".doc",".msg",".eml"},Z684)))&gt;0,OR(SUMPRODUCT(--ISNUMBER(SEARCH({"a0","a-0","a_0","a/0","a.0","a#0"},BN684)))&gt;0,SUMPRODUCT(--ISNUMBER(SEARCH({"http","www.","\","/",".pdf",".jpg",".jpeg",".png",".heic",".xls",".doc",".msg",".eml"},Z684)))&gt;0,AND(ISNUMBER(MATCH(S684,{"Seal no.","Delivery note / receipt","Email","Photo"},0)),ISNUMBER(SEARCH("0000",BN684)))))),1,0),0)</f>
        <v>0</v>
      </c>
    </row>
    <row r="685" customFormat="false" ht="66" hidden="false" customHeight="true" outlineLevel="0" collapsed="false">
      <c r="A685" s="57" t="s">
        <v>1410</v>
      </c>
      <c r="B685" s="57" t="s">
        <v>310</v>
      </c>
      <c r="C685" s="57" t="str">
        <f aca="false">Flights!$F$25</f>
        <v>MH1437</v>
      </c>
      <c r="D685" s="58" t="n">
        <f aca="false">Flights!$D$25</f>
        <v>46325</v>
      </c>
      <c r="E685" s="57" t="str">
        <f aca="false">Flights!$G$25&amp;"-"&amp;Flights!$H$25</f>
        <v>LGK-KUL</v>
      </c>
      <c r="F685" s="57" t="str">
        <f aca="false">Flights!$K$25</f>
        <v>BC</v>
      </c>
      <c r="G685" s="57" t="s">
        <v>420</v>
      </c>
      <c r="H685" s="57" t="s">
        <v>378</v>
      </c>
      <c r="I685" s="57" t="s">
        <v>499</v>
      </c>
      <c r="J685" s="57" t="s">
        <v>505</v>
      </c>
      <c r="K685" s="67" t="s">
        <v>501</v>
      </c>
      <c r="L685" s="67" t="s">
        <v>1411</v>
      </c>
      <c r="M685" s="67" t="s">
        <v>451</v>
      </c>
      <c r="N685" s="67" t="s">
        <v>383</v>
      </c>
      <c r="O685" s="67" t="s">
        <v>984</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60"/>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file",IF(TRIM(S685)="","INVALID – choose the evidence type (column S)",IF(BL685=0,"INVALID – evidence ID does not match its type (e.g. SF-2210, IMG_2231, seal 88213, link)",IF(OR(LEN(AX685)&lt;2,ISNUMBER(MATCH(AX685,L_Placeholder,0))),"INVALID – verifier missing",IF(AX685=AU685,"INVALID – verifier must be someone other than the PIC",IF(BH685=1,"INVALID – result not yet available (awaiting / TBC)",IF(BV685=1,"INVALID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future",IF(AND(ISNUMBER(BY685),AG685&lt;BY685),IF(H685="Physical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IF(TRIM(S685)="",0,BZ685)</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TRIM(LOWER(W685))&lt;&gt;LOWER(Flights!$F$25),ISNA(MATCH(TRIM(BP685),{"00aaa00","00aaa0000","aaa00","aaa0000","00-aaa-00","00-aaa-0000","00/aaa/00"},0)),OR(SUMPRODUCT(--ISNUMBER(SEARCH({"a0","a-0","a_0","a/0","a.0","a#0"},BP685)))&gt;0,ISNUMBER(SEARCH("000000",BP685)))),1,0),0)</f>
        <v>0</v>
      </c>
      <c r="BR685" s="61"/>
      <c r="BS685" s="61"/>
      <c r="BT685" s="61"/>
      <c r="BU685" s="61"/>
      <c r="BV685" s="61" t="n">
        <f aca="false">0</f>
        <v>0</v>
      </c>
      <c r="BW685" s="61"/>
      <c r="BX685" s="61"/>
      <c r="BY685" s="62" t="n">
        <f aca="false">Q685-T12EarlyH/24</f>
        <v>46323.6875</v>
      </c>
      <c r="BZ685" s="61" t="n">
        <f aca="false">IFERROR(IF(AND(TRIM(LOWER(Z685))&lt;&gt;LOWER(Flights!$F$25),ISNA(MATCH(TRIM(BN685),{"00aaa00","00aaa0000","aaa00","aaa0000","00-aaa-00","00-aaa-0000","00/aaa/00"},0)),IF(S685="Link / file path",SUMPRODUCT(--ISNUMBER(SEARCH({"http","www.","\","/",".pdf",".jpg",".jpeg",".png",".heic",".xls",".doc",".msg",".eml"},Z685)))&gt;0,OR(SUMPRODUCT(--ISNUMBER(SEARCH({"a0","a-0","a_0","a/0","a.0","a#0"},BN685)))&gt;0,SUMPRODUCT(--ISNUMBER(SEARCH({"http","www.","\","/",".pdf",".jpg",".jpeg",".png",".heic",".xls",".doc",".msg",".eml"},Z685)))&gt;0,AND(ISNUMBER(MATCH(S685,{"Seal no.","Delivery note / receipt","Email","Photo"},0)),ISNUMBER(SEARCH("0000",BN685)))))),1,0),0)</f>
        <v>0</v>
      </c>
    </row>
    <row r="686" customFormat="false" ht="66" hidden="false" customHeight="true" outlineLevel="0" collapsed="false">
      <c r="A686" s="57" t="s">
        <v>1412</v>
      </c>
      <c r="B686" s="57" t="s">
        <v>310</v>
      </c>
      <c r="C686" s="57" t="str">
        <f aca="false">Flights!$F$25</f>
        <v>MH1437</v>
      </c>
      <c r="D686" s="58" t="n">
        <f aca="false">Flights!$D$25</f>
        <v>46325</v>
      </c>
      <c r="E686" s="57" t="str">
        <f aca="false">Flights!$G$25&amp;"-"&amp;Flights!$H$25</f>
        <v>LGK-KUL</v>
      </c>
      <c r="F686" s="57" t="str">
        <f aca="false">Flights!$K$25</f>
        <v>BC</v>
      </c>
      <c r="G686" s="57" t="s">
        <v>420</v>
      </c>
      <c r="H686" s="57" t="s">
        <v>378</v>
      </c>
      <c r="I686" s="57" t="s">
        <v>499</v>
      </c>
      <c r="J686" s="57" t="s">
        <v>508</v>
      </c>
      <c r="K686" s="67" t="s">
        <v>501</v>
      </c>
      <c r="L686" s="67" t="s">
        <v>1413</v>
      </c>
      <c r="M686" s="67" t="s">
        <v>451</v>
      </c>
      <c r="N686" s="67" t="s">
        <v>383</v>
      </c>
      <c r="O686" s="67" t="s">
        <v>984</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60"/>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file",IF(TRIM(S686)="","INVALID – choose the evidence type (column S)",IF(BL686=0,"INVALID – evidence ID does not match its type (e.g. SF-2210, IMG_2231, seal 88213, link)",IF(OR(LEN(AX686)&lt;2,ISNUMBER(MATCH(AX686,L_Placeholder,0))),"INVALID – verifier missing",IF(AX686=AU686,"INVALID – verifier must be someone other than the PIC",IF(BH686=1,"INVALID – result not yet available (awaiting / TBC)",IF(BV686=1,"INVALID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future",IF(AND(ISNUMBER(BY686),AG686&lt;BY686),IF(H686="Physical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IF(TRIM(S686)="",0,BZ686)</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TRIM(LOWER(W686))&lt;&gt;LOWER(Flights!$F$25),ISNA(MATCH(TRIM(BP686),{"00aaa00","00aaa0000","aaa00","aaa0000","00-aaa-00","00-aaa-0000","00/aaa/00"},0)),OR(SUMPRODUCT(--ISNUMBER(SEARCH({"a0","a-0","a_0","a/0","a.0","a#0"},BP686)))&gt;0,ISNUMBER(SEARCH("000000",BP686)))),1,0),0)</f>
        <v>0</v>
      </c>
      <c r="BR686" s="61"/>
      <c r="BS686" s="61"/>
      <c r="BT686" s="61"/>
      <c r="BU686" s="61"/>
      <c r="BV686" s="61" t="n">
        <f aca="false">0</f>
        <v>0</v>
      </c>
      <c r="BW686" s="61"/>
      <c r="BX686" s="61"/>
      <c r="BY686" s="62" t="n">
        <f aca="false">Q686-T12EarlyH/24</f>
        <v>46323.6875</v>
      </c>
      <c r="BZ686" s="61" t="n">
        <f aca="false">IFERROR(IF(AND(TRIM(LOWER(Z686))&lt;&gt;LOWER(Flights!$F$25),ISNA(MATCH(TRIM(BN686),{"00aaa00","00aaa0000","aaa00","aaa0000","00-aaa-00","00-aaa-0000","00/aaa/00"},0)),IF(S686="Link / file path",SUMPRODUCT(--ISNUMBER(SEARCH({"http","www.","\","/",".pdf",".jpg",".jpeg",".png",".heic",".xls",".doc",".msg",".eml"},Z686)))&gt;0,OR(SUMPRODUCT(--ISNUMBER(SEARCH({"a0","a-0","a_0","a/0","a.0","a#0"},BN686)))&gt;0,SUMPRODUCT(--ISNUMBER(SEARCH({"http","www.","\","/",".pdf",".jpg",".jpeg",".png",".heic",".xls",".doc",".msg",".eml"},Z686)))&gt;0,AND(ISNUMBER(MATCH(S686,{"Seal no.","Delivery note / receipt","Email","Photo"},0)),ISNUMBER(SEARCH("0000",BN686)))))),1,0),0)</f>
        <v>0</v>
      </c>
    </row>
    <row r="687" customFormat="false" ht="66" hidden="false" customHeight="true" outlineLevel="0" collapsed="false">
      <c r="A687" s="57" t="s">
        <v>1414</v>
      </c>
      <c r="B687" s="57" t="s">
        <v>310</v>
      </c>
      <c r="C687" s="57" t="str">
        <f aca="false">Flights!$F$25</f>
        <v>MH1437</v>
      </c>
      <c r="D687" s="58" t="n">
        <f aca="false">Flights!$D$25</f>
        <v>46325</v>
      </c>
      <c r="E687" s="57" t="str">
        <f aca="false">Flights!$G$25&amp;"-"&amp;Flights!$H$25</f>
        <v>LGK-KUL</v>
      </c>
      <c r="F687" s="57" t="str">
        <f aca="false">Flights!$K$25</f>
        <v>BC</v>
      </c>
      <c r="G687" s="57" t="s">
        <v>420</v>
      </c>
      <c r="H687" s="57" t="s">
        <v>378</v>
      </c>
      <c r="I687" s="57" t="s">
        <v>499</v>
      </c>
      <c r="J687" s="57" t="s">
        <v>518</v>
      </c>
      <c r="K687" s="67" t="s">
        <v>519</v>
      </c>
      <c r="L687" s="67" t="s">
        <v>1415</v>
      </c>
      <c r="M687" s="67" t="s">
        <v>451</v>
      </c>
      <c r="N687" s="67" t="s">
        <v>383</v>
      </c>
      <c r="O687" s="67" t="s">
        <v>1416</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60"/>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file",IF(TRIM(S687)="","INVALID – choose the evidence type (column S)",IF(BL687=0,"INVALID – evidence ID does not match its type (e.g. SF-2210, IMG_2231, seal 88213, link)",IF(OR(LEN(AX687)&lt;2,ISNUMBER(MATCH(AX687,L_Placeholder,0))),"INVALID – verifier missing",IF(AX687=AU687,"INVALID – verifier must be someone other than the PIC",IF(BH687=1,"INVALID – result not yet available (awaiting / TBC)",IF(BV687=1,"INVALID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future",IF(AND(ISNUMBER(BY687),AG687&lt;BY687),IF(H687="Physical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IF(TRIM(S687)="",0,BZ687)</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TRIM(LOWER(W687))&lt;&gt;LOWER(Flights!$F$25),ISNA(MATCH(TRIM(BP687),{"00aaa00","00aaa0000","aaa00","aaa0000","00-aaa-00","00-aaa-0000","00/aaa/00"},0)),OR(SUMPRODUCT(--ISNUMBER(SEARCH({"a0","a-0","a_0","a/0","a.0","a#0"},BP687)))&gt;0,ISNUMBER(SEARCH("000000",BP687)))),1,0),0)</f>
        <v>0</v>
      </c>
      <c r="BR687" s="61"/>
      <c r="BS687" s="61"/>
      <c r="BT687" s="61"/>
      <c r="BU687" s="61"/>
      <c r="BV687" s="61" t="n">
        <f aca="false">0</f>
        <v>0</v>
      </c>
      <c r="BW687" s="61"/>
      <c r="BX687" s="61"/>
      <c r="BY687" s="62" t="n">
        <f aca="false">Q687-T12EarlyH/24</f>
        <v>46323.6875</v>
      </c>
      <c r="BZ687" s="61" t="n">
        <f aca="false">IFERROR(IF(AND(TRIM(LOWER(Z687))&lt;&gt;LOWER(Flights!$F$25),ISNA(MATCH(TRIM(BN687),{"00aaa00","00aaa0000","aaa00","aaa0000","00-aaa-00","00-aaa-0000","00/aaa/00"},0)),IF(S687="Link / file path",SUMPRODUCT(--ISNUMBER(SEARCH({"http","www.","\","/",".pdf",".jpg",".jpeg",".png",".heic",".xls",".doc",".msg",".eml"},Z687)))&gt;0,OR(SUMPRODUCT(--ISNUMBER(SEARCH({"a0","a-0","a_0","a/0","a.0","a#0"},BN687)))&gt;0,SUMPRODUCT(--ISNUMBER(SEARCH({"http","www.","\","/",".pdf",".jpg",".jpeg",".png",".heic",".xls",".doc",".msg",".eml"},Z687)))&gt;0,AND(ISNUMBER(MATCH(S687,{"Seal no.","Delivery note / receipt","Email","Photo"},0)),ISNUMBER(SEARCH("0000",BN687)))))),1,0),0)</f>
        <v>0</v>
      </c>
    </row>
    <row r="688" customFormat="false" ht="66" hidden="false" customHeight="true" outlineLevel="0" collapsed="false">
      <c r="A688" s="57" t="s">
        <v>1417</v>
      </c>
      <c r="B688" s="57" t="s">
        <v>310</v>
      </c>
      <c r="C688" s="57" t="str">
        <f aca="false">Flights!$F$25</f>
        <v>MH1437</v>
      </c>
      <c r="D688" s="58" t="n">
        <f aca="false">Flights!$D$25</f>
        <v>46325</v>
      </c>
      <c r="E688" s="57" t="str">
        <f aca="false">Flights!$G$25&amp;"-"&amp;Flights!$H$25</f>
        <v>LGK-KUL</v>
      </c>
      <c r="F688" s="57" t="str">
        <f aca="false">Flights!$K$25</f>
        <v>BC</v>
      </c>
      <c r="G688" s="57" t="s">
        <v>420</v>
      </c>
      <c r="H688" s="57" t="s">
        <v>378</v>
      </c>
      <c r="I688" s="57" t="s">
        <v>499</v>
      </c>
      <c r="J688" s="57" t="s">
        <v>523</v>
      </c>
      <c r="K688" s="67" t="s">
        <v>501</v>
      </c>
      <c r="L688" s="67" t="s">
        <v>1418</v>
      </c>
      <c r="M688" s="67" t="s">
        <v>451</v>
      </c>
      <c r="N688" s="67" t="s">
        <v>383</v>
      </c>
      <c r="O688" s="67" t="s">
        <v>984</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60"/>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file",IF(TRIM(S688)="","INVALID – choose the evidence type (column S)",IF(BL688=0,"INVALID – evidence ID does not match its type (e.g. SF-2210, IMG_2231, seal 88213, link)",IF(OR(LEN(AX688)&lt;2,ISNUMBER(MATCH(AX688,L_Placeholder,0))),"INVALID – verifier missing",IF(AX688=AU688,"INVALID – verifier must be someone other than the PIC",IF(BH688=1,"INVALID – result not yet available (awaiting / TBC)",IF(BV688=1,"INVALID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future",IF(AND(ISNUMBER(BY688),AG688&lt;BY688),IF(H688="Physical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IF(TRIM(S688)="",0,BZ688)</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TRIM(LOWER(W688))&lt;&gt;LOWER(Flights!$F$25),ISNA(MATCH(TRIM(BP688),{"00aaa00","00aaa0000","aaa00","aaa0000","00-aaa-00","00-aaa-0000","00/aaa/00"},0)),OR(SUMPRODUCT(--ISNUMBER(SEARCH({"a0","a-0","a_0","a/0","a.0","a#0"},BP688)))&gt;0,ISNUMBER(SEARCH("000000",BP688)))),1,0),0)</f>
        <v>0</v>
      </c>
      <c r="BR688" s="61"/>
      <c r="BS688" s="61"/>
      <c r="BT688" s="61"/>
      <c r="BU688" s="61"/>
      <c r="BV688" s="61" t="n">
        <f aca="false">0</f>
        <v>0</v>
      </c>
      <c r="BW688" s="61"/>
      <c r="BX688" s="61"/>
      <c r="BY688" s="62" t="n">
        <f aca="false">Q688-T12EarlyH/24</f>
        <v>46323.6875</v>
      </c>
      <c r="BZ688" s="61" t="n">
        <f aca="false">IFERROR(IF(AND(TRIM(LOWER(Z688))&lt;&gt;LOWER(Flights!$F$25),ISNA(MATCH(TRIM(BN688),{"00aaa00","00aaa0000","aaa00","aaa0000","00-aaa-00","00-aaa-0000","00/aaa/00"},0)),IF(S688="Link / file path",SUMPRODUCT(--ISNUMBER(SEARCH({"http","www.","\","/",".pdf",".jpg",".jpeg",".png",".heic",".xls",".doc",".msg",".eml"},Z688)))&gt;0,OR(SUMPRODUCT(--ISNUMBER(SEARCH({"a0","a-0","a_0","a/0","a.0","a#0"},BN688)))&gt;0,SUMPRODUCT(--ISNUMBER(SEARCH({"http","www.","\","/",".pdf",".jpg",".jpeg",".png",".heic",".xls",".doc",".msg",".eml"},Z688)))&gt;0,AND(ISNUMBER(MATCH(S688,{"Seal no.","Delivery note / receipt","Email","Photo"},0)),ISNUMBER(SEARCH("0000",BN688)))))),1,0),0)</f>
        <v>0</v>
      </c>
    </row>
    <row r="689" customFormat="false" ht="66" hidden="false" customHeight="true" outlineLevel="0" collapsed="false">
      <c r="A689" s="57" t="s">
        <v>1419</v>
      </c>
      <c r="B689" s="57" t="s">
        <v>310</v>
      </c>
      <c r="C689" s="57" t="str">
        <f aca="false">Flights!$F$25</f>
        <v>MH1437</v>
      </c>
      <c r="D689" s="58" t="n">
        <f aca="false">Flights!$D$25</f>
        <v>46325</v>
      </c>
      <c r="E689" s="57" t="str">
        <f aca="false">Flights!$G$25&amp;"-"&amp;Flights!$H$25</f>
        <v>LGK-KUL</v>
      </c>
      <c r="F689" s="57" t="str">
        <f aca="false">Flights!$K$25</f>
        <v>BC</v>
      </c>
      <c r="G689" s="57" t="s">
        <v>420</v>
      </c>
      <c r="H689" s="57" t="s">
        <v>378</v>
      </c>
      <c r="I689" s="57" t="s">
        <v>447</v>
      </c>
      <c r="J689" s="57" t="s">
        <v>526</v>
      </c>
      <c r="K689" s="67" t="s">
        <v>449</v>
      </c>
      <c r="L689" s="67" t="s">
        <v>1420</v>
      </c>
      <c r="M689" s="67" t="s">
        <v>451</v>
      </c>
      <c r="N689" s="67" t="s">
        <v>383</v>
      </c>
      <c r="O689" s="67" t="s">
        <v>984</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60"/>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file",IF(TRIM(S689)="","INVALID – choose the evidence type (column S)",IF(BL689=0,"INVALID – evidence ID does not match its type (e.g. SF-2210, IMG_2231, seal 88213, link)",IF(OR(LEN(AX689)&lt;2,ISNUMBER(MATCH(AX689,L_Placeholder,0))),"INVALID – verifier missing",IF(AX689=AU689,"INVALID – verifier must be someone other than the PIC",IF(BH689=1,"INVALID – result not yet available (awaiting / TBC)",IF(BV689=1,"INVALID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future",IF(AND(ISNUMBER(BY689),AG689&lt;BY689),IF(H689="Physical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IF(TRIM(S689)="",0,BZ689)</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TRIM(LOWER(W689))&lt;&gt;LOWER(Flights!$F$25),ISNA(MATCH(TRIM(BP689),{"00aaa00","00aaa0000","aaa00","aaa0000","00-aaa-00","00-aaa-0000","00/aaa/00"},0)),OR(SUMPRODUCT(--ISNUMBER(SEARCH({"a0","a-0","a_0","a/0","a.0","a#0"},BP689)))&gt;0,ISNUMBER(SEARCH("000000",BP689)))),1,0),0)</f>
        <v>0</v>
      </c>
      <c r="BR689" s="61"/>
      <c r="BS689" s="61"/>
      <c r="BT689" s="61"/>
      <c r="BU689" s="61"/>
      <c r="BV689" s="61" t="n">
        <f aca="false">0</f>
        <v>0</v>
      </c>
      <c r="BW689" s="61"/>
      <c r="BX689" s="61"/>
      <c r="BY689" s="62" t="n">
        <f aca="false">Q689-T12EarlyH/24</f>
        <v>46323.6875</v>
      </c>
      <c r="BZ689" s="61" t="n">
        <f aca="false">IFERROR(IF(AND(TRIM(LOWER(Z689))&lt;&gt;LOWER(Flights!$F$25),ISNA(MATCH(TRIM(BN689),{"00aaa00","00aaa0000","aaa00","aaa0000","00-aaa-00","00-aaa-0000","00/aaa/00"},0)),IF(S689="Link / file path",SUMPRODUCT(--ISNUMBER(SEARCH({"http","www.","\","/",".pdf",".jpg",".jpeg",".png",".heic",".xls",".doc",".msg",".eml"},Z689)))&gt;0,OR(SUMPRODUCT(--ISNUMBER(SEARCH({"a0","a-0","a_0","a/0","a.0","a#0"},BN689)))&gt;0,SUMPRODUCT(--ISNUMBER(SEARCH({"http","www.","\","/",".pdf",".jpg",".jpeg",".png",".heic",".xls",".doc",".msg",".eml"},Z689)))&gt;0,AND(ISNUMBER(MATCH(S689,{"Seal no.","Delivery note / receipt","Email","Photo"},0)),ISNUMBER(SEARCH("0000",BN689)))))),1,0),0)</f>
        <v>0</v>
      </c>
    </row>
    <row r="690" customFormat="false" ht="66" hidden="false" customHeight="true" outlineLevel="0" collapsed="false">
      <c r="A690" s="57" t="s">
        <v>1421</v>
      </c>
      <c r="B690" s="57" t="s">
        <v>310</v>
      </c>
      <c r="C690" s="57" t="str">
        <f aca="false">Flights!$F$25</f>
        <v>MH1437</v>
      </c>
      <c r="D690" s="58" t="n">
        <f aca="false">Flights!$D$25</f>
        <v>46325</v>
      </c>
      <c r="E690" s="57" t="str">
        <f aca="false">Flights!$G$25&amp;"-"&amp;Flights!$H$25</f>
        <v>LGK-KUL</v>
      </c>
      <c r="F690" s="57" t="str">
        <f aca="false">Flights!$K$25</f>
        <v>BC</v>
      </c>
      <c r="G690" s="57" t="s">
        <v>420</v>
      </c>
      <c r="H690" s="57" t="s">
        <v>378</v>
      </c>
      <c r="I690" s="57" t="s">
        <v>447</v>
      </c>
      <c r="J690" s="57" t="s">
        <v>529</v>
      </c>
      <c r="K690" s="67" t="s">
        <v>449</v>
      </c>
      <c r="L690" s="67" t="s">
        <v>1422</v>
      </c>
      <c r="M690" s="67" t="s">
        <v>451</v>
      </c>
      <c r="N690" s="67" t="s">
        <v>383</v>
      </c>
      <c r="O690" s="67" t="s">
        <v>984</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60"/>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file",IF(TRIM(S690)="","INVALID – choose the evidence type (column S)",IF(BL690=0,"INVALID – evidence ID does not match its type (e.g. SF-2210, IMG_2231, seal 88213, link)",IF(OR(LEN(AX690)&lt;2,ISNUMBER(MATCH(AX690,L_Placeholder,0))),"INVALID – verifier missing",IF(AX690=AU690,"INVALID – verifier must be someone other than the PIC",IF(BH690=1,"INVALID – result not yet available (awaiting / TBC)",IF(BV690=1,"INVALID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future",IF(AND(ISNUMBER(BY690),AG690&lt;BY690),IF(H690="Physical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IF(TRIM(S690)="",0,BZ690)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TRIM(LOWER(W690))&lt;&gt;LOWER(Flights!$F$25),ISNA(MATCH(TRIM(BP690),{"00aaa00","00aaa0000","aaa00","aaa0000","00-aaa-00","00-aaa-0000","00/aaa/00"},0)),OR(SUMPRODUCT(--ISNUMBER(SEARCH({"a0","a-0","a_0","a/0","a.0","a#0"},BP690)))&gt;0,ISNUMBER(SEARCH("000000",BP690)))),1,0),0)</f>
        <v>0</v>
      </c>
      <c r="BR690" s="61"/>
      <c r="BS690" s="61"/>
      <c r="BT690" s="61"/>
      <c r="BU690" s="61"/>
      <c r="BV690" s="61" t="n">
        <f aca="false">0</f>
        <v>0</v>
      </c>
      <c r="BW690" s="61"/>
      <c r="BX690" s="61"/>
      <c r="BY690" s="62" t="n">
        <f aca="false">Q690-T12EarlyH/24</f>
        <v>46323.6875</v>
      </c>
      <c r="BZ690" s="61" t="n">
        <f aca="false">IFERROR(IF(AND(TRIM(LOWER(Z690))&lt;&gt;LOWER(Flights!$F$25),ISNA(MATCH(TRIM(BN690),{"00aaa00","00aaa0000","aaa00","aaa0000","00-aaa-00","00-aaa-0000","00/aaa/00"},0)),IF(S690="Link / file path",SUMPRODUCT(--ISNUMBER(SEARCH({"http","www.","\","/",".pdf",".jpg",".jpeg",".png",".heic",".xls",".doc",".msg",".eml"},Z690)))&gt;0,OR(SUMPRODUCT(--ISNUMBER(SEARCH({"a0","a-0","a_0","a/0","a.0","a#0"},BN690)))&gt;0,SUMPRODUCT(--ISNUMBER(SEARCH({"http","www.","\","/",".pdf",".jpg",".jpeg",".png",".heic",".xls",".doc",".msg",".eml"},Z690)))&gt;0,AND(ISNUMBER(MATCH(S690,{"Seal no.","Delivery note / receipt","Email","Photo"},0)),ISNUMBER(SEARCH("0000",BN690)))))),1,0),0)</f>
        <v>0</v>
      </c>
    </row>
    <row r="691" customFormat="false" ht="39.75" hidden="false" customHeight="true" outlineLevel="0" collapsed="false">
      <c r="A691" s="57" t="s">
        <v>1423</v>
      </c>
      <c r="B691" s="57" t="s">
        <v>310</v>
      </c>
      <c r="C691" s="57" t="str">
        <f aca="false">Flights!$F$25</f>
        <v>MH1437</v>
      </c>
      <c r="D691" s="58" t="n">
        <f aca="false">Flights!$D$25</f>
        <v>46325</v>
      </c>
      <c r="E691" s="57" t="str">
        <f aca="false">Flights!$G$25&amp;"-"&amp;Flights!$H$25</f>
        <v>LGK-KUL</v>
      </c>
      <c r="F691" s="57" t="str">
        <f aca="false">Flights!$K$25</f>
        <v>BC</v>
      </c>
      <c r="G691" s="57" t="s">
        <v>459</v>
      </c>
      <c r="H691" s="57" t="s">
        <v>460</v>
      </c>
      <c r="I691" s="57" t="s">
        <v>379</v>
      </c>
      <c r="J691" s="57" t="s">
        <v>461</v>
      </c>
      <c r="K691" s="67" t="s">
        <v>426</v>
      </c>
      <c r="L691" s="67" t="s">
        <v>462</v>
      </c>
      <c r="M691" s="67"/>
      <c r="N691" s="67" t="s">
        <v>383</v>
      </c>
      <c r="O691" s="67" t="s">
        <v>463</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60"/>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file",IF(TRIM(S691)="","INVALID – choose the evidence type (column S)",IF(BL691=0,"INVALID – evidence ID does not match its type (e.g. SF-2210, IMG_2231, seal 88213, link)",IF(OR(LEN(AX691)&lt;2,ISNUMBER(MATCH(AX691,L_Placeholder,0))),"INVALID – verifier missing",IF(AX691=AU691,"INVALID – verifier must be someone other than the PIC",IF(BH691=1,"INVALID – result not yet available (awaiting / TBC)",IF(BV691=1,"INVALID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future",IF(AND(ISNUMBER(BY691),AG691&lt;BY691),IF(H691="Physical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IF(TRIM(S691)="",0,BZ691)</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TRIM(LOWER(W691))&lt;&gt;LOWER(Flights!$F$25),ISNA(MATCH(TRIM(BP691),{"00aaa00","00aaa0000","aaa00","aaa0000","00-aaa-00","00-aaa-0000","00/aaa/00"},0)),OR(SUMPRODUCT(--ISNUMBER(SEARCH({"a0","a-0","a_0","a/0","a.0","a#0"},BP691)))&gt;0,ISNUMBER(SEARCH("000000",BP691)))),1,0),0)</f>
        <v>0</v>
      </c>
      <c r="BR691" s="61"/>
      <c r="BS691" s="61"/>
      <c r="BT691" s="61"/>
      <c r="BU691" s="61"/>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c r="BX691" s="61"/>
      <c r="BY691" s="62" t="n">
        <f aca="false">IF(ISNUMBER(Flights!$AZ$25),MAX(Q691-UpliftWindowH/24,Flights!$AZ$25),Q691-UpliftWindowH/24)</f>
        <v>46325.03125</v>
      </c>
      <c r="BZ691" s="61" t="n">
        <f aca="false">IFERROR(IF(AND(TRIM(LOWER(Z691))&lt;&gt;LOWER(Flights!$F$25),ISNA(MATCH(TRIM(BN691),{"00aaa00","00aaa0000","aaa00","aaa0000","00-aaa-00","00-aaa-0000","00/aaa/00"},0)),IF(S691="Link / file path",SUMPRODUCT(--ISNUMBER(SEARCH({"http","www.","\","/",".pdf",".jpg",".jpeg",".png",".heic",".xls",".doc",".msg",".eml"},Z691)))&gt;0,OR(SUMPRODUCT(--ISNUMBER(SEARCH({"a0","a-0","a_0","a/0","a.0","a#0"},BN691)))&gt;0,SUMPRODUCT(--ISNUMBER(SEARCH({"http","www.","\","/",".pdf",".jpg",".jpeg",".png",".heic",".xls",".doc",".msg",".eml"},Z691)))&gt;0,AND(ISNUMBER(MATCH(S691,{"Seal no.","Delivery note / receipt","Email","Photo"},0)),ISNUMBER(SEARCH("0000",BN691)))))),1,0),0)</f>
        <v>0</v>
      </c>
    </row>
    <row r="692" customFormat="false" ht="39.75" hidden="false" customHeight="true" outlineLevel="0" collapsed="false">
      <c r="A692" s="57" t="s">
        <v>1424</v>
      </c>
      <c r="B692" s="57" t="s">
        <v>310</v>
      </c>
      <c r="C692" s="57" t="str">
        <f aca="false">Flights!$F$25</f>
        <v>MH1437</v>
      </c>
      <c r="D692" s="58" t="n">
        <f aca="false">Flights!$D$25</f>
        <v>46325</v>
      </c>
      <c r="E692" s="57" t="str">
        <f aca="false">Flights!$G$25&amp;"-"&amp;Flights!$H$25</f>
        <v>LGK-KUL</v>
      </c>
      <c r="F692" s="57" t="str">
        <f aca="false">Flights!$K$25</f>
        <v>BC</v>
      </c>
      <c r="G692" s="57" t="s">
        <v>459</v>
      </c>
      <c r="H692" s="57" t="s">
        <v>460</v>
      </c>
      <c r="I692" s="57" t="s">
        <v>428</v>
      </c>
      <c r="J692" s="57" t="s">
        <v>465</v>
      </c>
      <c r="K692" s="67" t="s">
        <v>426</v>
      </c>
      <c r="L692" s="67" t="s">
        <v>462</v>
      </c>
      <c r="M692" s="67"/>
      <c r="N692" s="67" t="s">
        <v>383</v>
      </c>
      <c r="O692" s="67" t="s">
        <v>463</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60"/>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file",IF(TRIM(S692)="","INVALID – choose the evidence type (column S)",IF(BL692=0,"INVALID – evidence ID does not match its type (e.g. SF-2210, IMG_2231, seal 88213, link)",IF(OR(LEN(AX692)&lt;2,ISNUMBER(MATCH(AX692,L_Placeholder,0))),"INVALID – verifier missing",IF(AX692=AU692,"INVALID – verifier must be someone other than the PIC",IF(BH692=1,"INVALID – result not yet available (awaiting / TBC)",IF(BV692=1,"INVALID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future",IF(AND(ISNUMBER(BY692),AG692&lt;BY692),IF(H692="Physical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IF(TRIM(S692)="",0,BZ692)</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TRIM(LOWER(W692))&lt;&gt;LOWER(Flights!$F$25),ISNA(MATCH(TRIM(BP692),{"00aaa00","00aaa0000","aaa00","aaa0000","00-aaa-00","00-aaa-0000","00/aaa/00"},0)),OR(SUMPRODUCT(--ISNUMBER(SEARCH({"a0","a-0","a_0","a/0","a.0","a#0"},BP692)))&gt;0,ISNUMBER(SEARCH("000000",BP692)))),1,0),0)</f>
        <v>0</v>
      </c>
      <c r="BR692" s="61"/>
      <c r="BS692" s="61"/>
      <c r="BT692" s="61"/>
      <c r="BU692" s="61"/>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c r="BX692" s="61"/>
      <c r="BY692" s="62" t="n">
        <f aca="false">IF(ISNUMBER(Flights!$AZ$25),MAX(Q692-UpliftWindowH/24,Flights!$AZ$25),Q692-UpliftWindowH/24)</f>
        <v>46325.03125</v>
      </c>
      <c r="BZ692" s="61" t="n">
        <f aca="false">IFERROR(IF(AND(TRIM(LOWER(Z692))&lt;&gt;LOWER(Flights!$F$25),ISNA(MATCH(TRIM(BN692),{"00aaa00","00aaa0000","aaa00","aaa0000","00-aaa-00","00-aaa-0000","00/aaa/00"},0)),IF(S692="Link / file path",SUMPRODUCT(--ISNUMBER(SEARCH({"http","www.","\","/",".pdf",".jpg",".jpeg",".png",".heic",".xls",".doc",".msg",".eml"},Z692)))&gt;0,OR(SUMPRODUCT(--ISNUMBER(SEARCH({"a0","a-0","a_0","a/0","a.0","a#0"},BN692)))&gt;0,SUMPRODUCT(--ISNUMBER(SEARCH({"http","www.","\","/",".pdf",".jpg",".jpeg",".png",".heic",".xls",".doc",".msg",".eml"},Z692)))&gt;0,AND(ISNUMBER(MATCH(S692,{"Seal no.","Delivery note / receipt","Email","Photo"},0)),ISNUMBER(SEARCH("0000",BN692)))))),1,0),0)</f>
        <v>0</v>
      </c>
    </row>
    <row r="693" customFormat="false" ht="78.75" hidden="false" customHeight="true" outlineLevel="0" collapsed="false">
      <c r="A693" s="57" t="s">
        <v>1425</v>
      </c>
      <c r="B693" s="57" t="s">
        <v>310</v>
      </c>
      <c r="C693" s="57" t="str">
        <f aca="false">Flights!$F$25</f>
        <v>MH1437</v>
      </c>
      <c r="D693" s="58" t="n">
        <f aca="false">Flights!$D$25</f>
        <v>46325</v>
      </c>
      <c r="E693" s="57" t="str">
        <f aca="false">Flights!$G$25&amp;"-"&amp;Flights!$H$25</f>
        <v>LGK-KUL</v>
      </c>
      <c r="F693" s="57" t="str">
        <f aca="false">Flights!$K$25</f>
        <v>BC</v>
      </c>
      <c r="G693" s="57" t="s">
        <v>459</v>
      </c>
      <c r="H693" s="57" t="s">
        <v>460</v>
      </c>
      <c r="I693" s="57" t="s">
        <v>411</v>
      </c>
      <c r="J693" s="57" t="s">
        <v>1426</v>
      </c>
      <c r="K693" s="67" t="s">
        <v>1427</v>
      </c>
      <c r="L693" s="67" t="s">
        <v>990</v>
      </c>
      <c r="M693" s="67"/>
      <c r="N693" s="67" t="s">
        <v>383</v>
      </c>
      <c r="O693" s="67" t="s">
        <v>991</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60"/>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file",IF(TRIM(S693)="","INVALID – choose the evidence type (column S)",IF(BL693=0,"INVALID – evidence ID does not match its type (e.g. SF-2210, IMG_2231, seal 88213, link)",IF(OR(LEN(AX693)&lt;2,ISNUMBER(MATCH(AX693,L_Placeholder,0))),"INVALID – verifier missing",IF(AX693=AU693,"INVALID – verifier must be someone other than the PIC",IF(BH693=1,"INVALID – result not yet available (awaiting / TBC)",IF(BV693=1,"INVALID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future",IF(AND(ISNUMBER(BY693),AG693&lt;BY693),IF(H693="Physical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IF(TRIM(S693)="",0,BZ693)</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TRIM(LOWER(W693))&lt;&gt;LOWER(Flights!$F$25),ISNA(MATCH(TRIM(BP693),{"00aaa00","00aaa0000","aaa00","aaa0000","00-aaa-00","00-aaa-0000","00/aaa/00"},0)),OR(SUMPRODUCT(--ISNUMBER(SEARCH({"a0","a-0","a_0","a/0","a.0","a#0"},BP693)))&gt;0,ISNUMBER(SEARCH("000000",BP693)))),1,0),0)</f>
        <v>0</v>
      </c>
      <c r="BR693" s="61"/>
      <c r="BS693" s="61"/>
      <c r="BT693" s="61"/>
      <c r="BU693" s="61"/>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c r="BX693" s="61"/>
      <c r="BY693" s="62" t="n">
        <f aca="false">Q693-UpliftWindowH/24</f>
        <v>46324.1875</v>
      </c>
      <c r="BZ693" s="61" t="n">
        <f aca="false">IFERROR(IF(AND(TRIM(LOWER(Z693))&lt;&gt;LOWER(Flights!$F$25),ISNA(MATCH(TRIM(BN693),{"00aaa00","00aaa0000","aaa00","aaa0000","00-aaa-00","00-aaa-0000","00/aaa/00"},0)),IF(S693="Link / file path",SUMPRODUCT(--ISNUMBER(SEARCH({"http","www.","\","/",".pdf",".jpg",".jpeg",".png",".heic",".xls",".doc",".msg",".eml"},Z693)))&gt;0,OR(SUMPRODUCT(--ISNUMBER(SEARCH({"a0","a-0","a_0","a/0","a.0","a#0"},BN693)))&gt;0,SUMPRODUCT(--ISNUMBER(SEARCH({"http","www.","\","/",".pdf",".jpg",".jpeg",".png",".heic",".xls",".doc",".msg",".eml"},Z693)))&gt;0,AND(ISNUMBER(MATCH(S693,{"Seal no.","Delivery note / receipt","Email","Photo"},0)),ISNUMBER(SEARCH("0000",BN693)))))),1,0),0)</f>
        <v>0</v>
      </c>
    </row>
    <row r="694" customFormat="false" ht="41.25" hidden="false" customHeight="true" outlineLevel="0" collapsed="false">
      <c r="A694" s="57" t="s">
        <v>1428</v>
      </c>
      <c r="B694" s="57" t="s">
        <v>310</v>
      </c>
      <c r="C694" s="57" t="str">
        <f aca="false">Flights!$F$25</f>
        <v>MH1437</v>
      </c>
      <c r="D694" s="58" t="n">
        <f aca="false">Flights!$D$25</f>
        <v>46325</v>
      </c>
      <c r="E694" s="57" t="str">
        <f aca="false">Flights!$G$25&amp;"-"&amp;Flights!$H$25</f>
        <v>LGK-KUL</v>
      </c>
      <c r="F694" s="57" t="str">
        <f aca="false">Flights!$K$25</f>
        <v>BC</v>
      </c>
      <c r="G694" s="57" t="s">
        <v>459</v>
      </c>
      <c r="H694" s="57" t="s">
        <v>460</v>
      </c>
      <c r="I694" s="57" t="s">
        <v>440</v>
      </c>
      <c r="J694" s="57" t="s">
        <v>534</v>
      </c>
      <c r="K694" s="67" t="s">
        <v>495</v>
      </c>
      <c r="L694" s="67" t="s">
        <v>1406</v>
      </c>
      <c r="M694" s="67" t="s">
        <v>451</v>
      </c>
      <c r="N694" s="67" t="s">
        <v>383</v>
      </c>
      <c r="O694" s="67" t="s">
        <v>535</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60"/>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file",IF(TRIM(S694)="","INVALID – choose the evidence type (column S)",IF(BL694=0,"INVALID – evidence ID does not match its type (e.g. SF-2210, IMG_2231, seal 88213, link)",IF(OR(LEN(AX694)&lt;2,ISNUMBER(MATCH(AX694,L_Placeholder,0))),"INVALID – verifier missing",IF(AX694=AU694,"INVALID – verifier must be someone other than the PIC",IF(BH694=1,"INVALID – result not yet available (awaiting / TBC)",IF(BV694=1,"INVALID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future",IF(AND(ISNUMBER(BY694),AG694&lt;BY694),IF(H694="Physical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IF(TRIM(S694)="",0,BZ694)</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TRIM(LOWER(W694))&lt;&gt;LOWER(Flights!$F$25),ISNA(MATCH(TRIM(BP694),{"00aaa00","00aaa0000","aaa00","aaa0000","00-aaa-00","00-aaa-0000","00/aaa/00"},0)),OR(SUMPRODUCT(--ISNUMBER(SEARCH({"a0","a-0","a_0","a/0","a.0","a#0"},BP694)))&gt;0,ISNUMBER(SEARCH("000000",BP694)))),1,0),0)</f>
        <v>0</v>
      </c>
      <c r="BR694" s="61"/>
      <c r="BS694" s="61"/>
      <c r="BT694" s="61"/>
      <c r="BU694" s="61"/>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c r="BX694" s="61"/>
      <c r="BY694" s="62" t="n">
        <f aca="false">IF(ISNUMBER(Flights!$AZ$25),MAX(Q694-UpliftWindowH/24,Flights!$AZ$25),Q694-UpliftWindowH/24)</f>
        <v>46325.03125</v>
      </c>
      <c r="BZ694" s="61" t="n">
        <f aca="false">IFERROR(IF(AND(TRIM(LOWER(Z694))&lt;&gt;LOWER(Flights!$F$25),ISNA(MATCH(TRIM(BN694),{"00aaa00","00aaa0000","aaa00","aaa0000","00-aaa-00","00-aaa-0000","00/aaa/00"},0)),IF(S694="Link / file path",SUMPRODUCT(--ISNUMBER(SEARCH({"http","www.","\","/",".pdf",".jpg",".jpeg",".png",".heic",".xls",".doc",".msg",".eml"},Z694)))&gt;0,OR(SUMPRODUCT(--ISNUMBER(SEARCH({"a0","a-0","a_0","a/0","a.0","a#0"},BN694)))&gt;0,SUMPRODUCT(--ISNUMBER(SEARCH({"http","www.","\","/",".pdf",".jpg",".jpeg",".png",".heic",".xls",".doc",".msg",".eml"},Z694)))&gt;0,AND(ISNUMBER(MATCH(S694,{"Seal no.","Delivery note / receipt","Email","Photo"},0)),ISNUMBER(SEARCH("0000",BN694)))))),1,0),0)</f>
        <v>0</v>
      </c>
    </row>
    <row r="695" customFormat="false" ht="39.75" hidden="false" customHeight="true" outlineLevel="0" collapsed="false">
      <c r="A695" s="57" t="s">
        <v>1429</v>
      </c>
      <c r="B695" s="57" t="s">
        <v>310</v>
      </c>
      <c r="C695" s="57" t="str">
        <f aca="false">Flights!$F$25</f>
        <v>MH1437</v>
      </c>
      <c r="D695" s="58" t="n">
        <f aca="false">Flights!$D$25</f>
        <v>46325</v>
      </c>
      <c r="E695" s="57" t="str">
        <f aca="false">Flights!$G$25&amp;"-"&amp;Flights!$H$25</f>
        <v>LGK-KUL</v>
      </c>
      <c r="F695" s="57" t="str">
        <f aca="false">Flights!$K$25</f>
        <v>BC</v>
      </c>
      <c r="G695" s="57" t="s">
        <v>459</v>
      </c>
      <c r="H695" s="57" t="s">
        <v>460</v>
      </c>
      <c r="I695" s="57" t="s">
        <v>499</v>
      </c>
      <c r="J695" s="57" t="s">
        <v>537</v>
      </c>
      <c r="K695" s="67" t="s">
        <v>501</v>
      </c>
      <c r="L695" s="67" t="s">
        <v>1409</v>
      </c>
      <c r="M695" s="67" t="s">
        <v>451</v>
      </c>
      <c r="N695" s="67" t="s">
        <v>383</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60"/>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file",IF(TRIM(S695)="","INVALID – choose the evidence type (column S)",IF(BL695=0,"INVALID – evidence ID does not match its type (e.g. SF-2210, IMG_2231, seal 88213, link)",IF(OR(LEN(AX695)&lt;2,ISNUMBER(MATCH(AX695,L_Placeholder,0))),"INVALID – verifier missing",IF(AX695=AU695,"INVALID – verifier must be someone other than the PIC",IF(BH695=1,"INVALID – result not yet available (awaiting / TBC)",IF(BV695=1,"INVALID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future",IF(AND(ISNUMBER(BY695),AG695&lt;BY695),IF(H695="Physical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IF(TRIM(S695)="",0,BZ695)</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TRIM(LOWER(W695))&lt;&gt;LOWER(Flights!$F$25),ISNA(MATCH(TRIM(BP695),{"00aaa00","00aaa0000","aaa00","aaa0000","00-aaa-00","00-aaa-0000","00/aaa/00"},0)),OR(SUMPRODUCT(--ISNUMBER(SEARCH({"a0","a-0","a_0","a/0","a.0","a#0"},BP695)))&gt;0,ISNUMBER(SEARCH("000000",BP695)))),1,0),0)</f>
        <v>0</v>
      </c>
      <c r="BR695" s="61"/>
      <c r="BS695" s="61"/>
      <c r="BT695" s="61"/>
      <c r="BU695" s="61"/>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c r="BX695" s="61"/>
      <c r="BY695" s="62" t="n">
        <f aca="false">IF(ISNUMBER(Flights!$AZ$25),MAX(Q695-UpliftWindowH/24,Flights!$AZ$25),Q695-UpliftWindowH/24)</f>
        <v>46325.03125</v>
      </c>
      <c r="BZ695" s="61" t="n">
        <f aca="false">IFERROR(IF(AND(TRIM(LOWER(Z695))&lt;&gt;LOWER(Flights!$F$25),ISNA(MATCH(TRIM(BN695),{"00aaa00","00aaa0000","aaa00","aaa0000","00-aaa-00","00-aaa-0000","00/aaa/00"},0)),IF(S695="Link / file path",SUMPRODUCT(--ISNUMBER(SEARCH({"http","www.","\","/",".pdf",".jpg",".jpeg",".png",".heic",".xls",".doc",".msg",".eml"},Z695)))&gt;0,OR(SUMPRODUCT(--ISNUMBER(SEARCH({"a0","a-0","a_0","a/0","a.0","a#0"},BN695)))&gt;0,SUMPRODUCT(--ISNUMBER(SEARCH({"http","www.","\","/",".pdf",".jpg",".jpeg",".png",".heic",".xls",".doc",".msg",".eml"},Z695)))&gt;0,AND(ISNUMBER(MATCH(S695,{"Seal no.","Delivery note / receipt","Email","Photo"},0)),ISNUMBER(SEARCH("0000",BN695)))))),1,0),0)</f>
        <v>0</v>
      </c>
    </row>
    <row r="696" customFormat="false" ht="39.75" hidden="false" customHeight="true" outlineLevel="0" collapsed="false">
      <c r="A696" s="57" t="s">
        <v>1430</v>
      </c>
      <c r="B696" s="57" t="s">
        <v>310</v>
      </c>
      <c r="C696" s="57" t="str">
        <f aca="false">Flights!$F$25</f>
        <v>MH1437</v>
      </c>
      <c r="D696" s="58" t="n">
        <f aca="false">Flights!$D$25</f>
        <v>46325</v>
      </c>
      <c r="E696" s="57" t="str">
        <f aca="false">Flights!$G$25&amp;"-"&amp;Flights!$H$25</f>
        <v>LGK-KUL</v>
      </c>
      <c r="F696" s="57" t="str">
        <f aca="false">Flights!$K$25</f>
        <v>BC</v>
      </c>
      <c r="G696" s="57" t="s">
        <v>459</v>
      </c>
      <c r="H696" s="57" t="s">
        <v>460</v>
      </c>
      <c r="I696" s="57" t="s">
        <v>499</v>
      </c>
      <c r="J696" s="57" t="s">
        <v>539</v>
      </c>
      <c r="K696" s="67" t="s">
        <v>501</v>
      </c>
      <c r="L696" s="67" t="s">
        <v>1411</v>
      </c>
      <c r="M696" s="67" t="s">
        <v>451</v>
      </c>
      <c r="N696" s="67" t="s">
        <v>383</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60"/>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file",IF(TRIM(S696)="","INVALID – choose the evidence type (column S)",IF(BL696=0,"INVALID – evidence ID does not match its type (e.g. SF-2210, IMG_2231, seal 88213, link)",IF(OR(LEN(AX696)&lt;2,ISNUMBER(MATCH(AX696,L_Placeholder,0))),"INVALID – verifier missing",IF(AX696=AU696,"INVALID – verifier must be someone other than the PIC",IF(BH696=1,"INVALID – result not yet available (awaiting / TBC)",IF(BV696=1,"INVALID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future",IF(AND(ISNUMBER(BY696),AG696&lt;BY696),IF(H696="Physical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IF(TRIM(S696)="",0,BZ696)</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TRIM(LOWER(W696))&lt;&gt;LOWER(Flights!$F$25),ISNA(MATCH(TRIM(BP696),{"00aaa00","00aaa0000","aaa00","aaa0000","00-aaa-00","00-aaa-0000","00/aaa/00"},0)),OR(SUMPRODUCT(--ISNUMBER(SEARCH({"a0","a-0","a_0","a/0","a.0","a#0"},BP696)))&gt;0,ISNUMBER(SEARCH("000000",BP696)))),1,0),0)</f>
        <v>0</v>
      </c>
      <c r="BR696" s="61"/>
      <c r="BS696" s="61"/>
      <c r="BT696" s="61"/>
      <c r="BU696" s="61"/>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c r="BX696" s="61"/>
      <c r="BY696" s="62" t="n">
        <f aca="false">IF(ISNUMBER(Flights!$AZ$25),MAX(Q696-UpliftWindowH/24,Flights!$AZ$25),Q696-UpliftWindowH/24)</f>
        <v>46325.03125</v>
      </c>
      <c r="BZ696" s="61" t="n">
        <f aca="false">IFERROR(IF(AND(TRIM(LOWER(Z696))&lt;&gt;LOWER(Flights!$F$25),ISNA(MATCH(TRIM(BN696),{"00aaa00","00aaa0000","aaa00","aaa0000","00-aaa-00","00-aaa-0000","00/aaa/00"},0)),IF(S696="Link / file path",SUMPRODUCT(--ISNUMBER(SEARCH({"http","www.","\","/",".pdf",".jpg",".jpeg",".png",".heic",".xls",".doc",".msg",".eml"},Z696)))&gt;0,OR(SUMPRODUCT(--ISNUMBER(SEARCH({"a0","a-0","a_0","a/0","a.0","a#0"},BN696)))&gt;0,SUMPRODUCT(--ISNUMBER(SEARCH({"http","www.","\","/",".pdf",".jpg",".jpeg",".png",".heic",".xls",".doc",".msg",".eml"},Z696)))&gt;0,AND(ISNUMBER(MATCH(S696,{"Seal no.","Delivery note / receipt","Email","Photo"},0)),ISNUMBER(SEARCH("0000",BN696)))))),1,0),0)</f>
        <v>0</v>
      </c>
    </row>
    <row r="697" customFormat="false" ht="39.75" hidden="false" customHeight="true" outlineLevel="0" collapsed="false">
      <c r="A697" s="57" t="s">
        <v>1431</v>
      </c>
      <c r="B697" s="57" t="s">
        <v>310</v>
      </c>
      <c r="C697" s="57" t="str">
        <f aca="false">Flights!$F$25</f>
        <v>MH1437</v>
      </c>
      <c r="D697" s="58" t="n">
        <f aca="false">Flights!$D$25</f>
        <v>46325</v>
      </c>
      <c r="E697" s="57" t="str">
        <f aca="false">Flights!$G$25&amp;"-"&amp;Flights!$H$25</f>
        <v>LGK-KUL</v>
      </c>
      <c r="F697" s="57" t="str">
        <f aca="false">Flights!$K$25</f>
        <v>BC</v>
      </c>
      <c r="G697" s="57" t="s">
        <v>459</v>
      </c>
      <c r="H697" s="57" t="s">
        <v>460</v>
      </c>
      <c r="I697" s="57" t="s">
        <v>499</v>
      </c>
      <c r="J697" s="57" t="s">
        <v>541</v>
      </c>
      <c r="K697" s="67" t="s">
        <v>501</v>
      </c>
      <c r="L697" s="67" t="s">
        <v>1413</v>
      </c>
      <c r="M697" s="67" t="s">
        <v>451</v>
      </c>
      <c r="N697" s="67" t="s">
        <v>383</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60"/>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file",IF(TRIM(S697)="","INVALID – choose the evidence type (column S)",IF(BL697=0,"INVALID – evidence ID does not match its type (e.g. SF-2210, IMG_2231, seal 88213, link)",IF(OR(LEN(AX697)&lt;2,ISNUMBER(MATCH(AX697,L_Placeholder,0))),"INVALID – verifier missing",IF(AX697=AU697,"INVALID – verifier must be someone other than the PIC",IF(BH697=1,"INVALID – result not yet available (awaiting / TBC)",IF(BV697=1,"INVALID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future",IF(AND(ISNUMBER(BY697),AG697&lt;BY697),IF(H697="Physical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IF(TRIM(S697)="",0,BZ697)</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TRIM(LOWER(W697))&lt;&gt;LOWER(Flights!$F$25),ISNA(MATCH(TRIM(BP697),{"00aaa00","00aaa0000","aaa00","aaa0000","00-aaa-00","00-aaa-0000","00/aaa/00"},0)),OR(SUMPRODUCT(--ISNUMBER(SEARCH({"a0","a-0","a_0","a/0","a.0","a#0"},BP697)))&gt;0,ISNUMBER(SEARCH("000000",BP697)))),1,0),0)</f>
        <v>0</v>
      </c>
      <c r="BR697" s="61"/>
      <c r="BS697" s="61"/>
      <c r="BT697" s="61"/>
      <c r="BU697" s="61"/>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c r="BX697" s="61"/>
      <c r="BY697" s="62" t="n">
        <f aca="false">IF(ISNUMBER(Flights!$AZ$25),MAX(Q697-UpliftWindowH/24,Flights!$AZ$25),Q697-UpliftWindowH/24)</f>
        <v>46325.03125</v>
      </c>
      <c r="BZ697" s="61" t="n">
        <f aca="false">IFERROR(IF(AND(TRIM(LOWER(Z697))&lt;&gt;LOWER(Flights!$F$25),ISNA(MATCH(TRIM(BN697),{"00aaa00","00aaa0000","aaa00","aaa0000","00-aaa-00","00-aaa-0000","00/aaa/00"},0)),IF(S697="Link / file path",SUMPRODUCT(--ISNUMBER(SEARCH({"http","www.","\","/",".pdf",".jpg",".jpeg",".png",".heic",".xls",".doc",".msg",".eml"},Z697)))&gt;0,OR(SUMPRODUCT(--ISNUMBER(SEARCH({"a0","a-0","a_0","a/0","a.0","a#0"},BN697)))&gt;0,SUMPRODUCT(--ISNUMBER(SEARCH({"http","www.","\","/",".pdf",".jpg",".jpeg",".png",".heic",".xls",".doc",".msg",".eml"},Z697)))&gt;0,AND(ISNUMBER(MATCH(S697,{"Seal no.","Delivery note / receipt","Email","Photo"},0)),ISNUMBER(SEARCH("0000",BN697)))))),1,0),0)</f>
        <v>0</v>
      </c>
    </row>
    <row r="698" customFormat="false" ht="39.75" hidden="false" customHeight="true" outlineLevel="0" collapsed="false">
      <c r="A698" s="57" t="s">
        <v>1432</v>
      </c>
      <c r="B698" s="57" t="s">
        <v>310</v>
      </c>
      <c r="C698" s="57" t="str">
        <f aca="false">Flights!$F$25</f>
        <v>MH1437</v>
      </c>
      <c r="D698" s="58" t="n">
        <f aca="false">Flights!$D$25</f>
        <v>46325</v>
      </c>
      <c r="E698" s="57" t="str">
        <f aca="false">Flights!$G$25&amp;"-"&amp;Flights!$H$25</f>
        <v>LGK-KUL</v>
      </c>
      <c r="F698" s="57" t="str">
        <f aca="false">Flights!$K$25</f>
        <v>BC</v>
      </c>
      <c r="G698" s="57" t="s">
        <v>459</v>
      </c>
      <c r="H698" s="57" t="s">
        <v>460</v>
      </c>
      <c r="I698" s="57" t="s">
        <v>499</v>
      </c>
      <c r="J698" s="57" t="s">
        <v>548</v>
      </c>
      <c r="K698" s="67" t="s">
        <v>519</v>
      </c>
      <c r="L698" s="67" t="s">
        <v>1415</v>
      </c>
      <c r="M698" s="67" t="s">
        <v>451</v>
      </c>
      <c r="N698" s="67" t="s">
        <v>383</v>
      </c>
      <c r="O698" s="67" t="s">
        <v>549</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60"/>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file",IF(TRIM(S698)="","INVALID – choose the evidence type (column S)",IF(BL698=0,"INVALID – evidence ID does not match its type (e.g. SF-2210, IMG_2231, seal 88213, link)",IF(OR(LEN(AX698)&lt;2,ISNUMBER(MATCH(AX698,L_Placeholder,0))),"INVALID – verifier missing",IF(AX698=AU698,"INVALID – verifier must be someone other than the PIC",IF(BH698=1,"INVALID – result not yet available (awaiting / TBC)",IF(BV698=1,"INVALID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future",IF(AND(ISNUMBER(BY698),AG698&lt;BY698),IF(H698="Physical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IF(TRIM(S698)="",0,BZ698)</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TRIM(LOWER(W698))&lt;&gt;LOWER(Flights!$F$25),ISNA(MATCH(TRIM(BP698),{"00aaa00","00aaa0000","aaa00","aaa0000","00-aaa-00","00-aaa-0000","00/aaa/00"},0)),OR(SUMPRODUCT(--ISNUMBER(SEARCH({"a0","a-0","a_0","a/0","a.0","a#0"},BP698)))&gt;0,ISNUMBER(SEARCH("000000",BP698)))),1,0),0)</f>
        <v>0</v>
      </c>
      <c r="BR698" s="61"/>
      <c r="BS698" s="61"/>
      <c r="BT698" s="61"/>
      <c r="BU698" s="61"/>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c r="BX698" s="61"/>
      <c r="BY698" s="62" t="n">
        <f aca="false">IF(ISNUMBER(Flights!$AZ$25),MAX(Q698-UpliftWindowH/24,Flights!$AZ$25),Q698-UpliftWindowH/24)</f>
        <v>46325.03125</v>
      </c>
      <c r="BZ698" s="61" t="n">
        <f aca="false">IFERROR(IF(AND(TRIM(LOWER(Z698))&lt;&gt;LOWER(Flights!$F$25),ISNA(MATCH(TRIM(BN698),{"00aaa00","00aaa0000","aaa00","aaa0000","00-aaa-00","00-aaa-0000","00/aaa/00"},0)),IF(S698="Link / file path",SUMPRODUCT(--ISNUMBER(SEARCH({"http","www.","\","/",".pdf",".jpg",".jpeg",".png",".heic",".xls",".doc",".msg",".eml"},Z698)))&gt;0,OR(SUMPRODUCT(--ISNUMBER(SEARCH({"a0","a-0","a_0","a/0","a.0","a#0"},BN698)))&gt;0,SUMPRODUCT(--ISNUMBER(SEARCH({"http","www.","\","/",".pdf",".jpg",".jpeg",".png",".heic",".xls",".doc",".msg",".eml"},Z698)))&gt;0,AND(ISNUMBER(MATCH(S698,{"Seal no.","Delivery note / receipt","Email","Photo"},0)),ISNUMBER(SEARCH("0000",BN698)))))),1,0),0)</f>
        <v>0</v>
      </c>
    </row>
    <row r="699" customFormat="false" ht="39.75" hidden="false" customHeight="true" outlineLevel="0" collapsed="false">
      <c r="A699" s="57" t="s">
        <v>1433</v>
      </c>
      <c r="B699" s="57" t="s">
        <v>310</v>
      </c>
      <c r="C699" s="57" t="str">
        <f aca="false">Flights!$F$25</f>
        <v>MH1437</v>
      </c>
      <c r="D699" s="58" t="n">
        <f aca="false">Flights!$D$25</f>
        <v>46325</v>
      </c>
      <c r="E699" s="57" t="str">
        <f aca="false">Flights!$G$25&amp;"-"&amp;Flights!$H$25</f>
        <v>LGK-KUL</v>
      </c>
      <c r="F699" s="57" t="str">
        <f aca="false">Flights!$K$25</f>
        <v>BC</v>
      </c>
      <c r="G699" s="57" t="s">
        <v>459</v>
      </c>
      <c r="H699" s="57" t="s">
        <v>460</v>
      </c>
      <c r="I699" s="57" t="s">
        <v>499</v>
      </c>
      <c r="J699" s="57" t="s">
        <v>551</v>
      </c>
      <c r="K699" s="67" t="s">
        <v>501</v>
      </c>
      <c r="L699" s="67" t="s">
        <v>1418</v>
      </c>
      <c r="M699" s="67" t="s">
        <v>451</v>
      </c>
      <c r="N699" s="67" t="s">
        <v>383</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60"/>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file",IF(TRIM(S699)="","INVALID – choose the evidence type (column S)",IF(BL699=0,"INVALID – evidence ID does not match its type (e.g. SF-2210, IMG_2231, seal 88213, link)",IF(OR(LEN(AX699)&lt;2,ISNUMBER(MATCH(AX699,L_Placeholder,0))),"INVALID – verifier missing",IF(AX699=AU699,"INVALID – verifier must be someone other than the PIC",IF(BH699=1,"INVALID – result not yet available (awaiting / TBC)",IF(BV699=1,"INVALID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future",IF(AND(ISNUMBER(BY699),AG699&lt;BY699),IF(H699="Physical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IF(TRIM(S699)="",0,BZ699)</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TRIM(LOWER(W699))&lt;&gt;LOWER(Flights!$F$25),ISNA(MATCH(TRIM(BP699),{"00aaa00","00aaa0000","aaa00","aaa0000","00-aaa-00","00-aaa-0000","00/aaa/00"},0)),OR(SUMPRODUCT(--ISNUMBER(SEARCH({"a0","a-0","a_0","a/0","a.0","a#0"},BP699)))&gt;0,ISNUMBER(SEARCH("000000",BP699)))),1,0),0)</f>
        <v>0</v>
      </c>
      <c r="BR699" s="61"/>
      <c r="BS699" s="61"/>
      <c r="BT699" s="61"/>
      <c r="BU699" s="61"/>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c r="BX699" s="61"/>
      <c r="BY699" s="62" t="n">
        <f aca="false">IF(ISNUMBER(Flights!$AZ$25),MAX(Q699-UpliftWindowH/24,Flights!$AZ$25),Q699-UpliftWindowH/24)</f>
        <v>46325.03125</v>
      </c>
      <c r="BZ699" s="61" t="n">
        <f aca="false">IFERROR(IF(AND(TRIM(LOWER(Z699))&lt;&gt;LOWER(Flights!$F$25),ISNA(MATCH(TRIM(BN699),{"00aaa00","00aaa0000","aaa00","aaa0000","00-aaa-00","00-aaa-0000","00/aaa/00"},0)),IF(S699="Link / file path",SUMPRODUCT(--ISNUMBER(SEARCH({"http","www.","\","/",".pdf",".jpg",".jpeg",".png",".heic",".xls",".doc",".msg",".eml"},Z699)))&gt;0,OR(SUMPRODUCT(--ISNUMBER(SEARCH({"a0","a-0","a_0","a/0","a.0","a#0"},BN699)))&gt;0,SUMPRODUCT(--ISNUMBER(SEARCH({"http","www.","\","/",".pdf",".jpg",".jpeg",".png",".heic",".xls",".doc",".msg",".eml"},Z699)))&gt;0,AND(ISNUMBER(MATCH(S699,{"Seal no.","Delivery note / receipt","Email","Photo"},0)),ISNUMBER(SEARCH("0000",BN699)))))),1,0),0)</f>
        <v>0</v>
      </c>
    </row>
    <row r="700" customFormat="false" ht="39.75" hidden="false" customHeight="true" outlineLevel="0" collapsed="false">
      <c r="A700" s="57" t="s">
        <v>1434</v>
      </c>
      <c r="B700" s="57" t="s">
        <v>310</v>
      </c>
      <c r="C700" s="57" t="str">
        <f aca="false">Flights!$F$25</f>
        <v>MH1437</v>
      </c>
      <c r="D700" s="58" t="n">
        <f aca="false">Flights!$D$25</f>
        <v>46325</v>
      </c>
      <c r="E700" s="57" t="str">
        <f aca="false">Flights!$G$25&amp;"-"&amp;Flights!$H$25</f>
        <v>LGK-KUL</v>
      </c>
      <c r="F700" s="57" t="str">
        <f aca="false">Flights!$K$25</f>
        <v>BC</v>
      </c>
      <c r="G700" s="57" t="s">
        <v>459</v>
      </c>
      <c r="H700" s="57" t="s">
        <v>460</v>
      </c>
      <c r="I700" s="57" t="s">
        <v>447</v>
      </c>
      <c r="J700" s="57" t="s">
        <v>553</v>
      </c>
      <c r="K700" s="67" t="s">
        <v>449</v>
      </c>
      <c r="L700" s="67" t="s">
        <v>1420</v>
      </c>
      <c r="M700" s="67" t="s">
        <v>451</v>
      </c>
      <c r="N700" s="67" t="s">
        <v>383</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60"/>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file",IF(TRIM(S700)="","INVALID – choose the evidence type (column S)",IF(BL700=0,"INVALID – evidence ID does not match its type (e.g. SF-2210, IMG_2231, seal 88213, link)",IF(OR(LEN(AX700)&lt;2,ISNUMBER(MATCH(AX700,L_Placeholder,0))),"INVALID – verifier missing",IF(AX700=AU700,"INVALID – verifier must be someone other than the PIC",IF(BH700=1,"INVALID – result not yet available (awaiting / TBC)",IF(BV700=1,"INVALID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future",IF(AND(ISNUMBER(BY700),AG700&lt;BY700),IF(H700="Physical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IF(TRIM(S700)="",0,BZ700)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TRIM(LOWER(W700))&lt;&gt;LOWER(Flights!$F$25),ISNA(MATCH(TRIM(BP700),{"00aaa00","00aaa0000","aaa00","aaa0000","00-aaa-00","00-aaa-0000","00/aaa/00"},0)),OR(SUMPRODUCT(--ISNUMBER(SEARCH({"a0","a-0","a_0","a/0","a.0","a#0"},BP700)))&gt;0,ISNUMBER(SEARCH("000000",BP700)))),1,0),0)</f>
        <v>0</v>
      </c>
      <c r="BR700" s="61"/>
      <c r="BS700" s="61"/>
      <c r="BT700" s="61"/>
      <c r="BU700" s="61"/>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c r="BX700" s="61"/>
      <c r="BY700" s="62" t="n">
        <f aca="false">IF(ISNUMBER(Flights!$AZ$25),MAX(Q700-UpliftWindowH/24,Flights!$AZ$25),Q700-UpliftWindowH/24)</f>
        <v>46325.03125</v>
      </c>
      <c r="BZ700" s="61" t="n">
        <f aca="false">IFERROR(IF(AND(TRIM(LOWER(Z700))&lt;&gt;LOWER(Flights!$F$25),ISNA(MATCH(TRIM(BN700),{"00aaa00","00aaa0000","aaa00","aaa0000","00-aaa-00","00-aaa-0000","00/aaa/00"},0)),IF(S700="Link / file path",SUMPRODUCT(--ISNUMBER(SEARCH({"http","www.","\","/",".pdf",".jpg",".jpeg",".png",".heic",".xls",".doc",".msg",".eml"},Z700)))&gt;0,OR(SUMPRODUCT(--ISNUMBER(SEARCH({"a0","a-0","a_0","a/0","a.0","a#0"},BN700)))&gt;0,SUMPRODUCT(--ISNUMBER(SEARCH({"http","www.","\","/",".pdf",".jpg",".jpeg",".png",".heic",".xls",".doc",".msg",".eml"},Z700)))&gt;0,AND(ISNUMBER(MATCH(S700,{"Seal no.","Delivery note / receipt","Email","Photo"},0)),ISNUMBER(SEARCH("0000",BN700)))))),1,0),0)</f>
        <v>0</v>
      </c>
    </row>
    <row r="701" customFormat="false" ht="39.75" hidden="false" customHeight="true" outlineLevel="0" collapsed="false">
      <c r="A701" s="57" t="s">
        <v>1435</v>
      </c>
      <c r="B701" s="57" t="s">
        <v>310</v>
      </c>
      <c r="C701" s="57" t="str">
        <f aca="false">Flights!$F$25</f>
        <v>MH1437</v>
      </c>
      <c r="D701" s="58" t="n">
        <f aca="false">Flights!$D$25</f>
        <v>46325</v>
      </c>
      <c r="E701" s="57" t="str">
        <f aca="false">Flights!$G$25&amp;"-"&amp;Flights!$H$25</f>
        <v>LGK-KUL</v>
      </c>
      <c r="F701" s="57" t="str">
        <f aca="false">Flights!$K$25</f>
        <v>BC</v>
      </c>
      <c r="G701" s="57" t="s">
        <v>459</v>
      </c>
      <c r="H701" s="57" t="s">
        <v>460</v>
      </c>
      <c r="I701" s="57" t="s">
        <v>447</v>
      </c>
      <c r="J701" s="57" t="s">
        <v>555</v>
      </c>
      <c r="K701" s="67" t="s">
        <v>449</v>
      </c>
      <c r="L701" s="67" t="s">
        <v>1422</v>
      </c>
      <c r="M701" s="67" t="s">
        <v>451</v>
      </c>
      <c r="N701" s="67" t="s">
        <v>383</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60"/>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file",IF(TRIM(S701)="","INVALID – choose the evidence type (column S)",IF(BL701=0,"INVALID – evidence ID does not match its type (e.g. SF-2210, IMG_2231, seal 88213, link)",IF(OR(LEN(AX701)&lt;2,ISNUMBER(MATCH(AX701,L_Placeholder,0))),"INVALID – verifier missing",IF(AX701=AU701,"INVALID – verifier must be someone other than the PIC",IF(BH701=1,"INVALID – result not yet available (awaiting / TBC)",IF(BV701=1,"INVALID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future",IF(AND(ISNUMBER(BY701),AG701&lt;BY701),IF(H701="Physical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IF(TRIM(S701)="",0,BZ701)</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TRIM(LOWER(W701))&lt;&gt;LOWER(Flights!$F$25),ISNA(MATCH(TRIM(BP701),{"00aaa00","00aaa0000","aaa00","aaa0000","00-aaa-00","00-aaa-0000","00/aaa/00"},0)),OR(SUMPRODUCT(--ISNUMBER(SEARCH({"a0","a-0","a_0","a/0","a.0","a#0"},BP701)))&gt;0,ISNUMBER(SEARCH("000000",BP701)))),1,0),0)</f>
        <v>0</v>
      </c>
      <c r="BR701" s="61"/>
      <c r="BS701" s="61"/>
      <c r="BT701" s="61"/>
      <c r="BU701" s="61"/>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c r="BX701" s="61"/>
      <c r="BY701" s="62" t="n">
        <f aca="false">IF(ISNUMBER(Flights!$AZ$25),MAX(Q701-UpliftWindowH/24,Flights!$AZ$25),Q701-UpliftWindowH/24)</f>
        <v>46325.03125</v>
      </c>
      <c r="BZ701" s="61" t="n">
        <f aca="false">IFERROR(IF(AND(TRIM(LOWER(Z701))&lt;&gt;LOWER(Flights!$F$25),ISNA(MATCH(TRIM(BN701),{"00aaa00","00aaa0000","aaa00","aaa0000","00-aaa-00","00-aaa-0000","00/aaa/00"},0)),IF(S701="Link / file path",SUMPRODUCT(--ISNUMBER(SEARCH({"http","www.","\","/",".pdf",".jpg",".jpeg",".png",".heic",".xls",".doc",".msg",".eml"},Z701)))&gt;0,OR(SUMPRODUCT(--ISNUMBER(SEARCH({"a0","a-0","a_0","a/0","a.0","a#0"},BN701)))&gt;0,SUMPRODUCT(--ISNUMBER(SEARCH({"http","www.","\","/",".pdf",".jpg",".jpeg",".png",".heic",".xls",".doc",".msg",".eml"},Z701)))&gt;0,AND(ISNUMBER(MATCH(S701,{"Seal no.","Delivery note / receipt","Email","Photo"},0)),ISNUMBER(SEARCH("0000",BN701)))))),1,0),0)</f>
        <v>0</v>
      </c>
    </row>
    <row r="702" customFormat="false" ht="39.75" hidden="false" customHeight="true" outlineLevel="0" collapsed="false">
      <c r="A702" s="57" t="s">
        <v>1436</v>
      </c>
      <c r="B702" s="57" t="s">
        <v>312</v>
      </c>
      <c r="C702" s="57" t="str">
        <f aca="false">Flights!$F$26</f>
        <v>MH0002</v>
      </c>
      <c r="D702" s="58" t="n">
        <f aca="false">Flights!$D$26</f>
        <v>46325</v>
      </c>
      <c r="E702" s="57" t="str">
        <f aca="false">Flights!$G$26&amp;"-"&amp;Flights!$H$26</f>
        <v>KUL-LHR</v>
      </c>
      <c r="F702" s="57" t="str">
        <f aca="false">Flights!$K$26</f>
        <v>BC</v>
      </c>
      <c r="G702" s="57" t="s">
        <v>81</v>
      </c>
      <c r="H702" s="57" t="s">
        <v>378</v>
      </c>
      <c r="I702" s="57" t="s">
        <v>379</v>
      </c>
      <c r="J702" s="57" t="s">
        <v>380</v>
      </c>
      <c r="K702" s="67" t="s">
        <v>381</v>
      </c>
      <c r="L702" s="67" t="s">
        <v>382</v>
      </c>
      <c r="M702" s="67"/>
      <c r="N702" s="67" t="s">
        <v>383</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60"/>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file",IF(TRIM(S702)="","INVALID – choose the evidence type (column S)",IF(BL702=0,"INVALID – evidence ID does not match its type (e.g. SF-2210, IMG_2231, seal 88213, link)",IF(OR(LEN(AX702)&lt;2,ISNUMBER(MATCH(AX702,L_Placeholder,0))),"INVALID – verifier missing",IF(AX702=AU702,"INVALID – verifier must be someone other than the PIC",IF(BH702=1,"INVALID – result not yet available (awaiting / TBC)",IF(BV702=1,"INVALID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future",IF(AND(ISNUMBER(BY702),AG702&lt;BY702),IF(H702="Physical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IF(TRIM(S702)="",0,BZ702)</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TRIM(LOWER(W702))&lt;&gt;LOWER(Flights!$F$26),ISNA(MATCH(TRIM(BP702),{"00aaa00","00aaa0000","aaa00","aaa0000","00-aaa-00","00-aaa-0000","00/aaa/00"},0)),OR(SUMPRODUCT(--ISNUMBER(SEARCH({"a0","a-0","a_0","a/0","a.0","a#0"},BP702)))&gt;0,ISNUMBER(SEARCH("000000",BP702)))),1,0),0)</f>
        <v>0</v>
      </c>
      <c r="BR702" s="61"/>
      <c r="BS702" s="61"/>
      <c r="BT702" s="61"/>
      <c r="BU702" s="61"/>
      <c r="BV702" s="61" t="n">
        <f aca="false">0</f>
        <v>0</v>
      </c>
      <c r="BW702" s="61"/>
      <c r="BX702" s="61"/>
      <c r="BY702" s="62" t="n">
        <f aca="false">Q702-T7EarlyD*24/24</f>
        <v>46304.6388888889</v>
      </c>
      <c r="BZ702" s="61" t="n">
        <f aca="false">IFERROR(IF(AND(TRIM(LOWER(Z702))&lt;&gt;LOWER(Flights!$F$26),ISNA(MATCH(TRIM(BN702),{"00aaa00","00aaa0000","aaa00","aaa0000","00-aaa-00","00-aaa-0000","00/aaa/00"},0)),IF(S702="Link / file path",SUMPRODUCT(--ISNUMBER(SEARCH({"http","www.","\","/",".pdf",".jpg",".jpeg",".png",".heic",".xls",".doc",".msg",".eml"},Z702)))&gt;0,OR(SUMPRODUCT(--ISNUMBER(SEARCH({"a0","a-0","a_0","a/0","a.0","a#0"},BN702)))&gt;0,SUMPRODUCT(--ISNUMBER(SEARCH({"http","www.","\","/",".pdf",".jpg",".jpeg",".png",".heic",".xls",".doc",".msg",".eml"},Z702)))&gt;0,AND(ISNUMBER(MATCH(S702,{"Seal no.","Delivery note / receipt","Email","Photo"},0)),ISNUMBER(SEARCH("0000",BN702)))))),1,0),0)</f>
        <v>0</v>
      </c>
    </row>
    <row r="703" customFormat="false" ht="39.75" hidden="false" customHeight="true" outlineLevel="0" collapsed="false">
      <c r="A703" s="57" t="s">
        <v>1437</v>
      </c>
      <c r="B703" s="57" t="s">
        <v>312</v>
      </c>
      <c r="C703" s="57" t="str">
        <f aca="false">Flights!$F$26</f>
        <v>MH0002</v>
      </c>
      <c r="D703" s="58" t="n">
        <f aca="false">Flights!$D$26</f>
        <v>46325</v>
      </c>
      <c r="E703" s="57" t="str">
        <f aca="false">Flights!$G$26&amp;"-"&amp;Flights!$H$26</f>
        <v>KUL-LHR</v>
      </c>
      <c r="F703" s="57" t="str">
        <f aca="false">Flights!$K$26</f>
        <v>BC</v>
      </c>
      <c r="G703" s="57" t="s">
        <v>81</v>
      </c>
      <c r="H703" s="57" t="s">
        <v>378</v>
      </c>
      <c r="I703" s="57" t="s">
        <v>385</v>
      </c>
      <c r="J703" s="57" t="s">
        <v>386</v>
      </c>
      <c r="K703" s="67" t="s">
        <v>387</v>
      </c>
      <c r="L703" s="67" t="s">
        <v>382</v>
      </c>
      <c r="M703" s="67"/>
      <c r="N703" s="67" t="s">
        <v>383</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60"/>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file",IF(TRIM(S703)="","INVALID – choose the evidence type (column S)",IF(BL703=0,"INVALID – evidence ID does not match its type (e.g. SF-2210, IMG_2231, seal 88213, link)",IF(OR(LEN(AX703)&lt;2,ISNUMBER(MATCH(AX703,L_Placeholder,0))),"INVALID – verifier missing",IF(AX703=AU703,"INVALID – verifier must be someone other than the PIC",IF(BH703=1,"INVALID – result not yet available (awaiting / TBC)",IF(BV703=1,"INVALID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future",IF(AND(ISNUMBER(BY703),AG703&lt;BY703),IF(H703="Physical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IF(TRIM(S703)="",0,BZ703)</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TRIM(LOWER(W703))&lt;&gt;LOWER(Flights!$F$26),ISNA(MATCH(TRIM(BP703),{"00aaa00","00aaa0000","aaa00","aaa0000","00-aaa-00","00-aaa-0000","00/aaa/00"},0)),OR(SUMPRODUCT(--ISNUMBER(SEARCH({"a0","a-0","a_0","a/0","a.0","a#0"},BP703)))&gt;0,ISNUMBER(SEARCH("000000",BP703)))),1,0),0)</f>
        <v>0</v>
      </c>
      <c r="BR703" s="61"/>
      <c r="BS703" s="61"/>
      <c r="BT703" s="61"/>
      <c r="BU703" s="61"/>
      <c r="BV703" s="61" t="n">
        <f aca="false">0</f>
        <v>0</v>
      </c>
      <c r="BW703" s="61"/>
      <c r="BX703" s="61"/>
      <c r="BY703" s="62" t="n">
        <f aca="false">Q703-T7EarlyD*24/24</f>
        <v>46304.6388888889</v>
      </c>
      <c r="BZ703" s="61" t="n">
        <f aca="false">IFERROR(IF(AND(TRIM(LOWER(Z703))&lt;&gt;LOWER(Flights!$F$26),ISNA(MATCH(TRIM(BN703),{"00aaa00","00aaa0000","aaa00","aaa0000","00-aaa-00","00-aaa-0000","00/aaa/00"},0)),IF(S703="Link / file path",SUMPRODUCT(--ISNUMBER(SEARCH({"http","www.","\","/",".pdf",".jpg",".jpeg",".png",".heic",".xls",".doc",".msg",".eml"},Z703)))&gt;0,OR(SUMPRODUCT(--ISNUMBER(SEARCH({"a0","a-0","a_0","a/0","a.0","a#0"},BN703)))&gt;0,SUMPRODUCT(--ISNUMBER(SEARCH({"http","www.","\","/",".pdf",".jpg",".jpeg",".png",".heic",".xls",".doc",".msg",".eml"},Z703)))&gt;0,AND(ISNUMBER(MATCH(S703,{"Seal no.","Delivery note / receipt","Email","Photo"},0)),ISNUMBER(SEARCH("0000",BN703)))))),1,0),0)</f>
        <v>0</v>
      </c>
    </row>
    <row r="704" customFormat="false" ht="41.25" hidden="false" customHeight="true" outlineLevel="0" collapsed="false">
      <c r="A704" s="57" t="s">
        <v>1438</v>
      </c>
      <c r="B704" s="57" t="s">
        <v>312</v>
      </c>
      <c r="C704" s="57" t="str">
        <f aca="false">Flights!$F$26</f>
        <v>MH0002</v>
      </c>
      <c r="D704" s="58" t="n">
        <f aca="false">Flights!$D$26</f>
        <v>46325</v>
      </c>
      <c r="E704" s="57" t="str">
        <f aca="false">Flights!$G$26&amp;"-"&amp;Flights!$H$26</f>
        <v>KUL-LHR</v>
      </c>
      <c r="F704" s="57" t="str">
        <f aca="false">Flights!$K$26</f>
        <v>BC</v>
      </c>
      <c r="G704" s="57" t="s">
        <v>81</v>
      </c>
      <c r="H704" s="57" t="s">
        <v>378</v>
      </c>
      <c r="I704" s="57" t="s">
        <v>389</v>
      </c>
      <c r="J704" s="57" t="s">
        <v>390</v>
      </c>
      <c r="K704" s="67" t="s">
        <v>391</v>
      </c>
      <c r="L704" s="67" t="s">
        <v>382</v>
      </c>
      <c r="M704" s="67"/>
      <c r="N704" s="67" t="str">
        <f aca="false">IF(TRIM(Flights!$L$26)="A339","Required","N/A – rule")</f>
        <v>N/A – rule</v>
      </c>
      <c r="O704" s="67" t="s">
        <v>392</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60"/>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file",IF(TRIM(S704)="","INVALID – choose the evidence type (column S)",IF(BL704=0,"INVALID – evidence ID does not match its type (e.g. SF-2210, IMG_2231, seal 88213, link)",IF(OR(LEN(AX704)&lt;2,ISNUMBER(MATCH(AX704,L_Placeholder,0))),"INVALID – verifier missing",IF(AX704=AU704,"INVALID – verifier must be someone other than the PIC",IF(BH704=1,"INVALID – result not yet available (awaiting / TBC)",IF(BV704=1,"INVALID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future",IF(AND(ISNUMBER(BY704),AG704&lt;BY704),IF(H704="Physical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IF(TRIM(S704)="",0,BZ704)</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TRIM(LOWER(W704))&lt;&gt;LOWER(Flights!$F$26),ISNA(MATCH(TRIM(BP704),{"00aaa00","00aaa0000","aaa00","aaa0000","00-aaa-00","00-aaa-0000","00/aaa/00"},0)),OR(SUMPRODUCT(--ISNUMBER(SEARCH({"a0","a-0","a_0","a/0","a.0","a#0"},BP704)))&gt;0,ISNUMBER(SEARCH("000000",BP704)))),1,0),0)</f>
        <v>0</v>
      </c>
      <c r="BR704" s="61"/>
      <c r="BS704" s="61"/>
      <c r="BT704" s="61"/>
      <c r="BU704" s="61"/>
      <c r="BV704" s="61" t="n">
        <f aca="false">0</f>
        <v>0</v>
      </c>
      <c r="BW704" s="61"/>
      <c r="BX704" s="61"/>
      <c r="BY704" s="62" t="n">
        <f aca="false">Q704-T7EarlyD*24/24</f>
        <v>46304.6388888889</v>
      </c>
      <c r="BZ704" s="61" t="n">
        <f aca="false">IFERROR(IF(AND(TRIM(LOWER(Z704))&lt;&gt;LOWER(Flights!$F$26),ISNA(MATCH(TRIM(BN704),{"00aaa00","00aaa0000","aaa00","aaa0000","00-aaa-00","00-aaa-0000","00/aaa/00"},0)),IF(S704="Link / file path",SUMPRODUCT(--ISNUMBER(SEARCH({"http","www.","\","/",".pdf",".jpg",".jpeg",".png",".heic",".xls",".doc",".msg",".eml"},Z704)))&gt;0,OR(SUMPRODUCT(--ISNUMBER(SEARCH({"a0","a-0","a_0","a/0","a.0","a#0"},BN704)))&gt;0,SUMPRODUCT(--ISNUMBER(SEARCH({"http","www.","\","/",".pdf",".jpg",".jpeg",".png",".heic",".xls",".doc",".msg",".eml"},Z704)))&gt;0,AND(ISNUMBER(MATCH(S704,{"Seal no.","Delivery note / receipt","Email","Photo"},0)),ISNUMBER(SEARCH("0000",BN704)))))),1,0),0)</f>
        <v>0</v>
      </c>
    </row>
    <row r="705" customFormat="false" ht="39.75" hidden="false" customHeight="true" outlineLevel="0" collapsed="false">
      <c r="A705" s="57" t="s">
        <v>1439</v>
      </c>
      <c r="B705" s="57" t="s">
        <v>312</v>
      </c>
      <c r="C705" s="57" t="str">
        <f aca="false">Flights!$F$26</f>
        <v>MH0002</v>
      </c>
      <c r="D705" s="58" t="n">
        <f aca="false">Flights!$D$26</f>
        <v>46325</v>
      </c>
      <c r="E705" s="57" t="str">
        <f aca="false">Flights!$G$26&amp;"-"&amp;Flights!$H$26</f>
        <v>KUL-LHR</v>
      </c>
      <c r="F705" s="57" t="str">
        <f aca="false">Flights!$K$26</f>
        <v>BC</v>
      </c>
      <c r="G705" s="57" t="s">
        <v>81</v>
      </c>
      <c r="H705" s="57" t="s">
        <v>378</v>
      </c>
      <c r="I705" s="57" t="s">
        <v>394</v>
      </c>
      <c r="J705" s="57" t="s">
        <v>395</v>
      </c>
      <c r="K705" s="67" t="s">
        <v>396</v>
      </c>
      <c r="L705" s="67" t="s">
        <v>382</v>
      </c>
      <c r="M705" s="67"/>
      <c r="N705" s="67" t="s">
        <v>383</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60"/>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file",IF(TRIM(S705)="","INVALID – choose the evidence type (column S)",IF(BL705=0,"INVALID – evidence ID does not match its type (e.g. SF-2210, IMG_2231, seal 88213, link)",IF(OR(LEN(AX705)&lt;2,ISNUMBER(MATCH(AX705,L_Placeholder,0))),"INVALID – verifier missing",IF(AX705=AU705,"INVALID – verifier must be someone other than the PIC",IF(BH705=1,"INVALID – result not yet available (awaiting / TBC)",IF(BV705=1,"INVALID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future",IF(AND(ISNUMBER(BY705),AG705&lt;BY705),IF(H705="Physical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IF(TRIM(S705)="",0,BZ705)</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TRIM(LOWER(W705))&lt;&gt;LOWER(Flights!$F$26),ISNA(MATCH(TRIM(BP705),{"00aaa00","00aaa0000","aaa00","aaa0000","00-aaa-00","00-aaa-0000","00/aaa/00"},0)),OR(SUMPRODUCT(--ISNUMBER(SEARCH({"a0","a-0","a_0","a/0","a.0","a#0"},BP705)))&gt;0,ISNUMBER(SEARCH("000000",BP705)))),1,0),0)</f>
        <v>0</v>
      </c>
      <c r="BR705" s="61"/>
      <c r="BS705" s="61"/>
      <c r="BT705" s="61"/>
      <c r="BU705" s="61"/>
      <c r="BV705" s="61" t="n">
        <f aca="false">0</f>
        <v>0</v>
      </c>
      <c r="BW705" s="61"/>
      <c r="BX705" s="61"/>
      <c r="BY705" s="62" t="n">
        <f aca="false">Q705-T7EarlyD*24/24</f>
        <v>46304.6388888889</v>
      </c>
      <c r="BZ705" s="61" t="n">
        <f aca="false">IFERROR(IF(AND(TRIM(LOWER(Z705))&lt;&gt;LOWER(Flights!$F$26),ISNA(MATCH(TRIM(BN705),{"00aaa00","00aaa0000","aaa00","aaa0000","00-aaa-00","00-aaa-0000","00/aaa/00"},0)),IF(S705="Link / file path",SUMPRODUCT(--ISNUMBER(SEARCH({"http","www.","\","/",".pdf",".jpg",".jpeg",".png",".heic",".xls",".doc",".msg",".eml"},Z705)))&gt;0,OR(SUMPRODUCT(--ISNUMBER(SEARCH({"a0","a-0","a_0","a/0","a.0","a#0"},BN705)))&gt;0,SUMPRODUCT(--ISNUMBER(SEARCH({"http","www.","\","/",".pdf",".jpg",".jpeg",".png",".heic",".xls",".doc",".msg",".eml"},Z705)))&gt;0,AND(ISNUMBER(MATCH(S705,{"Seal no.","Delivery note / receipt","Email","Photo"},0)),ISNUMBER(SEARCH("0000",BN705)))))),1,0),0)</f>
        <v>0</v>
      </c>
    </row>
    <row r="706" customFormat="false" ht="39.75" hidden="false" customHeight="true" outlineLevel="0" collapsed="false">
      <c r="A706" s="57" t="s">
        <v>1440</v>
      </c>
      <c r="B706" s="57" t="s">
        <v>312</v>
      </c>
      <c r="C706" s="57" t="str">
        <f aca="false">Flights!$F$26</f>
        <v>MH0002</v>
      </c>
      <c r="D706" s="58" t="n">
        <f aca="false">Flights!$D$26</f>
        <v>46325</v>
      </c>
      <c r="E706" s="57" t="str">
        <f aca="false">Flights!$G$26&amp;"-"&amp;Flights!$H$26</f>
        <v>KUL-LHR</v>
      </c>
      <c r="F706" s="57" t="str">
        <f aca="false">Flights!$K$26</f>
        <v>BC</v>
      </c>
      <c r="G706" s="57" t="s">
        <v>81</v>
      </c>
      <c r="H706" s="57" t="s">
        <v>378</v>
      </c>
      <c r="I706" s="57" t="s">
        <v>398</v>
      </c>
      <c r="J706" s="57" t="s">
        <v>399</v>
      </c>
      <c r="K706" s="67" t="s">
        <v>400</v>
      </c>
      <c r="L706" s="67" t="s">
        <v>382</v>
      </c>
      <c r="M706" s="67"/>
      <c r="N706" s="67" t="s">
        <v>383</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60"/>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file",IF(TRIM(S706)="","INVALID – choose the evidence type (column S)",IF(BL706=0,"INVALID – evidence ID does not match its type (e.g. SF-2210, IMG_2231, seal 88213, link)",IF(OR(LEN(AX706)&lt;2,ISNUMBER(MATCH(AX706,L_Placeholder,0))),"INVALID – verifier missing",IF(AX706=AU706,"INVALID – verifier must be someone other than the PIC",IF(BH706=1,"INVALID – result not yet available (awaiting / TBC)",IF(BV706=1,"INVALID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future",IF(AND(ISNUMBER(BY706),AG706&lt;BY706),IF(H706="Physical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IF(TRIM(S706)="",0,BZ706)</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TRIM(LOWER(W706))&lt;&gt;LOWER(Flights!$F$26),ISNA(MATCH(TRIM(BP706),{"00aaa00","00aaa0000","aaa00","aaa0000","00-aaa-00","00-aaa-0000","00/aaa/00"},0)),OR(SUMPRODUCT(--ISNUMBER(SEARCH({"a0","a-0","a_0","a/0","a.0","a#0"},BP706)))&gt;0,ISNUMBER(SEARCH("000000",BP706)))),1,0),0)</f>
        <v>0</v>
      </c>
      <c r="BR706" s="61"/>
      <c r="BS706" s="61"/>
      <c r="BT706" s="61"/>
      <c r="BU706" s="61"/>
      <c r="BV706" s="61" t="n">
        <f aca="false">0</f>
        <v>0</v>
      </c>
      <c r="BW706" s="61"/>
      <c r="BX706" s="61"/>
      <c r="BY706" s="62" t="n">
        <f aca="false">Q706-T7EarlyD*24/24</f>
        <v>46304.6388888889</v>
      </c>
      <c r="BZ706" s="61" t="n">
        <f aca="false">IFERROR(IF(AND(TRIM(LOWER(Z706))&lt;&gt;LOWER(Flights!$F$26),ISNA(MATCH(TRIM(BN706),{"00aaa00","00aaa0000","aaa00","aaa0000","00-aaa-00","00-aaa-0000","00/aaa/00"},0)),IF(S706="Link / file path",SUMPRODUCT(--ISNUMBER(SEARCH({"http","www.","\","/",".pdf",".jpg",".jpeg",".png",".heic",".xls",".doc",".msg",".eml"},Z706)))&gt;0,OR(SUMPRODUCT(--ISNUMBER(SEARCH({"a0","a-0","a_0","a/0","a.0","a#0"},BN706)))&gt;0,SUMPRODUCT(--ISNUMBER(SEARCH({"http","www.","\","/",".pdf",".jpg",".jpeg",".png",".heic",".xls",".doc",".msg",".eml"},Z706)))&gt;0,AND(ISNUMBER(MATCH(S706,{"Seal no.","Delivery note / receipt","Email","Photo"},0)),ISNUMBER(SEARCH("0000",BN706)))))),1,0),0)</f>
        <v>0</v>
      </c>
    </row>
    <row r="707" customFormat="false" ht="39.75" hidden="false" customHeight="true" outlineLevel="0" collapsed="false">
      <c r="A707" s="57" t="s">
        <v>1441</v>
      </c>
      <c r="B707" s="57" t="s">
        <v>312</v>
      </c>
      <c r="C707" s="57" t="str">
        <f aca="false">Flights!$F$26</f>
        <v>MH0002</v>
      </c>
      <c r="D707" s="58" t="n">
        <f aca="false">Flights!$D$26</f>
        <v>46325</v>
      </c>
      <c r="E707" s="57" t="str">
        <f aca="false">Flights!$G$26&amp;"-"&amp;Flights!$H$26</f>
        <v>KUL-LHR</v>
      </c>
      <c r="F707" s="57" t="str">
        <f aca="false">Flights!$K$26</f>
        <v>BC</v>
      </c>
      <c r="G707" s="57" t="s">
        <v>81</v>
      </c>
      <c r="H707" s="57" t="s">
        <v>378</v>
      </c>
      <c r="I707" s="57" t="s">
        <v>398</v>
      </c>
      <c r="J707" s="57" t="s">
        <v>402</v>
      </c>
      <c r="K707" s="67" t="s">
        <v>403</v>
      </c>
      <c r="L707" s="67" t="s">
        <v>382</v>
      </c>
      <c r="M707" s="67"/>
      <c r="N707" s="67" t="s">
        <v>383</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60"/>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file",IF(TRIM(S707)="","INVALID – choose the evidence type (column S)",IF(BL707=0,"INVALID – evidence ID does not match its type (e.g. SF-2210, IMG_2231, seal 88213, link)",IF(OR(LEN(AX707)&lt;2,ISNUMBER(MATCH(AX707,L_Placeholder,0))),"INVALID – verifier missing",IF(AX707=AU707,"INVALID – verifier must be someone other than the PIC",IF(BH707=1,"INVALID – result not yet available (awaiting / TBC)",IF(BV707=1,"INVALID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future",IF(AND(ISNUMBER(BY707),AG707&lt;BY707),IF(H707="Physical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IF(TRIM(S707)="",0,BZ707)</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TRIM(LOWER(W707))&lt;&gt;LOWER(Flights!$F$26),ISNA(MATCH(TRIM(BP707),{"00aaa00","00aaa0000","aaa00","aaa0000","00-aaa-00","00-aaa-0000","00/aaa/00"},0)),OR(SUMPRODUCT(--ISNUMBER(SEARCH({"a0","a-0","a_0","a/0","a.0","a#0"},BP707)))&gt;0,ISNUMBER(SEARCH("000000",BP707)))),1,0),0)</f>
        <v>0</v>
      </c>
      <c r="BR707" s="61"/>
      <c r="BS707" s="61"/>
      <c r="BT707" s="61"/>
      <c r="BU707" s="61"/>
      <c r="BV707" s="61" t="n">
        <f aca="false">0</f>
        <v>0</v>
      </c>
      <c r="BW707" s="61"/>
      <c r="BX707" s="61"/>
      <c r="BY707" s="62" t="n">
        <f aca="false">Q707-T7EarlyD*24/24</f>
        <v>46304.6388888889</v>
      </c>
      <c r="BZ707" s="61" t="n">
        <f aca="false">IFERROR(IF(AND(TRIM(LOWER(Z707))&lt;&gt;LOWER(Flights!$F$26),ISNA(MATCH(TRIM(BN707),{"00aaa00","00aaa0000","aaa00","aaa0000","00-aaa-00","00-aaa-0000","00/aaa/00"},0)),IF(S707="Link / file path",SUMPRODUCT(--ISNUMBER(SEARCH({"http","www.","\","/",".pdf",".jpg",".jpeg",".png",".heic",".xls",".doc",".msg",".eml"},Z707)))&gt;0,OR(SUMPRODUCT(--ISNUMBER(SEARCH({"a0","a-0","a_0","a/0","a.0","a#0"},BN707)))&gt;0,SUMPRODUCT(--ISNUMBER(SEARCH({"http","www.","\","/",".pdf",".jpg",".jpeg",".png",".heic",".xls",".doc",".msg",".eml"},Z707)))&gt;0,AND(ISNUMBER(MATCH(S707,{"Seal no.","Delivery note / receipt","Email","Photo"},0)),ISNUMBER(SEARCH("0000",BN707)))))),1,0),0)</f>
        <v>0</v>
      </c>
    </row>
    <row r="708" customFormat="false" ht="39.75" hidden="false" customHeight="true" outlineLevel="0" collapsed="false">
      <c r="A708" s="57" t="s">
        <v>1442</v>
      </c>
      <c r="B708" s="57" t="s">
        <v>312</v>
      </c>
      <c r="C708" s="57" t="str">
        <f aca="false">Flights!$F$26</f>
        <v>MH0002</v>
      </c>
      <c r="D708" s="58" t="n">
        <f aca="false">Flights!$D$26</f>
        <v>46325</v>
      </c>
      <c r="E708" s="57" t="str">
        <f aca="false">Flights!$G$26&amp;"-"&amp;Flights!$H$26</f>
        <v>KUL-LHR</v>
      </c>
      <c r="F708" s="57" t="str">
        <f aca="false">Flights!$K$26</f>
        <v>BC</v>
      </c>
      <c r="G708" s="57" t="s">
        <v>81</v>
      </c>
      <c r="H708" s="57" t="s">
        <v>378</v>
      </c>
      <c r="I708" s="57" t="s">
        <v>405</v>
      </c>
      <c r="J708" s="57" t="s">
        <v>406</v>
      </c>
      <c r="K708" s="67" t="s">
        <v>407</v>
      </c>
      <c r="L708" s="67" t="s">
        <v>382</v>
      </c>
      <c r="M708" s="67"/>
      <c r="N708" s="67" t="s">
        <v>383</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60"/>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file",IF(TRIM(S708)="","INVALID – choose the evidence type (column S)",IF(BL708=0,"INVALID – evidence ID does not match its type (e.g. SF-2210, IMG_2231, seal 88213, link)",IF(OR(LEN(AX708)&lt;2,ISNUMBER(MATCH(AX708,L_Placeholder,0))),"INVALID – verifier missing",IF(AX708=AU708,"INVALID – verifier must be someone other than the PIC",IF(BH708=1,"INVALID – result not yet available (awaiting / TBC)",IF(BV708=1,"INVALID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future",IF(AND(ISNUMBER(BY708),AG708&lt;BY708),IF(H708="Physical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IF(TRIM(S708)="",0,BZ708)</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TRIM(LOWER(W708))&lt;&gt;LOWER(Flights!$F$26),ISNA(MATCH(TRIM(BP708),{"00aaa00","00aaa0000","aaa00","aaa0000","00-aaa-00","00-aaa-0000","00/aaa/00"},0)),OR(SUMPRODUCT(--ISNUMBER(SEARCH({"a0","a-0","a_0","a/0","a.0","a#0"},BP708)))&gt;0,ISNUMBER(SEARCH("000000",BP708)))),1,0),0)</f>
        <v>0</v>
      </c>
      <c r="BR708" s="61"/>
      <c r="BS708" s="61"/>
      <c r="BT708" s="61"/>
      <c r="BU708" s="61"/>
      <c r="BV708" s="61" t="n">
        <f aca="false">0</f>
        <v>0</v>
      </c>
      <c r="BW708" s="61"/>
      <c r="BX708" s="61"/>
      <c r="BY708" s="62" t="n">
        <f aca="false">Q708-T7EarlyD*24/24</f>
        <v>46304.6388888889</v>
      </c>
      <c r="BZ708" s="61" t="n">
        <f aca="false">IFERROR(IF(AND(TRIM(LOWER(Z708))&lt;&gt;LOWER(Flights!$F$26),ISNA(MATCH(TRIM(BN708),{"00aaa00","00aaa0000","aaa00","aaa0000","00-aaa-00","00-aaa-0000","00/aaa/00"},0)),IF(S708="Link / file path",SUMPRODUCT(--ISNUMBER(SEARCH({"http","www.","\","/",".pdf",".jpg",".jpeg",".png",".heic",".xls",".doc",".msg",".eml"},Z708)))&gt;0,OR(SUMPRODUCT(--ISNUMBER(SEARCH({"a0","a-0","a_0","a/0","a.0","a#0"},BN708)))&gt;0,SUMPRODUCT(--ISNUMBER(SEARCH({"http","www.","\","/",".pdf",".jpg",".jpeg",".png",".heic",".xls",".doc",".msg",".eml"},Z708)))&gt;0,AND(ISNUMBER(MATCH(S708,{"Seal no.","Delivery note / receipt","Email","Photo"},0)),ISNUMBER(SEARCH("0000",BN708)))))),1,0),0)</f>
        <v>0</v>
      </c>
    </row>
    <row r="709" customFormat="false" ht="39.75" hidden="false" customHeight="true" outlineLevel="0" collapsed="false">
      <c r="A709" s="57" t="s">
        <v>1443</v>
      </c>
      <c r="B709" s="57" t="s">
        <v>312</v>
      </c>
      <c r="C709" s="57" t="str">
        <f aca="false">Flights!$F$26</f>
        <v>MH0002</v>
      </c>
      <c r="D709" s="58" t="n">
        <f aca="false">Flights!$D$26</f>
        <v>46325</v>
      </c>
      <c r="E709" s="57" t="str">
        <f aca="false">Flights!$G$26&amp;"-"&amp;Flights!$H$26</f>
        <v>KUL-LHR</v>
      </c>
      <c r="F709" s="57" t="str">
        <f aca="false">Flights!$K$26</f>
        <v>BC</v>
      </c>
      <c r="G709" s="57" t="s">
        <v>81</v>
      </c>
      <c r="H709" s="57" t="s">
        <v>378</v>
      </c>
      <c r="I709" s="57" t="s">
        <v>405</v>
      </c>
      <c r="J709" s="57" t="s">
        <v>409</v>
      </c>
      <c r="K709" s="67" t="s">
        <v>407</v>
      </c>
      <c r="L709" s="67" t="s">
        <v>382</v>
      </c>
      <c r="M709" s="67"/>
      <c r="N709" s="67" t="s">
        <v>383</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60"/>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file",IF(TRIM(S709)="","INVALID – choose the evidence type (column S)",IF(BL709=0,"INVALID – evidence ID does not match its type (e.g. SF-2210, IMG_2231, seal 88213, link)",IF(OR(LEN(AX709)&lt;2,ISNUMBER(MATCH(AX709,L_Placeholder,0))),"INVALID – verifier missing",IF(AX709=AU709,"INVALID – verifier must be someone other than the PIC",IF(BH709=1,"INVALID – result not yet available (awaiting / TBC)",IF(BV709=1,"INVALID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future",IF(AND(ISNUMBER(BY709),AG709&lt;BY709),IF(H709="Physical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IF(TRIM(S709)="",0,BZ709)</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TRIM(LOWER(W709))&lt;&gt;LOWER(Flights!$F$26),ISNA(MATCH(TRIM(BP709),{"00aaa00","00aaa0000","aaa00","aaa0000","00-aaa-00","00-aaa-0000","00/aaa/00"},0)),OR(SUMPRODUCT(--ISNUMBER(SEARCH({"a0","a-0","a_0","a/0","a.0","a#0"},BP709)))&gt;0,ISNUMBER(SEARCH("000000",BP709)))),1,0),0)</f>
        <v>0</v>
      </c>
      <c r="BR709" s="61"/>
      <c r="BS709" s="61"/>
      <c r="BT709" s="61"/>
      <c r="BU709" s="61"/>
      <c r="BV709" s="61" t="n">
        <f aca="false">0</f>
        <v>0</v>
      </c>
      <c r="BW709" s="61"/>
      <c r="BX709" s="61"/>
      <c r="BY709" s="62" t="n">
        <f aca="false">Q709-T7EarlyD*24/24</f>
        <v>46304.6388888889</v>
      </c>
      <c r="BZ709" s="61" t="n">
        <f aca="false">IFERROR(IF(AND(TRIM(LOWER(Z709))&lt;&gt;LOWER(Flights!$F$26),ISNA(MATCH(TRIM(BN709),{"00aaa00","00aaa0000","aaa00","aaa0000","00-aaa-00","00-aaa-0000","00/aaa/00"},0)),IF(S709="Link / file path",SUMPRODUCT(--ISNUMBER(SEARCH({"http","www.","\","/",".pdf",".jpg",".jpeg",".png",".heic",".xls",".doc",".msg",".eml"},Z709)))&gt;0,OR(SUMPRODUCT(--ISNUMBER(SEARCH({"a0","a-0","a_0","a/0","a.0","a#0"},BN709)))&gt;0,SUMPRODUCT(--ISNUMBER(SEARCH({"http","www.","\","/",".pdf",".jpg",".jpeg",".png",".heic",".xls",".doc",".msg",".eml"},Z709)))&gt;0,AND(ISNUMBER(MATCH(S709,{"Seal no.","Delivery note / receipt","Email","Photo"},0)),ISNUMBER(SEARCH("0000",BN709)))))),1,0),0)</f>
        <v>0</v>
      </c>
    </row>
    <row r="710" customFormat="false" ht="39.75" hidden="false" customHeight="true" outlineLevel="0" collapsed="false">
      <c r="A710" s="57" t="s">
        <v>1444</v>
      </c>
      <c r="B710" s="57" t="s">
        <v>312</v>
      </c>
      <c r="C710" s="57" t="str">
        <f aca="false">Flights!$F$26</f>
        <v>MH0002</v>
      </c>
      <c r="D710" s="58" t="n">
        <f aca="false">Flights!$D$26</f>
        <v>46325</v>
      </c>
      <c r="E710" s="57" t="str">
        <f aca="false">Flights!$G$26&amp;"-"&amp;Flights!$H$26</f>
        <v>KUL-LHR</v>
      </c>
      <c r="F710" s="57" t="str">
        <f aca="false">Flights!$K$26</f>
        <v>BC</v>
      </c>
      <c r="G710" s="57" t="s">
        <v>81</v>
      </c>
      <c r="H710" s="57" t="s">
        <v>378</v>
      </c>
      <c r="I710" s="57" t="s">
        <v>411</v>
      </c>
      <c r="J710" s="57" t="s">
        <v>412</v>
      </c>
      <c r="K710" s="67" t="s">
        <v>716</v>
      </c>
      <c r="L710" s="67" t="s">
        <v>414</v>
      </c>
      <c r="M710" s="67"/>
      <c r="N710" s="67" t="s">
        <v>383</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60"/>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file",IF(TRIM(S710)="","INVALID – choose the evidence type (column S)",IF(BL710=0,"INVALID – evidence ID does not match its type (e.g. SF-2210, IMG_2231, seal 88213, link)",IF(OR(LEN(AX710)&lt;2,ISNUMBER(MATCH(AX710,L_Placeholder,0))),"INVALID – verifier missing",IF(AX710=AU710,"INVALID – verifier must be someone other than the PIC",IF(BH710=1,"INVALID – result not yet available (awaiting / TBC)",IF(BV710=1,"INVALID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future",IF(AND(ISNUMBER(BY710),AG710&lt;BY710),IF(H710="Physical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IF(TRIM(S710)="",0,BZ710)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TRIM(LOWER(W710))&lt;&gt;LOWER(Flights!$F$26),ISNA(MATCH(TRIM(BP710),{"00aaa00","00aaa0000","aaa00","aaa0000","00-aaa-00","00-aaa-0000","00/aaa/00"},0)),OR(SUMPRODUCT(--ISNUMBER(SEARCH({"a0","a-0","a_0","a/0","a.0","a#0"},BP710)))&gt;0,ISNUMBER(SEARCH("000000",BP710)))),1,0),0)</f>
        <v>0</v>
      </c>
      <c r="BR710" s="61"/>
      <c r="BS710" s="61"/>
      <c r="BT710" s="61"/>
      <c r="BU710" s="61"/>
      <c r="BV710" s="61" t="n">
        <f aca="false">0</f>
        <v>0</v>
      </c>
      <c r="BW710" s="61"/>
      <c r="BX710" s="61"/>
      <c r="BY710" s="62" t="n">
        <f aca="false">Q710-T7EarlyD*24/24</f>
        <v>46304.6388888889</v>
      </c>
      <c r="BZ710" s="61" t="n">
        <f aca="false">IFERROR(IF(AND(TRIM(LOWER(Z710))&lt;&gt;LOWER(Flights!$F$26),ISNA(MATCH(TRIM(BN710),{"00aaa00","00aaa0000","aaa00","aaa0000","00-aaa-00","00-aaa-0000","00/aaa/00"},0)),IF(S710="Link / file path",SUMPRODUCT(--ISNUMBER(SEARCH({"http","www.","\","/",".pdf",".jpg",".jpeg",".png",".heic",".xls",".doc",".msg",".eml"},Z710)))&gt;0,OR(SUMPRODUCT(--ISNUMBER(SEARCH({"a0","a-0","a_0","a/0","a.0","a#0"},BN710)))&gt;0,SUMPRODUCT(--ISNUMBER(SEARCH({"http","www.","\","/",".pdf",".jpg",".jpeg",".png",".heic",".xls",".doc",".msg",".eml"},Z710)))&gt;0,AND(ISNUMBER(MATCH(S710,{"Seal no.","Delivery note / receipt","Email","Photo"},0)),ISNUMBER(SEARCH("0000",BN710)))))),1,0),0)</f>
        <v>0</v>
      </c>
    </row>
    <row r="711" customFormat="false" ht="39.75" hidden="false" customHeight="true" outlineLevel="0" collapsed="false">
      <c r="A711" s="57" t="s">
        <v>1445</v>
      </c>
      <c r="B711" s="57" t="s">
        <v>312</v>
      </c>
      <c r="C711" s="57" t="str">
        <f aca="false">Flights!$F$26</f>
        <v>MH0002</v>
      </c>
      <c r="D711" s="58" t="n">
        <f aca="false">Flights!$D$26</f>
        <v>46325</v>
      </c>
      <c r="E711" s="57" t="str">
        <f aca="false">Flights!$G$26&amp;"-"&amp;Flights!$H$26</f>
        <v>KUL-LHR</v>
      </c>
      <c r="F711" s="57" t="str">
        <f aca="false">Flights!$K$26</f>
        <v>BC</v>
      </c>
      <c r="G711" s="57" t="s">
        <v>83</v>
      </c>
      <c r="H711" s="57" t="s">
        <v>378</v>
      </c>
      <c r="I711" s="57" t="s">
        <v>379</v>
      </c>
      <c r="J711" s="57" t="s">
        <v>416</v>
      </c>
      <c r="K711" s="67" t="s">
        <v>417</v>
      </c>
      <c r="L711" s="67" t="s">
        <v>418</v>
      </c>
      <c r="M711" s="67"/>
      <c r="N711" s="67" t="s">
        <v>383</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60"/>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file",IF(TRIM(S711)="","INVALID – choose the evidence type (column S)",IF(BL711=0,"INVALID – evidence ID does not match its type (e.g. SF-2210, IMG_2231, seal 88213, link)",IF(OR(LEN(AX711)&lt;2,ISNUMBER(MATCH(AX711,L_Placeholder,0))),"INVALID – verifier missing",IF(AX711=AU711,"INVALID – verifier must be someone other than the PIC",IF(BH711=1,"INVALID – result not yet available (awaiting / TBC)",IF(BV711=1,"INVALID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future",IF(AND(ISNUMBER(BY711),AG711&lt;BY711),IF(H711="Physical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IF(TRIM(S711)="",0,BZ711)</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TRIM(LOWER(W711))&lt;&gt;LOWER(Flights!$F$26),ISNA(MATCH(TRIM(BP711),{"00aaa00","00aaa0000","aaa00","aaa0000","00-aaa-00","00-aaa-0000","00/aaa/00"},0)),OR(SUMPRODUCT(--ISNUMBER(SEARCH({"a0","a-0","a_0","a/0","a.0","a#0"},BP711)))&gt;0,ISNUMBER(SEARCH("000000",BP711)))),1,0),0)</f>
        <v>0</v>
      </c>
      <c r="BR711" s="61"/>
      <c r="BS711" s="61"/>
      <c r="BT711" s="61"/>
      <c r="BU711" s="61"/>
      <c r="BV711" s="61" t="n">
        <f aca="false">0</f>
        <v>0</v>
      </c>
      <c r="BW711" s="61"/>
      <c r="BX711" s="61"/>
      <c r="BY711" s="62" t="n">
        <f aca="false">Q711-T24EarlyH/24</f>
        <v>46323.6388888889</v>
      </c>
      <c r="BZ711" s="61" t="n">
        <f aca="false">IFERROR(IF(AND(TRIM(LOWER(Z711))&lt;&gt;LOWER(Flights!$F$26),ISNA(MATCH(TRIM(BN711),{"00aaa00","00aaa0000","aaa00","aaa0000","00-aaa-00","00-aaa-0000","00/aaa/00"},0)),IF(S711="Link / file path",SUMPRODUCT(--ISNUMBER(SEARCH({"http","www.","\","/",".pdf",".jpg",".jpeg",".png",".heic",".xls",".doc",".msg",".eml"},Z711)))&gt;0,OR(SUMPRODUCT(--ISNUMBER(SEARCH({"a0","a-0","a_0","a/0","a.0","a#0"},BN711)))&gt;0,SUMPRODUCT(--ISNUMBER(SEARCH({"http","www.","\","/",".pdf",".jpg",".jpeg",".png",".heic",".xls",".doc",".msg",".eml"},Z711)))&gt;0,AND(ISNUMBER(MATCH(S711,{"Seal no.","Delivery note / receipt","Email","Photo"},0)),ISNUMBER(SEARCH("0000",BN711)))))),1,0),0)</f>
        <v>0</v>
      </c>
    </row>
    <row r="712" customFormat="false" ht="39.75" hidden="false" customHeight="true" outlineLevel="0" collapsed="false">
      <c r="A712" s="57" t="s">
        <v>1446</v>
      </c>
      <c r="B712" s="57" t="s">
        <v>312</v>
      </c>
      <c r="C712" s="57" t="str">
        <f aca="false">Flights!$F$26</f>
        <v>MH0002</v>
      </c>
      <c r="D712" s="58" t="n">
        <f aca="false">Flights!$D$26</f>
        <v>46325</v>
      </c>
      <c r="E712" s="57" t="str">
        <f aca="false">Flights!$G$26&amp;"-"&amp;Flights!$H$26</f>
        <v>KUL-LHR</v>
      </c>
      <c r="F712" s="57" t="str">
        <f aca="false">Flights!$K$26</f>
        <v>BC</v>
      </c>
      <c r="G712" s="57" t="s">
        <v>420</v>
      </c>
      <c r="H712" s="57" t="s">
        <v>378</v>
      </c>
      <c r="I712" s="57" t="s">
        <v>379</v>
      </c>
      <c r="J712" s="57" t="s">
        <v>421</v>
      </c>
      <c r="K712" s="67"/>
      <c r="L712" s="67" t="s">
        <v>422</v>
      </c>
      <c r="M712" s="67"/>
      <c r="N712" s="67" t="s">
        <v>383</v>
      </c>
      <c r="O712" s="67" t="s">
        <v>423</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60"/>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file",IF(TRIM(S712)="","INVALID – choose the evidence type (column S)",IF(BL712=0,"INVALID – evidence ID does not match its type (e.g. SF-2210, IMG_2231, seal 88213, link)",IF(OR(LEN(AX712)&lt;2,ISNUMBER(MATCH(AX712,L_Placeholder,0))),"INVALID – verifier missing",IF(AX712=AU712,"INVALID – verifier must be someone other than the PIC",IF(BH712=1,"INVALID – result not yet available (awaiting / TBC)",IF(BV712=1,"INVALID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future",IF(AND(ISNUMBER(BY712),AG712&lt;BY712),IF(H712="Physical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IF(TRIM(S712)="",0,BZ712)</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TRIM(LOWER(W712))&lt;&gt;LOWER(Flights!$F$26),ISNA(MATCH(TRIM(BP712),{"00aaa00","00aaa0000","aaa00","aaa0000","00-aaa-00","00-aaa-0000","00/aaa/00"},0)),OR(SUMPRODUCT(--ISNUMBER(SEARCH({"a0","a-0","a_0","a/0","a.0","a#0"},BP712)))&gt;0,ISNUMBER(SEARCH("000000",BP712)))),1,0),0)</f>
        <v>0</v>
      </c>
      <c r="BR712" s="61"/>
      <c r="BS712" s="61"/>
      <c r="BT712" s="61"/>
      <c r="BU712" s="61"/>
      <c r="BV712" s="61" t="n">
        <f aca="false">0</f>
        <v>0</v>
      </c>
      <c r="BW712" s="61"/>
      <c r="BX712" s="61"/>
      <c r="BY712" s="62" t="n">
        <f aca="false">Q712-T12EarlyH/24</f>
        <v>46324.6388888889</v>
      </c>
      <c r="BZ712" s="61" t="n">
        <f aca="false">IFERROR(IF(AND(TRIM(LOWER(Z712))&lt;&gt;LOWER(Flights!$F$26),ISNA(MATCH(TRIM(BN712),{"00aaa00","00aaa0000","aaa00","aaa0000","00-aaa-00","00-aaa-0000","00/aaa/00"},0)),IF(S712="Link / file path",SUMPRODUCT(--ISNUMBER(SEARCH({"http","www.","\","/",".pdf",".jpg",".jpeg",".png",".heic",".xls",".doc",".msg",".eml"},Z712)))&gt;0,OR(SUMPRODUCT(--ISNUMBER(SEARCH({"a0","a-0","a_0","a/0","a.0","a#0"},BN712)))&gt;0,SUMPRODUCT(--ISNUMBER(SEARCH({"http","www.","\","/",".pdf",".jpg",".jpeg",".png",".heic",".xls",".doc",".msg",".eml"},Z712)))&gt;0,AND(ISNUMBER(MATCH(S712,{"Seal no.","Delivery note / receipt","Email","Photo"},0)),ISNUMBER(SEARCH("0000",BN712)))))),1,0),0)</f>
        <v>0</v>
      </c>
    </row>
    <row r="713" customFormat="false" ht="39.75" hidden="false" customHeight="true" outlineLevel="0" collapsed="false">
      <c r="A713" s="57" t="s">
        <v>1447</v>
      </c>
      <c r="B713" s="57" t="s">
        <v>312</v>
      </c>
      <c r="C713" s="57" t="str">
        <f aca="false">Flights!$F$26</f>
        <v>MH0002</v>
      </c>
      <c r="D713" s="58" t="n">
        <f aca="false">Flights!$D$26</f>
        <v>46325</v>
      </c>
      <c r="E713" s="57" t="str">
        <f aca="false">Flights!$G$26&amp;"-"&amp;Flights!$H$26</f>
        <v>KUL-LHR</v>
      </c>
      <c r="F713" s="57" t="str">
        <f aca="false">Flights!$K$26</f>
        <v>BC</v>
      </c>
      <c r="G713" s="57" t="s">
        <v>420</v>
      </c>
      <c r="H713" s="57" t="s">
        <v>378</v>
      </c>
      <c r="I713" s="57" t="s">
        <v>379</v>
      </c>
      <c r="J713" s="57" t="s">
        <v>425</v>
      </c>
      <c r="K713" s="67" t="s">
        <v>426</v>
      </c>
      <c r="L713" s="67" t="s">
        <v>422</v>
      </c>
      <c r="M713" s="67"/>
      <c r="N713" s="67" t="s">
        <v>383</v>
      </c>
      <c r="O713" s="67" t="s">
        <v>423</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60"/>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file",IF(TRIM(S713)="","INVALID – choose the evidence type (column S)",IF(BL713=0,"INVALID – evidence ID does not match its type (e.g. SF-2210, IMG_2231, seal 88213, link)",IF(OR(LEN(AX713)&lt;2,ISNUMBER(MATCH(AX713,L_Placeholder,0))),"INVALID – verifier missing",IF(AX713=AU713,"INVALID – verifier must be someone other than the PIC",IF(BH713=1,"INVALID – result not yet available (awaiting / TBC)",IF(BV713=1,"INVALID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future",IF(AND(ISNUMBER(BY713),AG713&lt;BY713),IF(H713="Physical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IF(TRIM(S713)="",0,BZ713)</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TRIM(LOWER(W713))&lt;&gt;LOWER(Flights!$F$26),ISNA(MATCH(TRIM(BP713),{"00aaa00","00aaa0000","aaa00","aaa0000","00-aaa-00","00-aaa-0000","00/aaa/00"},0)),OR(SUMPRODUCT(--ISNUMBER(SEARCH({"a0","a-0","a_0","a/0","a.0","a#0"},BP713)))&gt;0,ISNUMBER(SEARCH("000000",BP713)))),1,0),0)</f>
        <v>0</v>
      </c>
      <c r="BR713" s="61"/>
      <c r="BS713" s="61"/>
      <c r="BT713" s="61"/>
      <c r="BU713" s="61"/>
      <c r="BV713" s="61" t="n">
        <f aca="false">0</f>
        <v>0</v>
      </c>
      <c r="BW713" s="61"/>
      <c r="BX713" s="61"/>
      <c r="BY713" s="62" t="n">
        <f aca="false">Q713-T12EarlyH/24</f>
        <v>46324.6388888889</v>
      </c>
      <c r="BZ713" s="61" t="n">
        <f aca="false">IFERROR(IF(AND(TRIM(LOWER(Z713))&lt;&gt;LOWER(Flights!$F$26),ISNA(MATCH(TRIM(BN713),{"00aaa00","00aaa0000","aaa00","aaa0000","00-aaa-00","00-aaa-0000","00/aaa/00"},0)),IF(S713="Link / file path",SUMPRODUCT(--ISNUMBER(SEARCH({"http","www.","\","/",".pdf",".jpg",".jpeg",".png",".heic",".xls",".doc",".msg",".eml"},Z713)))&gt;0,OR(SUMPRODUCT(--ISNUMBER(SEARCH({"a0","a-0","a_0","a/0","a.0","a#0"},BN713)))&gt;0,SUMPRODUCT(--ISNUMBER(SEARCH({"http","www.","\","/",".pdf",".jpg",".jpeg",".png",".heic",".xls",".doc",".msg",".eml"},Z713)))&gt;0,AND(ISNUMBER(MATCH(S713,{"Seal no.","Delivery note / receipt","Email","Photo"},0)),ISNUMBER(SEARCH("0000",BN713)))))),1,0),0)</f>
        <v>0</v>
      </c>
    </row>
    <row r="714" customFormat="false" ht="39.75" hidden="false" customHeight="true" outlineLevel="0" collapsed="false">
      <c r="A714" s="57" t="s">
        <v>1448</v>
      </c>
      <c r="B714" s="57" t="s">
        <v>312</v>
      </c>
      <c r="C714" s="57" t="str">
        <f aca="false">Flights!$F$26</f>
        <v>MH0002</v>
      </c>
      <c r="D714" s="58" t="n">
        <f aca="false">Flights!$D$26</f>
        <v>46325</v>
      </c>
      <c r="E714" s="57" t="str">
        <f aca="false">Flights!$G$26&amp;"-"&amp;Flights!$H$26</f>
        <v>KUL-LHR</v>
      </c>
      <c r="F714" s="57" t="str">
        <f aca="false">Flights!$K$26</f>
        <v>BC</v>
      </c>
      <c r="G714" s="57" t="s">
        <v>420</v>
      </c>
      <c r="H714" s="57" t="s">
        <v>378</v>
      </c>
      <c r="I714" s="57" t="s">
        <v>428</v>
      </c>
      <c r="J714" s="57" t="s">
        <v>429</v>
      </c>
      <c r="K714" s="67"/>
      <c r="L714" s="67" t="s">
        <v>422</v>
      </c>
      <c r="M714" s="67"/>
      <c r="N714" s="67" t="s">
        <v>383</v>
      </c>
      <c r="O714" s="67" t="s">
        <v>423</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60"/>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file",IF(TRIM(S714)="","INVALID – choose the evidence type (column S)",IF(BL714=0,"INVALID – evidence ID does not match its type (e.g. SF-2210, IMG_2231, seal 88213, link)",IF(OR(LEN(AX714)&lt;2,ISNUMBER(MATCH(AX714,L_Placeholder,0))),"INVALID – verifier missing",IF(AX714=AU714,"INVALID – verifier must be someone other than the PIC",IF(BH714=1,"INVALID – result not yet available (awaiting / TBC)",IF(BV714=1,"INVALID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future",IF(AND(ISNUMBER(BY714),AG714&lt;BY714),IF(H714="Physical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IF(TRIM(S714)="",0,BZ714)</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TRIM(LOWER(W714))&lt;&gt;LOWER(Flights!$F$26),ISNA(MATCH(TRIM(BP714),{"00aaa00","00aaa0000","aaa00","aaa0000","00-aaa-00","00-aaa-0000","00/aaa/00"},0)),OR(SUMPRODUCT(--ISNUMBER(SEARCH({"a0","a-0","a_0","a/0","a.0","a#0"},BP714)))&gt;0,ISNUMBER(SEARCH("000000",BP714)))),1,0),0)</f>
        <v>0</v>
      </c>
      <c r="BR714" s="61"/>
      <c r="BS714" s="61"/>
      <c r="BT714" s="61"/>
      <c r="BU714" s="61"/>
      <c r="BV714" s="61" t="n">
        <f aca="false">0</f>
        <v>0</v>
      </c>
      <c r="BW714" s="61"/>
      <c r="BX714" s="61"/>
      <c r="BY714" s="62" t="n">
        <f aca="false">Q714-T12EarlyH/24</f>
        <v>46324.6388888889</v>
      </c>
      <c r="BZ714" s="61" t="n">
        <f aca="false">IFERROR(IF(AND(TRIM(LOWER(Z714))&lt;&gt;LOWER(Flights!$F$26),ISNA(MATCH(TRIM(BN714),{"00aaa00","00aaa0000","aaa00","aaa0000","00-aaa-00","00-aaa-0000","00/aaa/00"},0)),IF(S714="Link / file path",SUMPRODUCT(--ISNUMBER(SEARCH({"http","www.","\","/",".pdf",".jpg",".jpeg",".png",".heic",".xls",".doc",".msg",".eml"},Z714)))&gt;0,OR(SUMPRODUCT(--ISNUMBER(SEARCH({"a0","a-0","a_0","a/0","a.0","a#0"},BN714)))&gt;0,SUMPRODUCT(--ISNUMBER(SEARCH({"http","www.","\","/",".pdf",".jpg",".jpeg",".png",".heic",".xls",".doc",".msg",".eml"},Z714)))&gt;0,AND(ISNUMBER(MATCH(S714,{"Seal no.","Delivery note / receipt","Email","Photo"},0)),ISNUMBER(SEARCH("0000",BN714)))))),1,0),0)</f>
        <v>0</v>
      </c>
    </row>
    <row r="715" customFormat="false" ht="39.75" hidden="false" customHeight="true" outlineLevel="0" collapsed="false">
      <c r="A715" s="57" t="s">
        <v>1449</v>
      </c>
      <c r="B715" s="57" t="s">
        <v>312</v>
      </c>
      <c r="C715" s="57" t="str">
        <f aca="false">Flights!$F$26</f>
        <v>MH0002</v>
      </c>
      <c r="D715" s="58" t="n">
        <f aca="false">Flights!$D$26</f>
        <v>46325</v>
      </c>
      <c r="E715" s="57" t="str">
        <f aca="false">Flights!$G$26&amp;"-"&amp;Flights!$H$26</f>
        <v>KUL-LHR</v>
      </c>
      <c r="F715" s="57" t="str">
        <f aca="false">Flights!$K$26</f>
        <v>BC</v>
      </c>
      <c r="G715" s="57" t="s">
        <v>420</v>
      </c>
      <c r="H715" s="57" t="s">
        <v>378</v>
      </c>
      <c r="I715" s="57" t="s">
        <v>428</v>
      </c>
      <c r="J715" s="57" t="s">
        <v>431</v>
      </c>
      <c r="K715" s="67"/>
      <c r="L715" s="67" t="s">
        <v>422</v>
      </c>
      <c r="M715" s="67"/>
      <c r="N715" s="67" t="s">
        <v>383</v>
      </c>
      <c r="O715" s="67" t="s">
        <v>423</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60"/>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file",IF(TRIM(S715)="","INVALID – choose the evidence type (column S)",IF(BL715=0,"INVALID – evidence ID does not match its type (e.g. SF-2210, IMG_2231, seal 88213, link)",IF(OR(LEN(AX715)&lt;2,ISNUMBER(MATCH(AX715,L_Placeholder,0))),"INVALID – verifier missing",IF(AX715=AU715,"INVALID – verifier must be someone other than the PIC",IF(BH715=1,"INVALID – result not yet available (awaiting / TBC)",IF(BV715=1,"INVALID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future",IF(AND(ISNUMBER(BY715),AG715&lt;BY715),IF(H715="Physical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IF(TRIM(S715)="",0,BZ715)</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TRIM(LOWER(W715))&lt;&gt;LOWER(Flights!$F$26),ISNA(MATCH(TRIM(BP715),{"00aaa00","00aaa0000","aaa00","aaa0000","00-aaa-00","00-aaa-0000","00/aaa/00"},0)),OR(SUMPRODUCT(--ISNUMBER(SEARCH({"a0","a-0","a_0","a/0","a.0","a#0"},BP715)))&gt;0,ISNUMBER(SEARCH("000000",BP715)))),1,0),0)</f>
        <v>0</v>
      </c>
      <c r="BR715" s="61"/>
      <c r="BS715" s="61"/>
      <c r="BT715" s="61"/>
      <c r="BU715" s="61"/>
      <c r="BV715" s="61" t="n">
        <f aca="false">0</f>
        <v>0</v>
      </c>
      <c r="BW715" s="61"/>
      <c r="BX715" s="61"/>
      <c r="BY715" s="62" t="n">
        <f aca="false">Q715-T12EarlyH/24</f>
        <v>46324.6388888889</v>
      </c>
      <c r="BZ715" s="61" t="n">
        <f aca="false">IFERROR(IF(AND(TRIM(LOWER(Z715))&lt;&gt;LOWER(Flights!$F$26),ISNA(MATCH(TRIM(BN715),{"00aaa00","00aaa0000","aaa00","aaa0000","00-aaa-00","00-aaa-0000","00/aaa/00"},0)),IF(S715="Link / file path",SUMPRODUCT(--ISNUMBER(SEARCH({"http","www.","\","/",".pdf",".jpg",".jpeg",".png",".heic",".xls",".doc",".msg",".eml"},Z715)))&gt;0,OR(SUMPRODUCT(--ISNUMBER(SEARCH({"a0","a-0","a_0","a/0","a.0","a#0"},BN715)))&gt;0,SUMPRODUCT(--ISNUMBER(SEARCH({"http","www.","\","/",".pdf",".jpg",".jpeg",".png",".heic",".xls",".doc",".msg",".eml"},Z715)))&gt;0,AND(ISNUMBER(MATCH(S715,{"Seal no.","Delivery note / receipt","Email","Photo"},0)),ISNUMBER(SEARCH("0000",BN715)))))),1,0),0)</f>
        <v>0</v>
      </c>
    </row>
    <row r="716" customFormat="false" ht="39.75" hidden="false" customHeight="true" outlineLevel="0" collapsed="false">
      <c r="A716" s="57" t="s">
        <v>1450</v>
      </c>
      <c r="B716" s="57" t="s">
        <v>312</v>
      </c>
      <c r="C716" s="57" t="str">
        <f aca="false">Flights!$F$26</f>
        <v>MH0002</v>
      </c>
      <c r="D716" s="58" t="n">
        <f aca="false">Flights!$D$26</f>
        <v>46325</v>
      </c>
      <c r="E716" s="57" t="str">
        <f aca="false">Flights!$G$26&amp;"-"&amp;Flights!$H$26</f>
        <v>KUL-LHR</v>
      </c>
      <c r="F716" s="57" t="str">
        <f aca="false">Flights!$K$26</f>
        <v>BC</v>
      </c>
      <c r="G716" s="57" t="s">
        <v>420</v>
      </c>
      <c r="H716" s="57" t="s">
        <v>378</v>
      </c>
      <c r="I716" s="57" t="s">
        <v>428</v>
      </c>
      <c r="J716" s="57" t="s">
        <v>433</v>
      </c>
      <c r="K716" s="67"/>
      <c r="L716" s="67" t="s">
        <v>422</v>
      </c>
      <c r="M716" s="67"/>
      <c r="N716" s="67" t="s">
        <v>383</v>
      </c>
      <c r="O716" s="67" t="s">
        <v>423</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60"/>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file",IF(TRIM(S716)="","INVALID – choose the evidence type (column S)",IF(BL716=0,"INVALID – evidence ID does not match its type (e.g. SF-2210, IMG_2231, seal 88213, link)",IF(OR(LEN(AX716)&lt;2,ISNUMBER(MATCH(AX716,L_Placeholder,0))),"INVALID – verifier missing",IF(AX716=AU716,"INVALID – verifier must be someone other than the PIC",IF(BH716=1,"INVALID – result not yet available (awaiting / TBC)",IF(BV716=1,"INVALID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future",IF(AND(ISNUMBER(BY716),AG716&lt;BY716),IF(H716="Physical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IF(TRIM(S716)="",0,BZ716)</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TRIM(LOWER(W716))&lt;&gt;LOWER(Flights!$F$26),ISNA(MATCH(TRIM(BP716),{"00aaa00","00aaa0000","aaa00","aaa0000","00-aaa-00","00-aaa-0000","00/aaa/00"},0)),OR(SUMPRODUCT(--ISNUMBER(SEARCH({"a0","a-0","a_0","a/0","a.0","a#0"},BP716)))&gt;0,ISNUMBER(SEARCH("000000",BP716)))),1,0),0)</f>
        <v>0</v>
      </c>
      <c r="BR716" s="61"/>
      <c r="BS716" s="61"/>
      <c r="BT716" s="61"/>
      <c r="BU716" s="61"/>
      <c r="BV716" s="61" t="n">
        <f aca="false">0</f>
        <v>0</v>
      </c>
      <c r="BW716" s="61"/>
      <c r="BX716" s="61"/>
      <c r="BY716" s="62" t="n">
        <f aca="false">Q716-T12EarlyH/24</f>
        <v>46324.6388888889</v>
      </c>
      <c r="BZ716" s="61" t="n">
        <f aca="false">IFERROR(IF(AND(TRIM(LOWER(Z716))&lt;&gt;LOWER(Flights!$F$26),ISNA(MATCH(TRIM(BN716),{"00aaa00","00aaa0000","aaa00","aaa0000","00-aaa-00","00-aaa-0000","00/aaa/00"},0)),IF(S716="Link / file path",SUMPRODUCT(--ISNUMBER(SEARCH({"http","www.","\","/",".pdf",".jpg",".jpeg",".png",".heic",".xls",".doc",".msg",".eml"},Z716)))&gt;0,OR(SUMPRODUCT(--ISNUMBER(SEARCH({"a0","a-0","a_0","a/0","a.0","a#0"},BN716)))&gt;0,SUMPRODUCT(--ISNUMBER(SEARCH({"http","www.","\","/",".pdf",".jpg",".jpeg",".png",".heic",".xls",".doc",".msg",".eml"},Z716)))&gt;0,AND(ISNUMBER(MATCH(S716,{"Seal no.","Delivery note / receipt","Email","Photo"},0)),ISNUMBER(SEARCH("0000",BN716)))))),1,0),0)</f>
        <v>0</v>
      </c>
    </row>
    <row r="717" customFormat="false" ht="141" hidden="false" customHeight="true" outlineLevel="0" collapsed="false">
      <c r="A717" s="57" t="s">
        <v>1451</v>
      </c>
      <c r="B717" s="57" t="s">
        <v>312</v>
      </c>
      <c r="C717" s="57" t="str">
        <f aca="false">Flights!$F$26</f>
        <v>MH0002</v>
      </c>
      <c r="D717" s="58" t="n">
        <f aca="false">Flights!$D$26</f>
        <v>46325</v>
      </c>
      <c r="E717" s="57" t="str">
        <f aca="false">Flights!$G$26&amp;"-"&amp;Flights!$H$26</f>
        <v>KUL-LHR</v>
      </c>
      <c r="F717" s="57" t="str">
        <f aca="false">Flights!$K$26</f>
        <v>BC</v>
      </c>
      <c r="G717" s="57" t="s">
        <v>420</v>
      </c>
      <c r="H717" s="57" t="s">
        <v>378</v>
      </c>
      <c r="I717" s="57" t="s">
        <v>428</v>
      </c>
      <c r="J717" s="57" t="s">
        <v>435</v>
      </c>
      <c r="K717" s="67" t="s">
        <v>436</v>
      </c>
      <c r="L717" s="67" t="s">
        <v>422</v>
      </c>
      <c r="M717" s="67"/>
      <c r="N717" s="67" t="s">
        <v>383</v>
      </c>
      <c r="O717" s="67" t="s">
        <v>423</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60"/>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file",IF(TRIM(S717)="","INVALID – choose the evidence type (column S)",IF(BL717=0,"INVALID – evidence ID does not match its type (e.g. SF-2210, IMG_2231, seal 88213, link)",IF(OR(LEN(AX717)&lt;2,ISNUMBER(MATCH(AX717,L_Placeholder,0))),"INVALID – verifier missing",IF(AX717=AU717,"INVALID – verifier must be someone other than the PIC",IF(BH717=1,"INVALID – result not yet available (awaiting / TBC)",IF(BV717=1,"INVALID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future",IF(AND(ISNUMBER(BY717),AG717&lt;BY717),IF(H717="Physical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IF(TRIM(S717)="",0,BZ717)</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TRIM(LOWER(W717))&lt;&gt;LOWER(Flights!$F$26),ISNA(MATCH(TRIM(BP717),{"00aaa00","00aaa0000","aaa00","aaa0000","00-aaa-00","00-aaa-0000","00/aaa/00"},0)),OR(SUMPRODUCT(--ISNUMBER(SEARCH({"a0","a-0","a_0","a/0","a.0","a#0"},BP717)))&gt;0,ISNUMBER(SEARCH("000000",BP717)))),1,0),0)</f>
        <v>0</v>
      </c>
      <c r="BR717" s="61"/>
      <c r="BS717" s="61"/>
      <c r="BT717" s="61"/>
      <c r="BU717" s="61"/>
      <c r="BV717" s="61" t="n">
        <f aca="false">0</f>
        <v>0</v>
      </c>
      <c r="BW717" s="61"/>
      <c r="BX717" s="61"/>
      <c r="BY717" s="62" t="n">
        <f aca="false">Q717-T12EarlyH/24</f>
        <v>46324.6388888889</v>
      </c>
      <c r="BZ717" s="61" t="n">
        <f aca="false">IFERROR(IF(AND(TRIM(LOWER(Z717))&lt;&gt;LOWER(Flights!$F$26),ISNA(MATCH(TRIM(BN717),{"00aaa00","00aaa0000","aaa00","aaa0000","00-aaa-00","00-aaa-0000","00/aaa/00"},0)),IF(S717="Link / file path",SUMPRODUCT(--ISNUMBER(SEARCH({"http","www.","\","/",".pdf",".jpg",".jpeg",".png",".heic",".xls",".doc",".msg",".eml"},Z717)))&gt;0,OR(SUMPRODUCT(--ISNUMBER(SEARCH({"a0","a-0","a_0","a/0","a.0","a#0"},BN717)))&gt;0,SUMPRODUCT(--ISNUMBER(SEARCH({"http","www.","\","/",".pdf",".jpg",".jpeg",".png",".heic",".xls",".doc",".msg",".eml"},Z717)))&gt;0,AND(ISNUMBER(MATCH(S717,{"Seal no.","Delivery note / receipt","Email","Photo"},0)),ISNUMBER(SEARCH("0000",BN717)))))),1,0),0)</f>
        <v>0</v>
      </c>
    </row>
    <row r="718" customFormat="false" ht="39.75" hidden="false" customHeight="true" outlineLevel="0" collapsed="false">
      <c r="A718" s="57" t="s">
        <v>1452</v>
      </c>
      <c r="B718" s="57" t="s">
        <v>312</v>
      </c>
      <c r="C718" s="57" t="str">
        <f aca="false">Flights!$F$26</f>
        <v>MH0002</v>
      </c>
      <c r="D718" s="58" t="n">
        <f aca="false">Flights!$D$26</f>
        <v>46325</v>
      </c>
      <c r="E718" s="57" t="str">
        <f aca="false">Flights!$G$26&amp;"-"&amp;Flights!$H$26</f>
        <v>KUL-LHR</v>
      </c>
      <c r="F718" s="57" t="str">
        <f aca="false">Flights!$K$26</f>
        <v>BC</v>
      </c>
      <c r="G718" s="57" t="s">
        <v>420</v>
      </c>
      <c r="H718" s="57" t="s">
        <v>378</v>
      </c>
      <c r="I718" s="57" t="s">
        <v>428</v>
      </c>
      <c r="J718" s="57" t="s">
        <v>438</v>
      </c>
      <c r="K718" s="67"/>
      <c r="L718" s="67" t="s">
        <v>422</v>
      </c>
      <c r="M718" s="67"/>
      <c r="N718" s="67" t="s">
        <v>383</v>
      </c>
      <c r="O718" s="67" t="s">
        <v>423</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60"/>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file",IF(TRIM(S718)="","INVALID – choose the evidence type (column S)",IF(BL718=0,"INVALID – evidence ID does not match its type (e.g. SF-2210, IMG_2231, seal 88213, link)",IF(OR(LEN(AX718)&lt;2,ISNUMBER(MATCH(AX718,L_Placeholder,0))),"INVALID – verifier missing",IF(AX718=AU718,"INVALID – verifier must be someone other than the PIC",IF(BH718=1,"INVALID – result not yet available (awaiting / TBC)",IF(BV718=1,"INVALID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future",IF(AND(ISNUMBER(BY718),AG718&lt;BY718),IF(H718="Physical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IF(TRIM(S718)="",0,BZ718)</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TRIM(LOWER(W718))&lt;&gt;LOWER(Flights!$F$26),ISNA(MATCH(TRIM(BP718),{"00aaa00","00aaa0000","aaa00","aaa0000","00-aaa-00","00-aaa-0000","00/aaa/00"},0)),OR(SUMPRODUCT(--ISNUMBER(SEARCH({"a0","a-0","a_0","a/0","a.0","a#0"},BP718)))&gt;0,ISNUMBER(SEARCH("000000",BP718)))),1,0),0)</f>
        <v>0</v>
      </c>
      <c r="BR718" s="61"/>
      <c r="BS718" s="61"/>
      <c r="BT718" s="61"/>
      <c r="BU718" s="61"/>
      <c r="BV718" s="61" t="n">
        <f aca="false">0</f>
        <v>0</v>
      </c>
      <c r="BW718" s="61"/>
      <c r="BX718" s="61"/>
      <c r="BY718" s="62" t="n">
        <f aca="false">Q718-T12EarlyH/24</f>
        <v>46324.6388888889</v>
      </c>
      <c r="BZ718" s="61" t="n">
        <f aca="false">IFERROR(IF(AND(TRIM(LOWER(Z718))&lt;&gt;LOWER(Flights!$F$26),ISNA(MATCH(TRIM(BN718),{"00aaa00","00aaa0000","aaa00","aaa0000","00-aaa-00","00-aaa-0000","00/aaa/00"},0)),IF(S718="Link / file path",SUMPRODUCT(--ISNUMBER(SEARCH({"http","www.","\","/",".pdf",".jpg",".jpeg",".png",".heic",".xls",".doc",".msg",".eml"},Z718)))&gt;0,OR(SUMPRODUCT(--ISNUMBER(SEARCH({"a0","a-0","a_0","a/0","a.0","a#0"},BN718)))&gt;0,SUMPRODUCT(--ISNUMBER(SEARCH({"http","www.","\","/",".pdf",".jpg",".jpeg",".png",".heic",".xls",".doc",".msg",".eml"},Z718)))&gt;0,AND(ISNUMBER(MATCH(S718,{"Seal no.","Delivery note / receipt","Email","Photo"},0)),ISNUMBER(SEARCH("0000",BN718)))))),1,0),0)</f>
        <v>0</v>
      </c>
    </row>
    <row r="719" customFormat="false" ht="91.5" hidden="false" customHeight="true" outlineLevel="0" collapsed="false">
      <c r="A719" s="57" t="s">
        <v>1453</v>
      </c>
      <c r="B719" s="57" t="s">
        <v>312</v>
      </c>
      <c r="C719" s="57" t="str">
        <f aca="false">Flights!$F$26</f>
        <v>MH0002</v>
      </c>
      <c r="D719" s="58" t="n">
        <f aca="false">Flights!$D$26</f>
        <v>46325</v>
      </c>
      <c r="E719" s="57" t="str">
        <f aca="false">Flights!$G$26&amp;"-"&amp;Flights!$H$26</f>
        <v>KUL-LHR</v>
      </c>
      <c r="F719" s="57" t="str">
        <f aca="false">Flights!$K$26</f>
        <v>BC</v>
      </c>
      <c r="G719" s="57" t="s">
        <v>420</v>
      </c>
      <c r="H719" s="57" t="s">
        <v>378</v>
      </c>
      <c r="I719" s="57" t="s">
        <v>440</v>
      </c>
      <c r="J719" s="57" t="s">
        <v>441</v>
      </c>
      <c r="K719" s="67" t="s">
        <v>501</v>
      </c>
      <c r="L719" s="67" t="s">
        <v>443</v>
      </c>
      <c r="M719" s="67" t="s">
        <v>726</v>
      </c>
      <c r="N719" s="67" t="s">
        <v>444</v>
      </c>
      <c r="O719" s="67" t="s">
        <v>727</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60"/>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file",IF(TRIM(S719)="","INVALID – choose the evidence type (column S)",IF(BL719=0,"INVALID – evidence ID does not match its type (e.g. SF-2210, IMG_2231, seal 88213, link)",IF(OR(LEN(AX719)&lt;2,ISNUMBER(MATCH(AX719,L_Placeholder,0))),"INVALID – verifier missing",IF(AX719=AU719,"INVALID – verifier must be someone other than the PIC",IF(BH719=1,"INVALID – result not yet available (awaiting / TBC)",IF(BV719=1,"INVALID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future",IF(AND(ISNUMBER(BY719),AG719&lt;BY719),IF(H719="Physical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IF(TRIM(S719)="",0,BZ719)</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TRIM(LOWER(W719))&lt;&gt;LOWER(Flights!$F$26),ISNA(MATCH(TRIM(BP719),{"00aaa00","00aaa0000","aaa00","aaa0000","00-aaa-00","00-aaa-0000","00/aaa/00"},0)),OR(SUMPRODUCT(--ISNUMBER(SEARCH({"a0","a-0","a_0","a/0","a.0","a#0"},BP719)))&gt;0,ISNUMBER(SEARCH("000000",BP719)))),1,0),0)</f>
        <v>0</v>
      </c>
      <c r="BR719" s="61"/>
      <c r="BS719" s="61"/>
      <c r="BT719" s="61"/>
      <c r="BU719" s="61"/>
      <c r="BV719" s="61" t="n">
        <f aca="false">0</f>
        <v>0</v>
      </c>
      <c r="BW719" s="61"/>
      <c r="BX719" s="61"/>
      <c r="BY719" s="62" t="n">
        <f aca="false">Q719-T12EarlyH/24</f>
        <v>46324.6388888889</v>
      </c>
      <c r="BZ719" s="61" t="n">
        <f aca="false">IFERROR(IF(AND(TRIM(LOWER(Z719))&lt;&gt;LOWER(Flights!$F$26),ISNA(MATCH(TRIM(BN719),{"00aaa00","00aaa0000","aaa00","aaa0000","00-aaa-00","00-aaa-0000","00/aaa/00"},0)),IF(S719="Link / file path",SUMPRODUCT(--ISNUMBER(SEARCH({"http","www.","\","/",".pdf",".jpg",".jpeg",".png",".heic",".xls",".doc",".msg",".eml"},Z719)))&gt;0,OR(SUMPRODUCT(--ISNUMBER(SEARCH({"a0","a-0","a_0","a/0","a.0","a#0"},BN719)))&gt;0,SUMPRODUCT(--ISNUMBER(SEARCH({"http","www.","\","/",".pdf",".jpg",".jpeg",".png",".heic",".xls",".doc",".msg",".eml"},Z719)))&gt;0,AND(ISNUMBER(MATCH(S719,{"Seal no.","Delivery note / receipt","Email","Photo"},0)),ISNUMBER(SEARCH("0000",BN719)))))),1,0),0)</f>
        <v>0</v>
      </c>
    </row>
    <row r="720" customFormat="false" ht="39.75" hidden="false" customHeight="true" outlineLevel="0" collapsed="false">
      <c r="A720" s="57" t="s">
        <v>1454</v>
      </c>
      <c r="B720" s="57" t="s">
        <v>312</v>
      </c>
      <c r="C720" s="57" t="str">
        <f aca="false">Flights!$F$26</f>
        <v>MH0002</v>
      </c>
      <c r="D720" s="58" t="n">
        <f aca="false">Flights!$D$26</f>
        <v>46325</v>
      </c>
      <c r="E720" s="57" t="str">
        <f aca="false">Flights!$G$26&amp;"-"&amp;Flights!$H$26</f>
        <v>KUL-LHR</v>
      </c>
      <c r="F720" s="57" t="str">
        <f aca="false">Flights!$K$26</f>
        <v>BC</v>
      </c>
      <c r="G720" s="57" t="s">
        <v>420</v>
      </c>
      <c r="H720" s="57" t="s">
        <v>378</v>
      </c>
      <c r="I720" s="57" t="s">
        <v>440</v>
      </c>
      <c r="J720" s="57" t="s">
        <v>729</v>
      </c>
      <c r="K720" s="67" t="s">
        <v>730</v>
      </c>
      <c r="L720" s="67" t="s">
        <v>731</v>
      </c>
      <c r="M720" s="67" t="s">
        <v>187</v>
      </c>
      <c r="N720" s="67" t="s">
        <v>383</v>
      </c>
      <c r="O720" s="67" t="s">
        <v>732</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60"/>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file",IF(TRIM(S720)="","INVALID – choose the evidence type (column S)",IF(BL720=0,"INVALID – evidence ID does not match its type (e.g. SF-2210, IMG_2231, seal 88213, link)",IF(OR(LEN(AX720)&lt;2,ISNUMBER(MATCH(AX720,L_Placeholder,0))),"INVALID – verifier missing",IF(AX720=AU720,"INVALID – verifier must be someone other than the PIC",IF(BH720=1,"INVALID – result not yet available (awaiting / TBC)",IF(BV720=1,"INVALID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future",IF(AND(ISNUMBER(BY720),AG720&lt;BY720),IF(H720="Physical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IF(TRIM(S720)="",0,BZ720)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TRIM(LOWER(W720))&lt;&gt;LOWER(Flights!$F$26),ISNA(MATCH(TRIM(BP720),{"00aaa00","00aaa0000","aaa00","aaa0000","00-aaa-00","00-aaa-0000","00/aaa/00"},0)),OR(SUMPRODUCT(--ISNUMBER(SEARCH({"a0","a-0","a_0","a/0","a.0","a#0"},BP720)))&gt;0,ISNUMBER(SEARCH("000000",BP720)))),1,0),0)</f>
        <v>0</v>
      </c>
      <c r="BR720" s="61"/>
      <c r="BS720" s="61"/>
      <c r="BT720" s="61"/>
      <c r="BU720" s="61"/>
      <c r="BV720" s="61" t="n">
        <f aca="false">0</f>
        <v>0</v>
      </c>
      <c r="BW720" s="61"/>
      <c r="BX720" s="61"/>
      <c r="BY720" s="62" t="n">
        <f aca="false">Q720-T12EarlyH/24</f>
        <v>46324.6388888889</v>
      </c>
      <c r="BZ720" s="61" t="n">
        <f aca="false">IFERROR(IF(AND(TRIM(LOWER(Z720))&lt;&gt;LOWER(Flights!$F$26),ISNA(MATCH(TRIM(BN720),{"00aaa00","00aaa0000","aaa00","aaa0000","00-aaa-00","00-aaa-0000","00/aaa/00"},0)),IF(S720="Link / file path",SUMPRODUCT(--ISNUMBER(SEARCH({"http","www.","\","/",".pdf",".jpg",".jpeg",".png",".heic",".xls",".doc",".msg",".eml"},Z720)))&gt;0,OR(SUMPRODUCT(--ISNUMBER(SEARCH({"a0","a-0","a_0","a/0","a.0","a#0"},BN720)))&gt;0,SUMPRODUCT(--ISNUMBER(SEARCH({"http","www.","\","/",".pdf",".jpg",".jpeg",".png",".heic",".xls",".doc",".msg",".eml"},Z720)))&gt;0,AND(ISNUMBER(MATCH(S720,{"Seal no.","Delivery note / receipt","Email","Photo"},0)),ISNUMBER(SEARCH("0000",BN720)))))),1,0),0)</f>
        <v>0</v>
      </c>
    </row>
    <row r="721" customFormat="false" ht="39.75" hidden="false" customHeight="true" outlineLevel="0" collapsed="false">
      <c r="A721" s="57" t="s">
        <v>1455</v>
      </c>
      <c r="B721" s="57" t="s">
        <v>312</v>
      </c>
      <c r="C721" s="57" t="str">
        <f aca="false">Flights!$F$26</f>
        <v>MH0002</v>
      </c>
      <c r="D721" s="58" t="n">
        <f aca="false">Flights!$D$26</f>
        <v>46325</v>
      </c>
      <c r="E721" s="57" t="str">
        <f aca="false">Flights!$G$26&amp;"-"&amp;Flights!$H$26</f>
        <v>KUL-LHR</v>
      </c>
      <c r="F721" s="57" t="str">
        <f aca="false">Flights!$K$26</f>
        <v>BC</v>
      </c>
      <c r="G721" s="57" t="s">
        <v>420</v>
      </c>
      <c r="H721" s="57" t="s">
        <v>378</v>
      </c>
      <c r="I721" s="57" t="s">
        <v>440</v>
      </c>
      <c r="J721" s="57" t="s">
        <v>603</v>
      </c>
      <c r="K721" s="67" t="s">
        <v>501</v>
      </c>
      <c r="L721" s="67" t="s">
        <v>734</v>
      </c>
      <c r="M721" s="67" t="s">
        <v>187</v>
      </c>
      <c r="N721" s="67" t="s">
        <v>383</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60"/>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file",IF(TRIM(S721)="","INVALID – choose the evidence type (column S)",IF(BL721=0,"INVALID – evidence ID does not match its type (e.g. SF-2210, IMG_2231, seal 88213, link)",IF(OR(LEN(AX721)&lt;2,ISNUMBER(MATCH(AX721,L_Placeholder,0))),"INVALID – verifier missing",IF(AX721=AU721,"INVALID – verifier must be someone other than the PIC",IF(BH721=1,"INVALID – result not yet available (awaiting / TBC)",IF(BV721=1,"INVALID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future",IF(AND(ISNUMBER(BY721),AG721&lt;BY721),IF(H721="Physical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IF(TRIM(S721)="",0,BZ721)</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TRIM(LOWER(W721))&lt;&gt;LOWER(Flights!$F$26),ISNA(MATCH(TRIM(BP721),{"00aaa00","00aaa0000","aaa00","aaa0000","00-aaa-00","00-aaa-0000","00/aaa/00"},0)),OR(SUMPRODUCT(--ISNUMBER(SEARCH({"a0","a-0","a_0","a/0","a.0","a#0"},BP721)))&gt;0,ISNUMBER(SEARCH("000000",BP721)))),1,0),0)</f>
        <v>0</v>
      </c>
      <c r="BR721" s="61"/>
      <c r="BS721" s="61"/>
      <c r="BT721" s="61"/>
      <c r="BU721" s="61"/>
      <c r="BV721" s="61" t="n">
        <f aca="false">0</f>
        <v>0</v>
      </c>
      <c r="BW721" s="61"/>
      <c r="BX721" s="61"/>
      <c r="BY721" s="62" t="n">
        <f aca="false">Q721-T12EarlyH/24</f>
        <v>46324.6388888889</v>
      </c>
      <c r="BZ721" s="61" t="n">
        <f aca="false">IFERROR(IF(AND(TRIM(LOWER(Z721))&lt;&gt;LOWER(Flights!$F$26),ISNA(MATCH(TRIM(BN721),{"00aaa00","00aaa0000","aaa00","aaa0000","00-aaa-00","00-aaa-0000","00/aaa/00"},0)),IF(S721="Link / file path",SUMPRODUCT(--ISNUMBER(SEARCH({"http","www.","\","/",".pdf",".jpg",".jpeg",".png",".heic",".xls",".doc",".msg",".eml"},Z721)))&gt;0,OR(SUMPRODUCT(--ISNUMBER(SEARCH({"a0","a-0","a_0","a/0","a.0","a#0"},BN721)))&gt;0,SUMPRODUCT(--ISNUMBER(SEARCH({"http","www.","\","/",".pdf",".jpg",".jpeg",".png",".heic",".xls",".doc",".msg",".eml"},Z721)))&gt;0,AND(ISNUMBER(MATCH(S721,{"Seal no.","Delivery note / receipt","Email","Photo"},0)),ISNUMBER(SEARCH("0000",BN721)))))),1,0),0)</f>
        <v>0</v>
      </c>
    </row>
    <row r="722" customFormat="false" ht="41.25" hidden="false" customHeight="true" outlineLevel="0" collapsed="false">
      <c r="A722" s="57" t="s">
        <v>1456</v>
      </c>
      <c r="B722" s="57" t="s">
        <v>312</v>
      </c>
      <c r="C722" s="57" t="str">
        <f aca="false">Flights!$F$26</f>
        <v>MH0002</v>
      </c>
      <c r="D722" s="58" t="n">
        <f aca="false">Flights!$D$26</f>
        <v>46325</v>
      </c>
      <c r="E722" s="57" t="str">
        <f aca="false">Flights!$G$26&amp;"-"&amp;Flights!$H$26</f>
        <v>KUL-LHR</v>
      </c>
      <c r="F722" s="57" t="str">
        <f aca="false">Flights!$K$26</f>
        <v>BC</v>
      </c>
      <c r="G722" s="57" t="s">
        <v>420</v>
      </c>
      <c r="H722" s="57" t="s">
        <v>378</v>
      </c>
      <c r="I722" s="57" t="s">
        <v>499</v>
      </c>
      <c r="J722" s="57" t="s">
        <v>500</v>
      </c>
      <c r="K722" s="67" t="s">
        <v>501</v>
      </c>
      <c r="L722" s="67" t="s">
        <v>736</v>
      </c>
      <c r="M722" s="67" t="s">
        <v>451</v>
      </c>
      <c r="N722" s="67" t="s">
        <v>383</v>
      </c>
      <c r="O722" s="67" t="s">
        <v>503</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60"/>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file",IF(TRIM(S722)="","INVALID – choose the evidence type (column S)",IF(BL722=0,"INVALID – evidence ID does not match its type (e.g. SF-2210, IMG_2231, seal 88213, link)",IF(OR(LEN(AX722)&lt;2,ISNUMBER(MATCH(AX722,L_Placeholder,0))),"INVALID – verifier missing",IF(AX722=AU722,"INVALID – verifier must be someone other than the PIC",IF(BH722=1,"INVALID – result not yet available (awaiting / TBC)",IF(BV722=1,"INVALID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future",IF(AND(ISNUMBER(BY722),AG722&lt;BY722),IF(H722="Physical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IF(TRIM(S722)="",0,BZ722)</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TRIM(LOWER(W722))&lt;&gt;LOWER(Flights!$F$26),ISNA(MATCH(TRIM(BP722),{"00aaa00","00aaa0000","aaa00","aaa0000","00-aaa-00","00-aaa-0000","00/aaa/00"},0)),OR(SUMPRODUCT(--ISNUMBER(SEARCH({"a0","a-0","a_0","a/0","a.0","a#0"},BP722)))&gt;0,ISNUMBER(SEARCH("000000",BP722)))),1,0),0)</f>
        <v>0</v>
      </c>
      <c r="BR722" s="61"/>
      <c r="BS722" s="61"/>
      <c r="BT722" s="61"/>
      <c r="BU722" s="61"/>
      <c r="BV722" s="61" t="n">
        <f aca="false">0</f>
        <v>0</v>
      </c>
      <c r="BW722" s="61"/>
      <c r="BX722" s="61"/>
      <c r="BY722" s="62" t="n">
        <f aca="false">Q722-T12EarlyH/24</f>
        <v>46324.6388888889</v>
      </c>
      <c r="BZ722" s="61" t="n">
        <f aca="false">IFERROR(IF(AND(TRIM(LOWER(Z722))&lt;&gt;LOWER(Flights!$F$26),ISNA(MATCH(TRIM(BN722),{"00aaa00","00aaa0000","aaa00","aaa0000","00-aaa-00","00-aaa-0000","00/aaa/00"},0)),IF(S722="Link / file path",SUMPRODUCT(--ISNUMBER(SEARCH({"http","www.","\","/",".pdf",".jpg",".jpeg",".png",".heic",".xls",".doc",".msg",".eml"},Z722)))&gt;0,OR(SUMPRODUCT(--ISNUMBER(SEARCH({"a0","a-0","a_0","a/0","a.0","a#0"},BN722)))&gt;0,SUMPRODUCT(--ISNUMBER(SEARCH({"http","www.","\","/",".pdf",".jpg",".jpeg",".png",".heic",".xls",".doc",".msg",".eml"},Z722)))&gt;0,AND(ISNUMBER(MATCH(S722,{"Seal no.","Delivery note / receipt","Email","Photo"},0)),ISNUMBER(SEARCH("0000",BN722)))))),1,0),0)</f>
        <v>0</v>
      </c>
    </row>
    <row r="723" customFormat="false" ht="41.25" hidden="false" customHeight="true" outlineLevel="0" collapsed="false">
      <c r="A723" s="57" t="s">
        <v>1457</v>
      </c>
      <c r="B723" s="57" t="s">
        <v>312</v>
      </c>
      <c r="C723" s="57" t="str">
        <f aca="false">Flights!$F$26</f>
        <v>MH0002</v>
      </c>
      <c r="D723" s="58" t="n">
        <f aca="false">Flights!$D$26</f>
        <v>46325</v>
      </c>
      <c r="E723" s="57" t="str">
        <f aca="false">Flights!$G$26&amp;"-"&amp;Flights!$H$26</f>
        <v>KUL-LHR</v>
      </c>
      <c r="F723" s="57" t="str">
        <f aca="false">Flights!$K$26</f>
        <v>BC</v>
      </c>
      <c r="G723" s="57" t="s">
        <v>420</v>
      </c>
      <c r="H723" s="57" t="s">
        <v>378</v>
      </c>
      <c r="I723" s="57" t="s">
        <v>499</v>
      </c>
      <c r="J723" s="57" t="s">
        <v>505</v>
      </c>
      <c r="K723" s="67" t="s">
        <v>501</v>
      </c>
      <c r="L723" s="67" t="s">
        <v>738</v>
      </c>
      <c r="M723" s="67" t="s">
        <v>451</v>
      </c>
      <c r="N723" s="67" t="s">
        <v>383</v>
      </c>
      <c r="O723" s="67" t="s">
        <v>503</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60"/>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file",IF(TRIM(S723)="","INVALID – choose the evidence type (column S)",IF(BL723=0,"INVALID – evidence ID does not match its type (e.g. SF-2210, IMG_2231, seal 88213, link)",IF(OR(LEN(AX723)&lt;2,ISNUMBER(MATCH(AX723,L_Placeholder,0))),"INVALID – verifier missing",IF(AX723=AU723,"INVALID – verifier must be someone other than the PIC",IF(BH723=1,"INVALID – result not yet available (awaiting / TBC)",IF(BV723=1,"INVALID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future",IF(AND(ISNUMBER(BY723),AG723&lt;BY723),IF(H723="Physical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IF(TRIM(S723)="",0,BZ723)</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TRIM(LOWER(W723))&lt;&gt;LOWER(Flights!$F$26),ISNA(MATCH(TRIM(BP723),{"00aaa00","00aaa0000","aaa00","aaa0000","00-aaa-00","00-aaa-0000","00/aaa/00"},0)),OR(SUMPRODUCT(--ISNUMBER(SEARCH({"a0","a-0","a_0","a/0","a.0","a#0"},BP723)))&gt;0,ISNUMBER(SEARCH("000000",BP723)))),1,0),0)</f>
        <v>0</v>
      </c>
      <c r="BR723" s="61"/>
      <c r="BS723" s="61"/>
      <c r="BT723" s="61"/>
      <c r="BU723" s="61"/>
      <c r="BV723" s="61" t="n">
        <f aca="false">0</f>
        <v>0</v>
      </c>
      <c r="BW723" s="61"/>
      <c r="BX723" s="61"/>
      <c r="BY723" s="62" t="n">
        <f aca="false">Q723-T12EarlyH/24</f>
        <v>46324.6388888889</v>
      </c>
      <c r="BZ723" s="61" t="n">
        <f aca="false">IFERROR(IF(AND(TRIM(LOWER(Z723))&lt;&gt;LOWER(Flights!$F$26),ISNA(MATCH(TRIM(BN723),{"00aaa00","00aaa0000","aaa00","aaa0000","00-aaa-00","00-aaa-0000","00/aaa/00"},0)),IF(S723="Link / file path",SUMPRODUCT(--ISNUMBER(SEARCH({"http","www.","\","/",".pdf",".jpg",".jpeg",".png",".heic",".xls",".doc",".msg",".eml"},Z723)))&gt;0,OR(SUMPRODUCT(--ISNUMBER(SEARCH({"a0","a-0","a_0","a/0","a.0","a#0"},BN723)))&gt;0,SUMPRODUCT(--ISNUMBER(SEARCH({"http","www.","\","/",".pdf",".jpg",".jpeg",".png",".heic",".xls",".doc",".msg",".eml"},Z723)))&gt;0,AND(ISNUMBER(MATCH(S723,{"Seal no.","Delivery note / receipt","Email","Photo"},0)),ISNUMBER(SEARCH("0000",BN723)))))),1,0),0)</f>
        <v>0</v>
      </c>
    </row>
    <row r="724" customFormat="false" ht="41.25" hidden="false" customHeight="true" outlineLevel="0" collapsed="false">
      <c r="A724" s="57" t="s">
        <v>1458</v>
      </c>
      <c r="B724" s="57" t="s">
        <v>312</v>
      </c>
      <c r="C724" s="57" t="str">
        <f aca="false">Flights!$F$26</f>
        <v>MH0002</v>
      </c>
      <c r="D724" s="58" t="n">
        <f aca="false">Flights!$D$26</f>
        <v>46325</v>
      </c>
      <c r="E724" s="57" t="str">
        <f aca="false">Flights!$G$26&amp;"-"&amp;Flights!$H$26</f>
        <v>KUL-LHR</v>
      </c>
      <c r="F724" s="57" t="str">
        <f aca="false">Flights!$K$26</f>
        <v>BC</v>
      </c>
      <c r="G724" s="57" t="s">
        <v>420</v>
      </c>
      <c r="H724" s="57" t="s">
        <v>378</v>
      </c>
      <c r="I724" s="57" t="s">
        <v>499</v>
      </c>
      <c r="J724" s="57" t="s">
        <v>508</v>
      </c>
      <c r="K724" s="67" t="s">
        <v>501</v>
      </c>
      <c r="L724" s="67" t="s">
        <v>740</v>
      </c>
      <c r="M724" s="67" t="s">
        <v>451</v>
      </c>
      <c r="N724" s="67" t="s">
        <v>383</v>
      </c>
      <c r="O724" s="67" t="s">
        <v>503</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60"/>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file",IF(TRIM(S724)="","INVALID – choose the evidence type (column S)",IF(BL724=0,"INVALID – evidence ID does not match its type (e.g. SF-2210, IMG_2231, seal 88213, link)",IF(OR(LEN(AX724)&lt;2,ISNUMBER(MATCH(AX724,L_Placeholder,0))),"INVALID – verifier missing",IF(AX724=AU724,"INVALID – verifier must be someone other than the PIC",IF(BH724=1,"INVALID – result not yet available (awaiting / TBC)",IF(BV724=1,"INVALID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future",IF(AND(ISNUMBER(BY724),AG724&lt;BY724),IF(H724="Physical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IF(TRIM(S724)="",0,BZ724)</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TRIM(LOWER(W724))&lt;&gt;LOWER(Flights!$F$26),ISNA(MATCH(TRIM(BP724),{"00aaa00","00aaa0000","aaa00","aaa0000","00-aaa-00","00-aaa-0000","00/aaa/00"},0)),OR(SUMPRODUCT(--ISNUMBER(SEARCH({"a0","a-0","a_0","a/0","a.0","a#0"},BP724)))&gt;0,ISNUMBER(SEARCH("000000",BP724)))),1,0),0)</f>
        <v>0</v>
      </c>
      <c r="BR724" s="61"/>
      <c r="BS724" s="61"/>
      <c r="BT724" s="61"/>
      <c r="BU724" s="61"/>
      <c r="BV724" s="61" t="n">
        <f aca="false">0</f>
        <v>0</v>
      </c>
      <c r="BW724" s="61"/>
      <c r="BX724" s="61"/>
      <c r="BY724" s="62" t="n">
        <f aca="false">Q724-T12EarlyH/24</f>
        <v>46324.6388888889</v>
      </c>
      <c r="BZ724" s="61" t="n">
        <f aca="false">IFERROR(IF(AND(TRIM(LOWER(Z724))&lt;&gt;LOWER(Flights!$F$26),ISNA(MATCH(TRIM(BN724),{"00aaa00","00aaa0000","aaa00","aaa0000","00-aaa-00","00-aaa-0000","00/aaa/00"},0)),IF(S724="Link / file path",SUMPRODUCT(--ISNUMBER(SEARCH({"http","www.","\","/",".pdf",".jpg",".jpeg",".png",".heic",".xls",".doc",".msg",".eml"},Z724)))&gt;0,OR(SUMPRODUCT(--ISNUMBER(SEARCH({"a0","a-0","a_0","a/0","a.0","a#0"},BN724)))&gt;0,SUMPRODUCT(--ISNUMBER(SEARCH({"http","www.","\","/",".pdf",".jpg",".jpeg",".png",".heic",".xls",".doc",".msg",".eml"},Z724)))&gt;0,AND(ISNUMBER(MATCH(S724,{"Seal no.","Delivery note / receipt","Email","Photo"},0)),ISNUMBER(SEARCH("0000",BN724)))))),1,0),0)</f>
        <v>0</v>
      </c>
    </row>
    <row r="725" customFormat="false" ht="41.25" hidden="false" customHeight="true" outlineLevel="0" collapsed="false">
      <c r="A725" s="57" t="s">
        <v>1459</v>
      </c>
      <c r="B725" s="57" t="s">
        <v>312</v>
      </c>
      <c r="C725" s="57" t="str">
        <f aca="false">Flights!$F$26</f>
        <v>MH0002</v>
      </c>
      <c r="D725" s="58" t="n">
        <f aca="false">Flights!$D$26</f>
        <v>46325</v>
      </c>
      <c r="E725" s="57" t="str">
        <f aca="false">Flights!$G$26&amp;"-"&amp;Flights!$H$26</f>
        <v>KUL-LHR</v>
      </c>
      <c r="F725" s="57" t="str">
        <f aca="false">Flights!$K$26</f>
        <v>BC</v>
      </c>
      <c r="G725" s="57" t="s">
        <v>420</v>
      </c>
      <c r="H725" s="57" t="s">
        <v>378</v>
      </c>
      <c r="I725" s="57" t="s">
        <v>499</v>
      </c>
      <c r="J725" s="57" t="s">
        <v>511</v>
      </c>
      <c r="K725" s="67" t="s">
        <v>501</v>
      </c>
      <c r="L725" s="67" t="s">
        <v>742</v>
      </c>
      <c r="M725" s="67" t="s">
        <v>451</v>
      </c>
      <c r="N725" s="67" t="s">
        <v>383</v>
      </c>
      <c r="O725" s="67" t="s">
        <v>503</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60"/>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file",IF(TRIM(S725)="","INVALID – choose the evidence type (column S)",IF(BL725=0,"INVALID – evidence ID does not match its type (e.g. SF-2210, IMG_2231, seal 88213, link)",IF(OR(LEN(AX725)&lt;2,ISNUMBER(MATCH(AX725,L_Placeholder,0))),"INVALID – verifier missing",IF(AX725=AU725,"INVALID – verifier must be someone other than the PIC",IF(BH725=1,"INVALID – result not yet available (awaiting / TBC)",IF(BV725=1,"INVALID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future",IF(AND(ISNUMBER(BY725),AG725&lt;BY725),IF(H725="Physical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IF(TRIM(S725)="",0,BZ725)</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TRIM(LOWER(W725))&lt;&gt;LOWER(Flights!$F$26),ISNA(MATCH(TRIM(BP725),{"00aaa00","00aaa0000","aaa00","aaa0000","00-aaa-00","00-aaa-0000","00/aaa/00"},0)),OR(SUMPRODUCT(--ISNUMBER(SEARCH({"a0","a-0","a_0","a/0","a.0","a#0"},BP725)))&gt;0,ISNUMBER(SEARCH("000000",BP725)))),1,0),0)</f>
        <v>0</v>
      </c>
      <c r="BR725" s="61"/>
      <c r="BS725" s="61"/>
      <c r="BT725" s="61"/>
      <c r="BU725" s="61"/>
      <c r="BV725" s="61" t="n">
        <f aca="false">0</f>
        <v>0</v>
      </c>
      <c r="BW725" s="61"/>
      <c r="BX725" s="61"/>
      <c r="BY725" s="62" t="n">
        <f aca="false">Q725-T12EarlyH/24</f>
        <v>46324.6388888889</v>
      </c>
      <c r="BZ725" s="61" t="n">
        <f aca="false">IFERROR(IF(AND(TRIM(LOWER(Z725))&lt;&gt;LOWER(Flights!$F$26),ISNA(MATCH(TRIM(BN725),{"00aaa00","00aaa0000","aaa00","aaa0000","00-aaa-00","00-aaa-0000","00/aaa/00"},0)),IF(S725="Link / file path",SUMPRODUCT(--ISNUMBER(SEARCH({"http","www.","\","/",".pdf",".jpg",".jpeg",".png",".heic",".xls",".doc",".msg",".eml"},Z725)))&gt;0,OR(SUMPRODUCT(--ISNUMBER(SEARCH({"a0","a-0","a_0","a/0","a.0","a#0"},BN725)))&gt;0,SUMPRODUCT(--ISNUMBER(SEARCH({"http","www.","\","/",".pdf",".jpg",".jpeg",".png",".heic",".xls",".doc",".msg",".eml"},Z725)))&gt;0,AND(ISNUMBER(MATCH(S725,{"Seal no.","Delivery note / receipt","Email","Photo"},0)),ISNUMBER(SEARCH("0000",BN725)))))),1,0),0)</f>
        <v>0</v>
      </c>
    </row>
    <row r="726" customFormat="false" ht="41.25" hidden="false" customHeight="true" outlineLevel="0" collapsed="false">
      <c r="A726" s="57" t="s">
        <v>1460</v>
      </c>
      <c r="B726" s="57" t="s">
        <v>312</v>
      </c>
      <c r="C726" s="57" t="str">
        <f aca="false">Flights!$F$26</f>
        <v>MH0002</v>
      </c>
      <c r="D726" s="58" t="n">
        <f aca="false">Flights!$D$26</f>
        <v>46325</v>
      </c>
      <c r="E726" s="57" t="str">
        <f aca="false">Flights!$G$26&amp;"-"&amp;Flights!$H$26</f>
        <v>KUL-LHR</v>
      </c>
      <c r="F726" s="57" t="str">
        <f aca="false">Flights!$K$26</f>
        <v>BC</v>
      </c>
      <c r="G726" s="57" t="s">
        <v>420</v>
      </c>
      <c r="H726" s="57" t="s">
        <v>378</v>
      </c>
      <c r="I726" s="57" t="s">
        <v>499</v>
      </c>
      <c r="J726" s="57" t="s">
        <v>515</v>
      </c>
      <c r="K726" s="67" t="s">
        <v>501</v>
      </c>
      <c r="L726" s="67" t="s">
        <v>744</v>
      </c>
      <c r="M726" s="67" t="s">
        <v>451</v>
      </c>
      <c r="N726" s="67" t="s">
        <v>383</v>
      </c>
      <c r="O726" s="67" t="s">
        <v>503</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60"/>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file",IF(TRIM(S726)="","INVALID – choose the evidence type (column S)",IF(BL726=0,"INVALID – evidence ID does not match its type (e.g. SF-2210, IMG_2231, seal 88213, link)",IF(OR(LEN(AX726)&lt;2,ISNUMBER(MATCH(AX726,L_Placeholder,0))),"INVALID – verifier missing",IF(AX726=AU726,"INVALID – verifier must be someone other than the PIC",IF(BH726=1,"INVALID – result not yet available (awaiting / TBC)",IF(BV726=1,"INVALID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future",IF(AND(ISNUMBER(BY726),AG726&lt;BY726),IF(H726="Physical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IF(TRIM(S726)="",0,BZ726)</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TRIM(LOWER(W726))&lt;&gt;LOWER(Flights!$F$26),ISNA(MATCH(TRIM(BP726),{"00aaa00","00aaa0000","aaa00","aaa0000","00-aaa-00","00-aaa-0000","00/aaa/00"},0)),OR(SUMPRODUCT(--ISNUMBER(SEARCH({"a0","a-0","a_0","a/0","a.0","a#0"},BP726)))&gt;0,ISNUMBER(SEARCH("000000",BP726)))),1,0),0)</f>
        <v>0</v>
      </c>
      <c r="BR726" s="61"/>
      <c r="BS726" s="61"/>
      <c r="BT726" s="61"/>
      <c r="BU726" s="61"/>
      <c r="BV726" s="61" t="n">
        <f aca="false">0</f>
        <v>0</v>
      </c>
      <c r="BW726" s="61"/>
      <c r="BX726" s="61"/>
      <c r="BY726" s="62" t="n">
        <f aca="false">Q726-T12EarlyH/24</f>
        <v>46324.6388888889</v>
      </c>
      <c r="BZ726" s="61" t="n">
        <f aca="false">IFERROR(IF(AND(TRIM(LOWER(Z726))&lt;&gt;LOWER(Flights!$F$26),ISNA(MATCH(TRIM(BN726),{"00aaa00","00aaa0000","aaa00","aaa0000","00-aaa-00","00-aaa-0000","00/aaa/00"},0)),IF(S726="Link / file path",SUMPRODUCT(--ISNUMBER(SEARCH({"http","www.","\","/",".pdf",".jpg",".jpeg",".png",".heic",".xls",".doc",".msg",".eml"},Z726)))&gt;0,OR(SUMPRODUCT(--ISNUMBER(SEARCH({"a0","a-0","a_0","a/0","a.0","a#0"},BN726)))&gt;0,SUMPRODUCT(--ISNUMBER(SEARCH({"http","www.","\","/",".pdf",".jpg",".jpeg",".png",".heic",".xls",".doc",".msg",".eml"},Z726)))&gt;0,AND(ISNUMBER(MATCH(S726,{"Seal no.","Delivery note / receipt","Email","Photo"},0)),ISNUMBER(SEARCH("0000",BN726)))))),1,0),0)</f>
        <v>0</v>
      </c>
    </row>
    <row r="727" customFormat="false" ht="54" hidden="false" customHeight="true" outlineLevel="0" collapsed="false">
      <c r="A727" s="57" t="s">
        <v>1461</v>
      </c>
      <c r="B727" s="57" t="s">
        <v>312</v>
      </c>
      <c r="C727" s="57" t="str">
        <f aca="false">Flights!$F$26</f>
        <v>MH0002</v>
      </c>
      <c r="D727" s="58" t="n">
        <f aca="false">Flights!$D$26</f>
        <v>46325</v>
      </c>
      <c r="E727" s="57" t="str">
        <f aca="false">Flights!$G$26&amp;"-"&amp;Flights!$H$26</f>
        <v>KUL-LHR</v>
      </c>
      <c r="F727" s="57" t="str">
        <f aca="false">Flights!$K$26</f>
        <v>BC</v>
      </c>
      <c r="G727" s="57" t="s">
        <v>420</v>
      </c>
      <c r="H727" s="57" t="s">
        <v>378</v>
      </c>
      <c r="I727" s="57" t="s">
        <v>499</v>
      </c>
      <c r="J727" s="57" t="s">
        <v>518</v>
      </c>
      <c r="K727" s="67" t="s">
        <v>616</v>
      </c>
      <c r="L727" s="67" t="s">
        <v>746</v>
      </c>
      <c r="M727" s="67" t="s">
        <v>451</v>
      </c>
      <c r="N727" s="67" t="s">
        <v>383</v>
      </c>
      <c r="O727" s="67" t="s">
        <v>521</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60"/>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file",IF(TRIM(S727)="","INVALID – choose the evidence type (column S)",IF(BL727=0,"INVALID – evidence ID does not match its type (e.g. SF-2210, IMG_2231, seal 88213, link)",IF(OR(LEN(AX727)&lt;2,ISNUMBER(MATCH(AX727,L_Placeholder,0))),"INVALID – verifier missing",IF(AX727=AU727,"INVALID – verifier must be someone other than the PIC",IF(BH727=1,"INVALID – result not yet available (awaiting / TBC)",IF(BV727=1,"INVALID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future",IF(AND(ISNUMBER(BY727),AG727&lt;BY727),IF(H727="Physical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IF(TRIM(S727)="",0,BZ727)</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TRIM(LOWER(W727))&lt;&gt;LOWER(Flights!$F$26),ISNA(MATCH(TRIM(BP727),{"00aaa00","00aaa0000","aaa00","aaa0000","00-aaa-00","00-aaa-0000","00/aaa/00"},0)),OR(SUMPRODUCT(--ISNUMBER(SEARCH({"a0","a-0","a_0","a/0","a.0","a#0"},BP727)))&gt;0,ISNUMBER(SEARCH("000000",BP727)))),1,0),0)</f>
        <v>0</v>
      </c>
      <c r="BR727" s="61"/>
      <c r="BS727" s="61"/>
      <c r="BT727" s="61"/>
      <c r="BU727" s="61"/>
      <c r="BV727" s="61" t="n">
        <f aca="false">0</f>
        <v>0</v>
      </c>
      <c r="BW727" s="61"/>
      <c r="BX727" s="61"/>
      <c r="BY727" s="62" t="n">
        <f aca="false">Q727-T12EarlyH/24</f>
        <v>46324.6388888889</v>
      </c>
      <c r="BZ727" s="61" t="n">
        <f aca="false">IFERROR(IF(AND(TRIM(LOWER(Z727))&lt;&gt;LOWER(Flights!$F$26),ISNA(MATCH(TRIM(BN727),{"00aaa00","00aaa0000","aaa00","aaa0000","00-aaa-00","00-aaa-0000","00/aaa/00"},0)),IF(S727="Link / file path",SUMPRODUCT(--ISNUMBER(SEARCH({"http","www.","\","/",".pdf",".jpg",".jpeg",".png",".heic",".xls",".doc",".msg",".eml"},Z727)))&gt;0,OR(SUMPRODUCT(--ISNUMBER(SEARCH({"a0","a-0","a_0","a/0","a.0","a#0"},BN727)))&gt;0,SUMPRODUCT(--ISNUMBER(SEARCH({"http","www.","\","/",".pdf",".jpg",".jpeg",".png",".heic",".xls",".doc",".msg",".eml"},Z727)))&gt;0,AND(ISNUMBER(MATCH(S727,{"Seal no.","Delivery note / receipt","Email","Photo"},0)),ISNUMBER(SEARCH("0000",BN727)))))),1,0),0)</f>
        <v>0</v>
      </c>
    </row>
    <row r="728" customFormat="false" ht="41.25" hidden="false" customHeight="true" outlineLevel="0" collapsed="false">
      <c r="A728" s="57" t="s">
        <v>1462</v>
      </c>
      <c r="B728" s="57" t="s">
        <v>312</v>
      </c>
      <c r="C728" s="57" t="str">
        <f aca="false">Flights!$F$26</f>
        <v>MH0002</v>
      </c>
      <c r="D728" s="58" t="n">
        <f aca="false">Flights!$D$26</f>
        <v>46325</v>
      </c>
      <c r="E728" s="57" t="str">
        <f aca="false">Flights!$G$26&amp;"-"&amp;Flights!$H$26</f>
        <v>KUL-LHR</v>
      </c>
      <c r="F728" s="57" t="str">
        <f aca="false">Flights!$K$26</f>
        <v>BC</v>
      </c>
      <c r="G728" s="57" t="s">
        <v>420</v>
      </c>
      <c r="H728" s="57" t="s">
        <v>378</v>
      </c>
      <c r="I728" s="57" t="s">
        <v>499</v>
      </c>
      <c r="J728" s="57" t="s">
        <v>523</v>
      </c>
      <c r="K728" s="67" t="s">
        <v>501</v>
      </c>
      <c r="L728" s="67" t="s">
        <v>748</v>
      </c>
      <c r="M728" s="67" t="s">
        <v>451</v>
      </c>
      <c r="N728" s="67" t="s">
        <v>383</v>
      </c>
      <c r="O728" s="67" t="s">
        <v>503</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60"/>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file",IF(TRIM(S728)="","INVALID – choose the evidence type (column S)",IF(BL728=0,"INVALID – evidence ID does not match its type (e.g. SF-2210, IMG_2231, seal 88213, link)",IF(OR(LEN(AX728)&lt;2,ISNUMBER(MATCH(AX728,L_Placeholder,0))),"INVALID – verifier missing",IF(AX728=AU728,"INVALID – verifier must be someone other than the PIC",IF(BH728=1,"INVALID – result not yet available (awaiting / TBC)",IF(BV728=1,"INVALID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future",IF(AND(ISNUMBER(BY728),AG728&lt;BY728),IF(H728="Physical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IF(TRIM(S728)="",0,BZ728)</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TRIM(LOWER(W728))&lt;&gt;LOWER(Flights!$F$26),ISNA(MATCH(TRIM(BP728),{"00aaa00","00aaa0000","aaa00","aaa0000","00-aaa-00","00-aaa-0000","00/aaa/00"},0)),OR(SUMPRODUCT(--ISNUMBER(SEARCH({"a0","a-0","a_0","a/0","a.0","a#0"},BP728)))&gt;0,ISNUMBER(SEARCH("000000",BP728)))),1,0),0)</f>
        <v>0</v>
      </c>
      <c r="BR728" s="61"/>
      <c r="BS728" s="61"/>
      <c r="BT728" s="61"/>
      <c r="BU728" s="61"/>
      <c r="BV728" s="61" t="n">
        <f aca="false">0</f>
        <v>0</v>
      </c>
      <c r="BW728" s="61"/>
      <c r="BX728" s="61"/>
      <c r="BY728" s="62" t="n">
        <f aca="false">Q728-T12EarlyH/24</f>
        <v>46324.6388888889</v>
      </c>
      <c r="BZ728" s="61" t="n">
        <f aca="false">IFERROR(IF(AND(TRIM(LOWER(Z728))&lt;&gt;LOWER(Flights!$F$26),ISNA(MATCH(TRIM(BN728),{"00aaa00","00aaa0000","aaa00","aaa0000","00-aaa-00","00-aaa-0000","00/aaa/00"},0)),IF(S728="Link / file path",SUMPRODUCT(--ISNUMBER(SEARCH({"http","www.","\","/",".pdf",".jpg",".jpeg",".png",".heic",".xls",".doc",".msg",".eml"},Z728)))&gt;0,OR(SUMPRODUCT(--ISNUMBER(SEARCH({"a0","a-0","a_0","a/0","a.0","a#0"},BN728)))&gt;0,SUMPRODUCT(--ISNUMBER(SEARCH({"http","www.","\","/",".pdf",".jpg",".jpeg",".png",".heic",".xls",".doc",".msg",".eml"},Z728)))&gt;0,AND(ISNUMBER(MATCH(S728,{"Seal no.","Delivery note / receipt","Email","Photo"},0)),ISNUMBER(SEARCH("0000",BN728)))))),1,0),0)</f>
        <v>0</v>
      </c>
    </row>
    <row r="729" customFormat="false" ht="41.25" hidden="false" customHeight="true" outlineLevel="0" collapsed="false">
      <c r="A729" s="57" t="s">
        <v>1463</v>
      </c>
      <c r="B729" s="57" t="s">
        <v>312</v>
      </c>
      <c r="C729" s="57" t="str">
        <f aca="false">Flights!$F$26</f>
        <v>MH0002</v>
      </c>
      <c r="D729" s="58" t="n">
        <f aca="false">Flights!$D$26</f>
        <v>46325</v>
      </c>
      <c r="E729" s="57" t="str">
        <f aca="false">Flights!$G$26&amp;"-"&amp;Flights!$H$26</f>
        <v>KUL-LHR</v>
      </c>
      <c r="F729" s="57" t="str">
        <f aca="false">Flights!$K$26</f>
        <v>BC</v>
      </c>
      <c r="G729" s="57" t="s">
        <v>420</v>
      </c>
      <c r="H729" s="57" t="s">
        <v>378</v>
      </c>
      <c r="I729" s="57" t="s">
        <v>447</v>
      </c>
      <c r="J729" s="57" t="s">
        <v>526</v>
      </c>
      <c r="K729" s="67" t="s">
        <v>449</v>
      </c>
      <c r="L729" s="67" t="s">
        <v>750</v>
      </c>
      <c r="M729" s="67" t="s">
        <v>451</v>
      </c>
      <c r="N729" s="67" t="s">
        <v>383</v>
      </c>
      <c r="O729" s="67" t="s">
        <v>503</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60"/>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file",IF(TRIM(S729)="","INVALID – choose the evidence type (column S)",IF(BL729=0,"INVALID – evidence ID does not match its type (e.g. SF-2210, IMG_2231, seal 88213, link)",IF(OR(LEN(AX729)&lt;2,ISNUMBER(MATCH(AX729,L_Placeholder,0))),"INVALID – verifier missing",IF(AX729=AU729,"INVALID – verifier must be someone other than the PIC",IF(BH729=1,"INVALID – result not yet available (awaiting / TBC)",IF(BV729=1,"INVALID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future",IF(AND(ISNUMBER(BY729),AG729&lt;BY729),IF(H729="Physical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IF(TRIM(S729)="",0,BZ729)</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TRIM(LOWER(W729))&lt;&gt;LOWER(Flights!$F$26),ISNA(MATCH(TRIM(BP729),{"00aaa00","00aaa0000","aaa00","aaa0000","00-aaa-00","00-aaa-0000","00/aaa/00"},0)),OR(SUMPRODUCT(--ISNUMBER(SEARCH({"a0","a-0","a_0","a/0","a.0","a#0"},BP729)))&gt;0,ISNUMBER(SEARCH("000000",BP729)))),1,0),0)</f>
        <v>0</v>
      </c>
      <c r="BR729" s="61"/>
      <c r="BS729" s="61"/>
      <c r="BT729" s="61"/>
      <c r="BU729" s="61"/>
      <c r="BV729" s="61" t="n">
        <f aca="false">0</f>
        <v>0</v>
      </c>
      <c r="BW729" s="61"/>
      <c r="BX729" s="61"/>
      <c r="BY729" s="62" t="n">
        <f aca="false">Q729-T12EarlyH/24</f>
        <v>46324.6388888889</v>
      </c>
      <c r="BZ729" s="61" t="n">
        <f aca="false">IFERROR(IF(AND(TRIM(LOWER(Z729))&lt;&gt;LOWER(Flights!$F$26),ISNA(MATCH(TRIM(BN729),{"00aaa00","00aaa0000","aaa00","aaa0000","00-aaa-00","00-aaa-0000","00/aaa/00"},0)),IF(S729="Link / file path",SUMPRODUCT(--ISNUMBER(SEARCH({"http","www.","\","/",".pdf",".jpg",".jpeg",".png",".heic",".xls",".doc",".msg",".eml"},Z729)))&gt;0,OR(SUMPRODUCT(--ISNUMBER(SEARCH({"a0","a-0","a_0","a/0","a.0","a#0"},BN729)))&gt;0,SUMPRODUCT(--ISNUMBER(SEARCH({"http","www.","\","/",".pdf",".jpg",".jpeg",".png",".heic",".xls",".doc",".msg",".eml"},Z729)))&gt;0,AND(ISNUMBER(MATCH(S729,{"Seal no.","Delivery note / receipt","Email","Photo"},0)),ISNUMBER(SEARCH("0000",BN729)))))),1,0),0)</f>
        <v>0</v>
      </c>
    </row>
    <row r="730" customFormat="false" ht="41.25" hidden="false" customHeight="true" outlineLevel="0" collapsed="false">
      <c r="A730" s="57" t="s">
        <v>1464</v>
      </c>
      <c r="B730" s="57" t="s">
        <v>312</v>
      </c>
      <c r="C730" s="57" t="str">
        <f aca="false">Flights!$F$26</f>
        <v>MH0002</v>
      </c>
      <c r="D730" s="58" t="n">
        <f aca="false">Flights!$D$26</f>
        <v>46325</v>
      </c>
      <c r="E730" s="57" t="str">
        <f aca="false">Flights!$G$26&amp;"-"&amp;Flights!$H$26</f>
        <v>KUL-LHR</v>
      </c>
      <c r="F730" s="57" t="str">
        <f aca="false">Flights!$K$26</f>
        <v>BC</v>
      </c>
      <c r="G730" s="57" t="s">
        <v>420</v>
      </c>
      <c r="H730" s="57" t="s">
        <v>378</v>
      </c>
      <c r="I730" s="57" t="s">
        <v>447</v>
      </c>
      <c r="J730" s="57" t="s">
        <v>623</v>
      </c>
      <c r="K730" s="67" t="s">
        <v>449</v>
      </c>
      <c r="L730" s="67" t="s">
        <v>752</v>
      </c>
      <c r="M730" s="67" t="s">
        <v>451</v>
      </c>
      <c r="N730" s="67" t="s">
        <v>383</v>
      </c>
      <c r="O730" s="67" t="s">
        <v>503</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60"/>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file",IF(TRIM(S730)="","INVALID – choose the evidence type (column S)",IF(BL730=0,"INVALID – evidence ID does not match its type (e.g. SF-2210, IMG_2231, seal 88213, link)",IF(OR(LEN(AX730)&lt;2,ISNUMBER(MATCH(AX730,L_Placeholder,0))),"INVALID – verifier missing",IF(AX730=AU730,"INVALID – verifier must be someone other than the PIC",IF(BH730=1,"INVALID – result not yet available (awaiting / TBC)",IF(BV730=1,"INVALID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future",IF(AND(ISNUMBER(BY730),AG730&lt;BY730),IF(H730="Physical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IF(TRIM(S730)="",0,BZ730)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TRIM(LOWER(W730))&lt;&gt;LOWER(Flights!$F$26),ISNA(MATCH(TRIM(BP730),{"00aaa00","00aaa0000","aaa00","aaa0000","00-aaa-00","00-aaa-0000","00/aaa/00"},0)),OR(SUMPRODUCT(--ISNUMBER(SEARCH({"a0","a-0","a_0","a/0","a.0","a#0"},BP730)))&gt;0,ISNUMBER(SEARCH("000000",BP730)))),1,0),0)</f>
        <v>0</v>
      </c>
      <c r="BR730" s="61"/>
      <c r="BS730" s="61"/>
      <c r="BT730" s="61"/>
      <c r="BU730" s="61"/>
      <c r="BV730" s="61" t="n">
        <f aca="false">0</f>
        <v>0</v>
      </c>
      <c r="BW730" s="61"/>
      <c r="BX730" s="61"/>
      <c r="BY730" s="62" t="n">
        <f aca="false">Q730-T12EarlyH/24</f>
        <v>46324.6388888889</v>
      </c>
      <c r="BZ730" s="61" t="n">
        <f aca="false">IFERROR(IF(AND(TRIM(LOWER(Z730))&lt;&gt;LOWER(Flights!$F$26),ISNA(MATCH(TRIM(BN730),{"00aaa00","00aaa0000","aaa00","aaa0000","00-aaa-00","00-aaa-0000","00/aaa/00"},0)),IF(S730="Link / file path",SUMPRODUCT(--ISNUMBER(SEARCH({"http","www.","\","/",".pdf",".jpg",".jpeg",".png",".heic",".xls",".doc",".msg",".eml"},Z730)))&gt;0,OR(SUMPRODUCT(--ISNUMBER(SEARCH({"a0","a-0","a_0","a/0","a.0","a#0"},BN730)))&gt;0,SUMPRODUCT(--ISNUMBER(SEARCH({"http","www.","\","/",".pdf",".jpg",".jpeg",".png",".heic",".xls",".doc",".msg",".eml"},Z730)))&gt;0,AND(ISNUMBER(MATCH(S730,{"Seal no.","Delivery note / receipt","Email","Photo"},0)),ISNUMBER(SEARCH("0000",BN730)))))),1,0),0)</f>
        <v>0</v>
      </c>
    </row>
    <row r="731" customFormat="false" ht="41.25" hidden="false" customHeight="true" outlineLevel="0" collapsed="false">
      <c r="A731" s="57" t="s">
        <v>1465</v>
      </c>
      <c r="B731" s="57" t="s">
        <v>312</v>
      </c>
      <c r="C731" s="57" t="str">
        <f aca="false">Flights!$F$26</f>
        <v>MH0002</v>
      </c>
      <c r="D731" s="58" t="n">
        <f aca="false">Flights!$D$26</f>
        <v>46325</v>
      </c>
      <c r="E731" s="57" t="str">
        <f aca="false">Flights!$G$26&amp;"-"&amp;Flights!$H$26</f>
        <v>KUL-LHR</v>
      </c>
      <c r="F731" s="57" t="str">
        <f aca="false">Flights!$K$26</f>
        <v>BC</v>
      </c>
      <c r="G731" s="57" t="s">
        <v>420</v>
      </c>
      <c r="H731" s="57" t="s">
        <v>378</v>
      </c>
      <c r="I731" s="57" t="s">
        <v>447</v>
      </c>
      <c r="J731" s="57" t="s">
        <v>626</v>
      </c>
      <c r="K731" s="67" t="s">
        <v>449</v>
      </c>
      <c r="L731" s="67" t="s">
        <v>754</v>
      </c>
      <c r="M731" s="67" t="s">
        <v>451</v>
      </c>
      <c r="N731" s="67" t="s">
        <v>383</v>
      </c>
      <c r="O731" s="67" t="s">
        <v>503</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60"/>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file",IF(TRIM(S731)="","INVALID – choose the evidence type (column S)",IF(BL731=0,"INVALID – evidence ID does not match its type (e.g. SF-2210, IMG_2231, seal 88213, link)",IF(OR(LEN(AX731)&lt;2,ISNUMBER(MATCH(AX731,L_Placeholder,0))),"INVALID – verifier missing",IF(AX731=AU731,"INVALID – verifier must be someone other than the PIC",IF(BH731=1,"INVALID – result not yet available (awaiting / TBC)",IF(BV731=1,"INVALID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future",IF(AND(ISNUMBER(BY731),AG731&lt;BY731),IF(H731="Physical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IF(TRIM(S731)="",0,BZ731)</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TRIM(LOWER(W731))&lt;&gt;LOWER(Flights!$F$26),ISNA(MATCH(TRIM(BP731),{"00aaa00","00aaa0000","aaa00","aaa0000","00-aaa-00","00-aaa-0000","00/aaa/00"},0)),OR(SUMPRODUCT(--ISNUMBER(SEARCH({"a0","a-0","a_0","a/0","a.0","a#0"},BP731)))&gt;0,ISNUMBER(SEARCH("000000",BP731)))),1,0),0)</f>
        <v>0</v>
      </c>
      <c r="BR731" s="61"/>
      <c r="BS731" s="61"/>
      <c r="BT731" s="61"/>
      <c r="BU731" s="61"/>
      <c r="BV731" s="61" t="n">
        <f aca="false">0</f>
        <v>0</v>
      </c>
      <c r="BW731" s="61"/>
      <c r="BX731" s="61"/>
      <c r="BY731" s="62" t="n">
        <f aca="false">Q731-T12EarlyH/24</f>
        <v>46324.6388888889</v>
      </c>
      <c r="BZ731" s="61" t="n">
        <f aca="false">IFERROR(IF(AND(TRIM(LOWER(Z731))&lt;&gt;LOWER(Flights!$F$26),ISNA(MATCH(TRIM(BN731),{"00aaa00","00aaa0000","aaa00","aaa0000","00-aaa-00","00-aaa-0000","00/aaa/00"},0)),IF(S731="Link / file path",SUMPRODUCT(--ISNUMBER(SEARCH({"http","www.","\","/",".pdf",".jpg",".jpeg",".png",".heic",".xls",".doc",".msg",".eml"},Z731)))&gt;0,OR(SUMPRODUCT(--ISNUMBER(SEARCH({"a0","a-0","a_0","a/0","a.0","a#0"},BN731)))&gt;0,SUMPRODUCT(--ISNUMBER(SEARCH({"http","www.","\","/",".pdf",".jpg",".jpeg",".png",".heic",".xls",".doc",".msg",".eml"},Z731)))&gt;0,AND(ISNUMBER(MATCH(S731,{"Seal no.","Delivery note / receipt","Email","Photo"},0)),ISNUMBER(SEARCH("0000",BN731)))))),1,0),0)</f>
        <v>0</v>
      </c>
    </row>
    <row r="732" customFormat="false" ht="39.75" hidden="false" customHeight="true" outlineLevel="0" collapsed="false">
      <c r="A732" s="57" t="s">
        <v>1466</v>
      </c>
      <c r="B732" s="57" t="s">
        <v>312</v>
      </c>
      <c r="C732" s="57" t="str">
        <f aca="false">Flights!$F$26</f>
        <v>MH0002</v>
      </c>
      <c r="D732" s="58" t="n">
        <f aca="false">Flights!$D$26</f>
        <v>46325</v>
      </c>
      <c r="E732" s="57" t="str">
        <f aca="false">Flights!$G$26&amp;"-"&amp;Flights!$H$26</f>
        <v>KUL-LHR</v>
      </c>
      <c r="F732" s="57" t="str">
        <f aca="false">Flights!$K$26</f>
        <v>BC</v>
      </c>
      <c r="G732" s="57" t="s">
        <v>420</v>
      </c>
      <c r="H732" s="57" t="s">
        <v>378</v>
      </c>
      <c r="I732" s="57" t="s">
        <v>629</v>
      </c>
      <c r="J732" s="57" t="s">
        <v>630</v>
      </c>
      <c r="K732" s="67" t="s">
        <v>501</v>
      </c>
      <c r="L732" s="67" t="s">
        <v>756</v>
      </c>
      <c r="M732" s="67" t="s">
        <v>187</v>
      </c>
      <c r="N732" s="67" t="s">
        <v>383</v>
      </c>
      <c r="O732" s="67" t="s">
        <v>632</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60"/>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file",IF(TRIM(S732)="","INVALID – choose the evidence type (column S)",IF(BL732=0,"INVALID – evidence ID does not match its type (e.g. SF-2210, IMG_2231, seal 88213, link)",IF(OR(LEN(AX732)&lt;2,ISNUMBER(MATCH(AX732,L_Placeholder,0))),"INVALID – verifier missing",IF(AX732=AU732,"INVALID – verifier must be someone other than the PIC",IF(BH732=1,"INVALID – result not yet available (awaiting / TBC)",IF(BV732=1,"INVALID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future",IF(AND(ISNUMBER(BY732),AG732&lt;BY732),IF(H732="Physical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IF(TRIM(S732)="",0,BZ732)</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TRIM(LOWER(W732))&lt;&gt;LOWER(Flights!$F$26),ISNA(MATCH(TRIM(BP732),{"00aaa00","00aaa0000","aaa00","aaa0000","00-aaa-00","00-aaa-0000","00/aaa/00"},0)),OR(SUMPRODUCT(--ISNUMBER(SEARCH({"a0","a-0","a_0","a/0","a.0","a#0"},BP732)))&gt;0,ISNUMBER(SEARCH("000000",BP732)))),1,0),0)</f>
        <v>0</v>
      </c>
      <c r="BR732" s="61"/>
      <c r="BS732" s="61"/>
      <c r="BT732" s="61"/>
      <c r="BU732" s="61"/>
      <c r="BV732" s="61" t="n">
        <f aca="false">0</f>
        <v>0</v>
      </c>
      <c r="BW732" s="61"/>
      <c r="BX732" s="61"/>
      <c r="BY732" s="62" t="n">
        <f aca="false">Q732-T12EarlyH/24</f>
        <v>46324.6388888889</v>
      </c>
      <c r="BZ732" s="61" t="n">
        <f aca="false">IFERROR(IF(AND(TRIM(LOWER(Z732))&lt;&gt;LOWER(Flights!$F$26),ISNA(MATCH(TRIM(BN732),{"00aaa00","00aaa0000","aaa00","aaa0000","00-aaa-00","00-aaa-0000","00/aaa/00"},0)),IF(S732="Link / file path",SUMPRODUCT(--ISNUMBER(SEARCH({"http","www.","\","/",".pdf",".jpg",".jpeg",".png",".heic",".xls",".doc",".msg",".eml"},Z732)))&gt;0,OR(SUMPRODUCT(--ISNUMBER(SEARCH({"a0","a-0","a_0","a/0","a.0","a#0"},BN732)))&gt;0,SUMPRODUCT(--ISNUMBER(SEARCH({"http","www.","\","/",".pdf",".jpg",".jpeg",".png",".heic",".xls",".doc",".msg",".eml"},Z732)))&gt;0,AND(ISNUMBER(MATCH(S732,{"Seal no.","Delivery note / receipt","Email","Photo"},0)),ISNUMBER(SEARCH("0000",BN732)))))),1,0),0)</f>
        <v>0</v>
      </c>
    </row>
    <row r="733" customFormat="false" ht="39.75" hidden="false" customHeight="true" outlineLevel="0" collapsed="false">
      <c r="A733" s="57" t="s">
        <v>1467</v>
      </c>
      <c r="B733" s="57" t="s">
        <v>312</v>
      </c>
      <c r="C733" s="57" t="str">
        <f aca="false">Flights!$F$26</f>
        <v>MH0002</v>
      </c>
      <c r="D733" s="58" t="n">
        <f aca="false">Flights!$D$26</f>
        <v>46325</v>
      </c>
      <c r="E733" s="57" t="str">
        <f aca="false">Flights!$G$26&amp;"-"&amp;Flights!$H$26</f>
        <v>KUL-LHR</v>
      </c>
      <c r="F733" s="57" t="str">
        <f aca="false">Flights!$K$26</f>
        <v>BC</v>
      </c>
      <c r="G733" s="57" t="s">
        <v>459</v>
      </c>
      <c r="H733" s="57" t="s">
        <v>460</v>
      </c>
      <c r="I733" s="57" t="s">
        <v>379</v>
      </c>
      <c r="J733" s="57" t="s">
        <v>461</v>
      </c>
      <c r="K733" s="67" t="s">
        <v>426</v>
      </c>
      <c r="L733" s="67" t="s">
        <v>462</v>
      </c>
      <c r="M733" s="67"/>
      <c r="N733" s="67" t="s">
        <v>383</v>
      </c>
      <c r="O733" s="67" t="s">
        <v>463</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60"/>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file",IF(TRIM(S733)="","INVALID – choose the evidence type (column S)",IF(BL733=0,"INVALID – evidence ID does not match its type (e.g. SF-2210, IMG_2231, seal 88213, link)",IF(OR(LEN(AX733)&lt;2,ISNUMBER(MATCH(AX733,L_Placeholder,0))),"INVALID – verifier missing",IF(AX733=AU733,"INVALID – verifier must be someone other than the PIC",IF(BH733=1,"INVALID – result not yet available (awaiting / TBC)",IF(BV733=1,"INVALID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future",IF(AND(ISNUMBER(BY733),AG733&lt;BY733),IF(H733="Physical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IF(TRIM(S733)="",0,BZ733)</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TRIM(LOWER(W733))&lt;&gt;LOWER(Flights!$F$26),ISNA(MATCH(TRIM(BP733),{"00aaa00","00aaa0000","aaa00","aaa0000","00-aaa-00","00-aaa-0000","00/aaa/00"},0)),OR(SUMPRODUCT(--ISNUMBER(SEARCH({"a0","a-0","a_0","a/0","a.0","a#0"},BP733)))&gt;0,ISNUMBER(SEARCH("000000",BP733)))),1,0),0)</f>
        <v>0</v>
      </c>
      <c r="BR733" s="61"/>
      <c r="BS733" s="61"/>
      <c r="BT733" s="61"/>
      <c r="BU733" s="61"/>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c r="BX733" s="61"/>
      <c r="BY733" s="62" t="n">
        <f aca="false">IF(ISNUMBER(Flights!$AZ$26),MAX(Q733-UpliftWindowH/24,Flights!$AZ$26),Q733-UpliftWindowH/24)</f>
        <v>46325.3888888889</v>
      </c>
      <c r="BZ733" s="61" t="n">
        <f aca="false">IFERROR(IF(AND(TRIM(LOWER(Z733))&lt;&gt;LOWER(Flights!$F$26),ISNA(MATCH(TRIM(BN733),{"00aaa00","00aaa0000","aaa00","aaa0000","00-aaa-00","00-aaa-0000","00/aaa/00"},0)),IF(S733="Link / file path",SUMPRODUCT(--ISNUMBER(SEARCH({"http","www.","\","/",".pdf",".jpg",".jpeg",".png",".heic",".xls",".doc",".msg",".eml"},Z733)))&gt;0,OR(SUMPRODUCT(--ISNUMBER(SEARCH({"a0","a-0","a_0","a/0","a.0","a#0"},BN733)))&gt;0,SUMPRODUCT(--ISNUMBER(SEARCH({"http","www.","\","/",".pdf",".jpg",".jpeg",".png",".heic",".xls",".doc",".msg",".eml"},Z733)))&gt;0,AND(ISNUMBER(MATCH(S733,{"Seal no.","Delivery note / receipt","Email","Photo"},0)),ISNUMBER(SEARCH("0000",BN733)))))),1,0),0)</f>
        <v>0</v>
      </c>
    </row>
    <row r="734" customFormat="false" ht="39.75" hidden="false" customHeight="true" outlineLevel="0" collapsed="false">
      <c r="A734" s="57" t="s">
        <v>1468</v>
      </c>
      <c r="B734" s="57" t="s">
        <v>312</v>
      </c>
      <c r="C734" s="57" t="str">
        <f aca="false">Flights!$F$26</f>
        <v>MH0002</v>
      </c>
      <c r="D734" s="58" t="n">
        <f aca="false">Flights!$D$26</f>
        <v>46325</v>
      </c>
      <c r="E734" s="57" t="str">
        <f aca="false">Flights!$G$26&amp;"-"&amp;Flights!$H$26</f>
        <v>KUL-LHR</v>
      </c>
      <c r="F734" s="57" t="str">
        <f aca="false">Flights!$K$26</f>
        <v>BC</v>
      </c>
      <c r="G734" s="57" t="s">
        <v>459</v>
      </c>
      <c r="H734" s="57" t="s">
        <v>460</v>
      </c>
      <c r="I734" s="57" t="s">
        <v>428</v>
      </c>
      <c r="J734" s="57" t="s">
        <v>465</v>
      </c>
      <c r="K734" s="67" t="s">
        <v>426</v>
      </c>
      <c r="L734" s="67" t="s">
        <v>462</v>
      </c>
      <c r="M734" s="67"/>
      <c r="N734" s="67" t="s">
        <v>383</v>
      </c>
      <c r="O734" s="67" t="s">
        <v>463</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60"/>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file",IF(TRIM(S734)="","INVALID – choose the evidence type (column S)",IF(BL734=0,"INVALID – evidence ID does not match its type (e.g. SF-2210, IMG_2231, seal 88213, link)",IF(OR(LEN(AX734)&lt;2,ISNUMBER(MATCH(AX734,L_Placeholder,0))),"INVALID – verifier missing",IF(AX734=AU734,"INVALID – verifier must be someone other than the PIC",IF(BH734=1,"INVALID – result not yet available (awaiting / TBC)",IF(BV734=1,"INVALID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future",IF(AND(ISNUMBER(BY734),AG734&lt;BY734),IF(H734="Physical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IF(TRIM(S734)="",0,BZ734)</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TRIM(LOWER(W734))&lt;&gt;LOWER(Flights!$F$26),ISNA(MATCH(TRIM(BP734),{"00aaa00","00aaa0000","aaa00","aaa0000","00-aaa-00","00-aaa-0000","00/aaa/00"},0)),OR(SUMPRODUCT(--ISNUMBER(SEARCH({"a0","a-0","a_0","a/0","a.0","a#0"},BP734)))&gt;0,ISNUMBER(SEARCH("000000",BP734)))),1,0),0)</f>
        <v>0</v>
      </c>
      <c r="BR734" s="61"/>
      <c r="BS734" s="61"/>
      <c r="BT734" s="61"/>
      <c r="BU734" s="61"/>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c r="BX734" s="61"/>
      <c r="BY734" s="62" t="n">
        <f aca="false">IF(ISNUMBER(Flights!$AZ$26),MAX(Q734-UpliftWindowH/24,Flights!$AZ$26),Q734-UpliftWindowH/24)</f>
        <v>46325.3888888889</v>
      </c>
      <c r="BZ734" s="61" t="n">
        <f aca="false">IFERROR(IF(AND(TRIM(LOWER(Z734))&lt;&gt;LOWER(Flights!$F$26),ISNA(MATCH(TRIM(BN734),{"00aaa00","00aaa0000","aaa00","aaa0000","00-aaa-00","00-aaa-0000","00/aaa/00"},0)),IF(S734="Link / file path",SUMPRODUCT(--ISNUMBER(SEARCH({"http","www.","\","/",".pdf",".jpg",".jpeg",".png",".heic",".xls",".doc",".msg",".eml"},Z734)))&gt;0,OR(SUMPRODUCT(--ISNUMBER(SEARCH({"a0","a-0","a_0","a/0","a.0","a#0"},BN734)))&gt;0,SUMPRODUCT(--ISNUMBER(SEARCH({"http","www.","\","/",".pdf",".jpg",".jpeg",".png",".heic",".xls",".doc",".msg",".eml"},Z734)))&gt;0,AND(ISNUMBER(MATCH(S734,{"Seal no.","Delivery note / receipt","Email","Photo"},0)),ISNUMBER(SEARCH("0000",BN734)))))),1,0),0)</f>
        <v>0</v>
      </c>
    </row>
    <row r="735" customFormat="false" ht="91.5" hidden="false" customHeight="true" outlineLevel="0" collapsed="false">
      <c r="A735" s="57" t="s">
        <v>1469</v>
      </c>
      <c r="B735" s="57" t="s">
        <v>312</v>
      </c>
      <c r="C735" s="57" t="str">
        <f aca="false">Flights!$F$26</f>
        <v>MH0002</v>
      </c>
      <c r="D735" s="58" t="n">
        <f aca="false">Flights!$D$26</f>
        <v>46325</v>
      </c>
      <c r="E735" s="57" t="str">
        <f aca="false">Flights!$G$26&amp;"-"&amp;Flights!$H$26</f>
        <v>KUL-LHR</v>
      </c>
      <c r="F735" s="57" t="str">
        <f aca="false">Flights!$K$26</f>
        <v>BC</v>
      </c>
      <c r="G735" s="57" t="s">
        <v>459</v>
      </c>
      <c r="H735" s="57" t="s">
        <v>460</v>
      </c>
      <c r="I735" s="57" t="s">
        <v>440</v>
      </c>
      <c r="J735" s="57" t="s">
        <v>467</v>
      </c>
      <c r="K735" s="67" t="s">
        <v>501</v>
      </c>
      <c r="L735" s="67" t="s">
        <v>443</v>
      </c>
      <c r="M735" s="67" t="s">
        <v>726</v>
      </c>
      <c r="N735" s="67" t="s">
        <v>444</v>
      </c>
      <c r="O735" s="67" t="s">
        <v>727</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60"/>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file",IF(TRIM(S735)="","INVALID – choose the evidence type (column S)",IF(BL735=0,"INVALID – evidence ID does not match its type (e.g. SF-2210, IMG_2231, seal 88213, link)",IF(OR(LEN(AX735)&lt;2,ISNUMBER(MATCH(AX735,L_Placeholder,0))),"INVALID – verifier missing",IF(AX735=AU735,"INVALID – verifier must be someone other than the PIC",IF(BH735=1,"INVALID – result not yet available (awaiting / TBC)",IF(BV735=1,"INVALID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future",IF(AND(ISNUMBER(BY735),AG735&lt;BY735),IF(H735="Physical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IF(TRIM(S735)="",0,BZ735)</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TRIM(LOWER(W735))&lt;&gt;LOWER(Flights!$F$26),ISNA(MATCH(TRIM(BP735),{"00aaa00","00aaa0000","aaa00","aaa0000","00-aaa-00","00-aaa-0000","00/aaa/00"},0)),OR(SUMPRODUCT(--ISNUMBER(SEARCH({"a0","a-0","a_0","a/0","a.0","a#0"},BP735)))&gt;0,ISNUMBER(SEARCH("000000",BP735)))),1,0),0)</f>
        <v>0</v>
      </c>
      <c r="BR735" s="61"/>
      <c r="BS735" s="61"/>
      <c r="BT735" s="61"/>
      <c r="BU735" s="61"/>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c r="BX735" s="61"/>
      <c r="BY735" s="62" t="n">
        <f aca="false">IF(ISNUMBER(Flights!$AZ$26),MAX(Q735-UpliftWindowH/24,Flights!$AZ$26),Q735-UpliftWindowH/24)</f>
        <v>46325.3888888889</v>
      </c>
      <c r="BZ735" s="61" t="n">
        <f aca="false">IFERROR(IF(AND(TRIM(LOWER(Z735))&lt;&gt;LOWER(Flights!$F$26),ISNA(MATCH(TRIM(BN735),{"00aaa00","00aaa0000","aaa00","aaa0000","00-aaa-00","00-aaa-0000","00/aaa/00"},0)),IF(S735="Link / file path",SUMPRODUCT(--ISNUMBER(SEARCH({"http","www.","\","/",".pdf",".jpg",".jpeg",".png",".heic",".xls",".doc",".msg",".eml"},Z735)))&gt;0,OR(SUMPRODUCT(--ISNUMBER(SEARCH({"a0","a-0","a_0","a/0","a.0","a#0"},BN735)))&gt;0,SUMPRODUCT(--ISNUMBER(SEARCH({"http","www.","\","/",".pdf",".jpg",".jpeg",".png",".heic",".xls",".doc",".msg",".eml"},Z735)))&gt;0,AND(ISNUMBER(MATCH(S735,{"Seal no.","Delivery note / receipt","Email","Photo"},0)),ISNUMBER(SEARCH("0000",BN735)))))),1,0),0)</f>
        <v>0</v>
      </c>
    </row>
    <row r="736" customFormat="false" ht="39.75" hidden="false" customHeight="true" outlineLevel="0" collapsed="false">
      <c r="A736" s="57" t="s">
        <v>1470</v>
      </c>
      <c r="B736" s="57" t="s">
        <v>312</v>
      </c>
      <c r="C736" s="57" t="str">
        <f aca="false">Flights!$F$26</f>
        <v>MH0002</v>
      </c>
      <c r="D736" s="58" t="n">
        <f aca="false">Flights!$D$26</f>
        <v>46325</v>
      </c>
      <c r="E736" s="57" t="str">
        <f aca="false">Flights!$G$26&amp;"-"&amp;Flights!$H$26</f>
        <v>KUL-LHR</v>
      </c>
      <c r="F736" s="57" t="str">
        <f aca="false">Flights!$K$26</f>
        <v>BC</v>
      </c>
      <c r="G736" s="57" t="s">
        <v>459</v>
      </c>
      <c r="H736" s="57" t="s">
        <v>460</v>
      </c>
      <c r="I736" s="57" t="s">
        <v>440</v>
      </c>
      <c r="J736" s="57" t="s">
        <v>761</v>
      </c>
      <c r="K736" s="67" t="s">
        <v>730</v>
      </c>
      <c r="L736" s="67" t="s">
        <v>731</v>
      </c>
      <c r="M736" s="67" t="s">
        <v>187</v>
      </c>
      <c r="N736" s="67" t="s">
        <v>383</v>
      </c>
      <c r="O736" s="67" t="s">
        <v>732</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60"/>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file",IF(TRIM(S736)="","INVALID – choose the evidence type (column S)",IF(BL736=0,"INVALID – evidence ID does not match its type (e.g. SF-2210, IMG_2231, seal 88213, link)",IF(OR(LEN(AX736)&lt;2,ISNUMBER(MATCH(AX736,L_Placeholder,0))),"INVALID – verifier missing",IF(AX736=AU736,"INVALID – verifier must be someone other than the PIC",IF(BH736=1,"INVALID – result not yet available (awaiting / TBC)",IF(BV736=1,"INVALID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future",IF(AND(ISNUMBER(BY736),AG736&lt;BY736),IF(H736="Physical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IF(TRIM(S736)="",0,BZ736)</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TRIM(LOWER(W736))&lt;&gt;LOWER(Flights!$F$26),ISNA(MATCH(TRIM(BP736),{"00aaa00","00aaa0000","aaa00","aaa0000","00-aaa-00","00-aaa-0000","00/aaa/00"},0)),OR(SUMPRODUCT(--ISNUMBER(SEARCH({"a0","a-0","a_0","a/0","a.0","a#0"},BP736)))&gt;0,ISNUMBER(SEARCH("000000",BP736)))),1,0),0)</f>
        <v>0</v>
      </c>
      <c r="BR736" s="61"/>
      <c r="BS736" s="61"/>
      <c r="BT736" s="61"/>
      <c r="BU736" s="61"/>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c r="BX736" s="61"/>
      <c r="BY736" s="62" t="n">
        <f aca="false">IF(ISNUMBER(Flights!$AZ$26),MAX(Q736-UpliftWindowH/24,Flights!$AZ$26),Q736-UpliftWindowH/24)</f>
        <v>46325.3888888889</v>
      </c>
      <c r="BZ736" s="61" t="n">
        <f aca="false">IFERROR(IF(AND(TRIM(LOWER(Z736))&lt;&gt;LOWER(Flights!$F$26),ISNA(MATCH(TRIM(BN736),{"00aaa00","00aaa0000","aaa00","aaa0000","00-aaa-00","00-aaa-0000","00/aaa/00"},0)),IF(S736="Link / file path",SUMPRODUCT(--ISNUMBER(SEARCH({"http","www.","\","/",".pdf",".jpg",".jpeg",".png",".heic",".xls",".doc",".msg",".eml"},Z736)))&gt;0,OR(SUMPRODUCT(--ISNUMBER(SEARCH({"a0","a-0","a_0","a/0","a.0","a#0"},BN736)))&gt;0,SUMPRODUCT(--ISNUMBER(SEARCH({"http","www.","\","/",".pdf",".jpg",".jpeg",".png",".heic",".xls",".doc",".msg",".eml"},Z736)))&gt;0,AND(ISNUMBER(MATCH(S736,{"Seal no.","Delivery note / receipt","Email","Photo"},0)),ISNUMBER(SEARCH("0000",BN736)))))),1,0),0)</f>
        <v>0</v>
      </c>
    </row>
    <row r="737" customFormat="false" ht="39.75" hidden="false" customHeight="true" outlineLevel="0" collapsed="false">
      <c r="A737" s="57" t="s">
        <v>1471</v>
      </c>
      <c r="B737" s="57" t="s">
        <v>312</v>
      </c>
      <c r="C737" s="57" t="str">
        <f aca="false">Flights!$F$26</f>
        <v>MH0002</v>
      </c>
      <c r="D737" s="58" t="n">
        <f aca="false">Flights!$D$26</f>
        <v>46325</v>
      </c>
      <c r="E737" s="57" t="str">
        <f aca="false">Flights!$G$26&amp;"-"&amp;Flights!$H$26</f>
        <v>KUL-LHR</v>
      </c>
      <c r="F737" s="57" t="str">
        <f aca="false">Flights!$K$26</f>
        <v>BC</v>
      </c>
      <c r="G737" s="57" t="s">
        <v>459</v>
      </c>
      <c r="H737" s="57" t="s">
        <v>460</v>
      </c>
      <c r="I737" s="57" t="s">
        <v>440</v>
      </c>
      <c r="J737" s="57" t="s">
        <v>643</v>
      </c>
      <c r="K737" s="67" t="s">
        <v>501</v>
      </c>
      <c r="L737" s="67" t="s">
        <v>734</v>
      </c>
      <c r="M737" s="67" t="s">
        <v>187</v>
      </c>
      <c r="N737" s="67" t="s">
        <v>383</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60"/>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file",IF(TRIM(S737)="","INVALID – choose the evidence type (column S)",IF(BL737=0,"INVALID – evidence ID does not match its type (e.g. SF-2210, IMG_2231, seal 88213, link)",IF(OR(LEN(AX737)&lt;2,ISNUMBER(MATCH(AX737,L_Placeholder,0))),"INVALID – verifier missing",IF(AX737=AU737,"INVALID – verifier must be someone other than the PIC",IF(BH737=1,"INVALID – result not yet available (awaiting / TBC)",IF(BV737=1,"INVALID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future",IF(AND(ISNUMBER(BY737),AG737&lt;BY737),IF(H737="Physical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IF(TRIM(S737)="",0,BZ737)</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TRIM(LOWER(W737))&lt;&gt;LOWER(Flights!$F$26),ISNA(MATCH(TRIM(BP737),{"00aaa00","00aaa0000","aaa00","aaa0000","00-aaa-00","00-aaa-0000","00/aaa/00"},0)),OR(SUMPRODUCT(--ISNUMBER(SEARCH({"a0","a-0","a_0","a/0","a.0","a#0"},BP737)))&gt;0,ISNUMBER(SEARCH("000000",BP737)))),1,0),0)</f>
        <v>0</v>
      </c>
      <c r="BR737" s="61"/>
      <c r="BS737" s="61"/>
      <c r="BT737" s="61"/>
      <c r="BU737" s="61"/>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c r="BX737" s="61"/>
      <c r="BY737" s="62" t="n">
        <f aca="false">IF(ISNUMBER(Flights!$AZ$26),MAX(Q737-UpliftWindowH/24,Flights!$AZ$26),Q737-UpliftWindowH/24)</f>
        <v>46325.3888888889</v>
      </c>
      <c r="BZ737" s="61" t="n">
        <f aca="false">IFERROR(IF(AND(TRIM(LOWER(Z737))&lt;&gt;LOWER(Flights!$F$26),ISNA(MATCH(TRIM(BN737),{"00aaa00","00aaa0000","aaa00","aaa0000","00-aaa-00","00-aaa-0000","00/aaa/00"},0)),IF(S737="Link / file path",SUMPRODUCT(--ISNUMBER(SEARCH({"http","www.","\","/",".pdf",".jpg",".jpeg",".png",".heic",".xls",".doc",".msg",".eml"},Z737)))&gt;0,OR(SUMPRODUCT(--ISNUMBER(SEARCH({"a0","a-0","a_0","a/0","a.0","a#0"},BN737)))&gt;0,SUMPRODUCT(--ISNUMBER(SEARCH({"http","www.","\","/",".pdf",".jpg",".jpeg",".png",".heic",".xls",".doc",".msg",".eml"},Z737)))&gt;0,AND(ISNUMBER(MATCH(S737,{"Seal no.","Delivery note / receipt","Email","Photo"},0)),ISNUMBER(SEARCH("0000",BN737)))))),1,0),0)</f>
        <v>0</v>
      </c>
    </row>
    <row r="738" customFormat="false" ht="39.75" hidden="false" customHeight="true" outlineLevel="0" collapsed="false">
      <c r="A738" s="57" t="s">
        <v>1472</v>
      </c>
      <c r="B738" s="57" t="s">
        <v>312</v>
      </c>
      <c r="C738" s="57" t="str">
        <f aca="false">Flights!$F$26</f>
        <v>MH0002</v>
      </c>
      <c r="D738" s="58" t="n">
        <f aca="false">Flights!$D$26</f>
        <v>46325</v>
      </c>
      <c r="E738" s="57" t="str">
        <f aca="false">Flights!$G$26&amp;"-"&amp;Flights!$H$26</f>
        <v>KUL-LHR</v>
      </c>
      <c r="F738" s="57" t="str">
        <f aca="false">Flights!$K$26</f>
        <v>BC</v>
      </c>
      <c r="G738" s="57" t="s">
        <v>459</v>
      </c>
      <c r="H738" s="57" t="s">
        <v>460</v>
      </c>
      <c r="I738" s="57" t="s">
        <v>499</v>
      </c>
      <c r="J738" s="57" t="s">
        <v>537</v>
      </c>
      <c r="K738" s="67" t="s">
        <v>501</v>
      </c>
      <c r="L738" s="67" t="s">
        <v>736</v>
      </c>
      <c r="M738" s="67" t="s">
        <v>451</v>
      </c>
      <c r="N738" s="67" t="s">
        <v>383</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60"/>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file",IF(TRIM(S738)="","INVALID – choose the evidence type (column S)",IF(BL738=0,"INVALID – evidence ID does not match its type (e.g. SF-2210, IMG_2231, seal 88213, link)",IF(OR(LEN(AX738)&lt;2,ISNUMBER(MATCH(AX738,L_Placeholder,0))),"INVALID – verifier missing",IF(AX738=AU738,"INVALID – verifier must be someone other than the PIC",IF(BH738=1,"INVALID – result not yet available (awaiting / TBC)",IF(BV738=1,"INVALID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future",IF(AND(ISNUMBER(BY738),AG738&lt;BY738),IF(H738="Physical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IF(TRIM(S738)="",0,BZ738)</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TRIM(LOWER(W738))&lt;&gt;LOWER(Flights!$F$26),ISNA(MATCH(TRIM(BP738),{"00aaa00","00aaa0000","aaa00","aaa0000","00-aaa-00","00-aaa-0000","00/aaa/00"},0)),OR(SUMPRODUCT(--ISNUMBER(SEARCH({"a0","a-0","a_0","a/0","a.0","a#0"},BP738)))&gt;0,ISNUMBER(SEARCH("000000",BP738)))),1,0),0)</f>
        <v>0</v>
      </c>
      <c r="BR738" s="61"/>
      <c r="BS738" s="61"/>
      <c r="BT738" s="61"/>
      <c r="BU738" s="61"/>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c r="BX738" s="61"/>
      <c r="BY738" s="62" t="n">
        <f aca="false">IF(ISNUMBER(Flights!$AZ$26),MAX(Q738-UpliftWindowH/24,Flights!$AZ$26),Q738-UpliftWindowH/24)</f>
        <v>46325.3888888889</v>
      </c>
      <c r="BZ738" s="61" t="n">
        <f aca="false">IFERROR(IF(AND(TRIM(LOWER(Z738))&lt;&gt;LOWER(Flights!$F$26),ISNA(MATCH(TRIM(BN738),{"00aaa00","00aaa0000","aaa00","aaa0000","00-aaa-00","00-aaa-0000","00/aaa/00"},0)),IF(S738="Link / file path",SUMPRODUCT(--ISNUMBER(SEARCH({"http","www.","\","/",".pdf",".jpg",".jpeg",".png",".heic",".xls",".doc",".msg",".eml"},Z738)))&gt;0,OR(SUMPRODUCT(--ISNUMBER(SEARCH({"a0","a-0","a_0","a/0","a.0","a#0"},BN738)))&gt;0,SUMPRODUCT(--ISNUMBER(SEARCH({"http","www.","\","/",".pdf",".jpg",".jpeg",".png",".heic",".xls",".doc",".msg",".eml"},Z738)))&gt;0,AND(ISNUMBER(MATCH(S738,{"Seal no.","Delivery note / receipt","Email","Photo"},0)),ISNUMBER(SEARCH("0000",BN738)))))),1,0),0)</f>
        <v>0</v>
      </c>
    </row>
    <row r="739" customFormat="false" ht="39.75" hidden="false" customHeight="true" outlineLevel="0" collapsed="false">
      <c r="A739" s="57" t="s">
        <v>1473</v>
      </c>
      <c r="B739" s="57" t="s">
        <v>312</v>
      </c>
      <c r="C739" s="57" t="str">
        <f aca="false">Flights!$F$26</f>
        <v>MH0002</v>
      </c>
      <c r="D739" s="58" t="n">
        <f aca="false">Flights!$D$26</f>
        <v>46325</v>
      </c>
      <c r="E739" s="57" t="str">
        <f aca="false">Flights!$G$26&amp;"-"&amp;Flights!$H$26</f>
        <v>KUL-LHR</v>
      </c>
      <c r="F739" s="57" t="str">
        <f aca="false">Flights!$K$26</f>
        <v>BC</v>
      </c>
      <c r="G739" s="57" t="s">
        <v>459</v>
      </c>
      <c r="H739" s="57" t="s">
        <v>460</v>
      </c>
      <c r="I739" s="57" t="s">
        <v>499</v>
      </c>
      <c r="J739" s="57" t="s">
        <v>539</v>
      </c>
      <c r="K739" s="67" t="s">
        <v>501</v>
      </c>
      <c r="L739" s="67" t="s">
        <v>738</v>
      </c>
      <c r="M739" s="67" t="s">
        <v>451</v>
      </c>
      <c r="N739" s="67" t="s">
        <v>383</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60"/>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file",IF(TRIM(S739)="","INVALID – choose the evidence type (column S)",IF(BL739=0,"INVALID – evidence ID does not match its type (e.g. SF-2210, IMG_2231, seal 88213, link)",IF(OR(LEN(AX739)&lt;2,ISNUMBER(MATCH(AX739,L_Placeholder,0))),"INVALID – verifier missing",IF(AX739=AU739,"INVALID – verifier must be someone other than the PIC",IF(BH739=1,"INVALID – result not yet available (awaiting / TBC)",IF(BV739=1,"INVALID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future",IF(AND(ISNUMBER(BY739),AG739&lt;BY739),IF(H739="Physical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IF(TRIM(S739)="",0,BZ739)</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TRIM(LOWER(W739))&lt;&gt;LOWER(Flights!$F$26),ISNA(MATCH(TRIM(BP739),{"00aaa00","00aaa0000","aaa00","aaa0000","00-aaa-00","00-aaa-0000","00/aaa/00"},0)),OR(SUMPRODUCT(--ISNUMBER(SEARCH({"a0","a-0","a_0","a/0","a.0","a#0"},BP739)))&gt;0,ISNUMBER(SEARCH("000000",BP739)))),1,0),0)</f>
        <v>0</v>
      </c>
      <c r="BR739" s="61"/>
      <c r="BS739" s="61"/>
      <c r="BT739" s="61"/>
      <c r="BU739" s="61"/>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c r="BX739" s="61"/>
      <c r="BY739" s="62" t="n">
        <f aca="false">IF(ISNUMBER(Flights!$AZ$26),MAX(Q739-UpliftWindowH/24,Flights!$AZ$26),Q739-UpliftWindowH/24)</f>
        <v>46325.3888888889</v>
      </c>
      <c r="BZ739" s="61" t="n">
        <f aca="false">IFERROR(IF(AND(TRIM(LOWER(Z739))&lt;&gt;LOWER(Flights!$F$26),ISNA(MATCH(TRIM(BN739),{"00aaa00","00aaa0000","aaa00","aaa0000","00-aaa-00","00-aaa-0000","00/aaa/00"},0)),IF(S739="Link / file path",SUMPRODUCT(--ISNUMBER(SEARCH({"http","www.","\","/",".pdf",".jpg",".jpeg",".png",".heic",".xls",".doc",".msg",".eml"},Z739)))&gt;0,OR(SUMPRODUCT(--ISNUMBER(SEARCH({"a0","a-0","a_0","a/0","a.0","a#0"},BN739)))&gt;0,SUMPRODUCT(--ISNUMBER(SEARCH({"http","www.","\","/",".pdf",".jpg",".jpeg",".png",".heic",".xls",".doc",".msg",".eml"},Z739)))&gt;0,AND(ISNUMBER(MATCH(S739,{"Seal no.","Delivery note / receipt","Email","Photo"},0)),ISNUMBER(SEARCH("0000",BN739)))))),1,0),0)</f>
        <v>0</v>
      </c>
    </row>
    <row r="740" customFormat="false" ht="39.75" hidden="false" customHeight="true" outlineLevel="0" collapsed="false">
      <c r="A740" s="57" t="s">
        <v>1474</v>
      </c>
      <c r="B740" s="57" t="s">
        <v>312</v>
      </c>
      <c r="C740" s="57" t="str">
        <f aca="false">Flights!$F$26</f>
        <v>MH0002</v>
      </c>
      <c r="D740" s="58" t="n">
        <f aca="false">Flights!$D$26</f>
        <v>46325</v>
      </c>
      <c r="E740" s="57" t="str">
        <f aca="false">Flights!$G$26&amp;"-"&amp;Flights!$H$26</f>
        <v>KUL-LHR</v>
      </c>
      <c r="F740" s="57" t="str">
        <f aca="false">Flights!$K$26</f>
        <v>BC</v>
      </c>
      <c r="G740" s="57" t="s">
        <v>459</v>
      </c>
      <c r="H740" s="57" t="s">
        <v>460</v>
      </c>
      <c r="I740" s="57" t="s">
        <v>499</v>
      </c>
      <c r="J740" s="57" t="s">
        <v>541</v>
      </c>
      <c r="K740" s="67" t="s">
        <v>501</v>
      </c>
      <c r="L740" s="67" t="s">
        <v>740</v>
      </c>
      <c r="M740" s="67" t="s">
        <v>451</v>
      </c>
      <c r="N740" s="67" t="s">
        <v>383</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60"/>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file",IF(TRIM(S740)="","INVALID – choose the evidence type (column S)",IF(BL740=0,"INVALID – evidence ID does not match its type (e.g. SF-2210, IMG_2231, seal 88213, link)",IF(OR(LEN(AX740)&lt;2,ISNUMBER(MATCH(AX740,L_Placeholder,0))),"INVALID – verifier missing",IF(AX740=AU740,"INVALID – verifier must be someone other than the PIC",IF(BH740=1,"INVALID – result not yet available (awaiting / TBC)",IF(BV740=1,"INVALID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future",IF(AND(ISNUMBER(BY740),AG740&lt;BY740),IF(H740="Physical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IF(TRIM(S740)="",0,BZ740)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TRIM(LOWER(W740))&lt;&gt;LOWER(Flights!$F$26),ISNA(MATCH(TRIM(BP740),{"00aaa00","00aaa0000","aaa00","aaa0000","00-aaa-00","00-aaa-0000","00/aaa/00"},0)),OR(SUMPRODUCT(--ISNUMBER(SEARCH({"a0","a-0","a_0","a/0","a.0","a#0"},BP740)))&gt;0,ISNUMBER(SEARCH("000000",BP740)))),1,0),0)</f>
        <v>0</v>
      </c>
      <c r="BR740" s="61"/>
      <c r="BS740" s="61"/>
      <c r="BT740" s="61"/>
      <c r="BU740" s="61"/>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c r="BX740" s="61"/>
      <c r="BY740" s="62" t="n">
        <f aca="false">IF(ISNUMBER(Flights!$AZ$26),MAX(Q740-UpliftWindowH/24,Flights!$AZ$26),Q740-UpliftWindowH/24)</f>
        <v>46325.3888888889</v>
      </c>
      <c r="BZ740" s="61" t="n">
        <f aca="false">IFERROR(IF(AND(TRIM(LOWER(Z740))&lt;&gt;LOWER(Flights!$F$26),ISNA(MATCH(TRIM(BN740),{"00aaa00","00aaa0000","aaa00","aaa0000","00-aaa-00","00-aaa-0000","00/aaa/00"},0)),IF(S740="Link / file path",SUMPRODUCT(--ISNUMBER(SEARCH({"http","www.","\","/",".pdf",".jpg",".jpeg",".png",".heic",".xls",".doc",".msg",".eml"},Z740)))&gt;0,OR(SUMPRODUCT(--ISNUMBER(SEARCH({"a0","a-0","a_0","a/0","a.0","a#0"},BN740)))&gt;0,SUMPRODUCT(--ISNUMBER(SEARCH({"http","www.","\","/",".pdf",".jpg",".jpeg",".png",".heic",".xls",".doc",".msg",".eml"},Z740)))&gt;0,AND(ISNUMBER(MATCH(S740,{"Seal no.","Delivery note / receipt","Email","Photo"},0)),ISNUMBER(SEARCH("0000",BN740)))))),1,0),0)</f>
        <v>0</v>
      </c>
    </row>
    <row r="741" customFormat="false" ht="39.75" hidden="false" customHeight="true" outlineLevel="0" collapsed="false">
      <c r="A741" s="57" t="s">
        <v>1475</v>
      </c>
      <c r="B741" s="57" t="s">
        <v>312</v>
      </c>
      <c r="C741" s="57" t="str">
        <f aca="false">Flights!$F$26</f>
        <v>MH0002</v>
      </c>
      <c r="D741" s="58" t="n">
        <f aca="false">Flights!$D$26</f>
        <v>46325</v>
      </c>
      <c r="E741" s="57" t="str">
        <f aca="false">Flights!$G$26&amp;"-"&amp;Flights!$H$26</f>
        <v>KUL-LHR</v>
      </c>
      <c r="F741" s="57" t="str">
        <f aca="false">Flights!$K$26</f>
        <v>BC</v>
      </c>
      <c r="G741" s="57" t="s">
        <v>459</v>
      </c>
      <c r="H741" s="57" t="s">
        <v>460</v>
      </c>
      <c r="I741" s="57" t="s">
        <v>499</v>
      </c>
      <c r="J741" s="57" t="s">
        <v>543</v>
      </c>
      <c r="K741" s="67" t="s">
        <v>501</v>
      </c>
      <c r="L741" s="67" t="s">
        <v>742</v>
      </c>
      <c r="M741" s="67" t="s">
        <v>451</v>
      </c>
      <c r="N741" s="67" t="s">
        <v>383</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60"/>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file",IF(TRIM(S741)="","INVALID – choose the evidence type (column S)",IF(BL741=0,"INVALID – evidence ID does not match its type (e.g. SF-2210, IMG_2231, seal 88213, link)",IF(OR(LEN(AX741)&lt;2,ISNUMBER(MATCH(AX741,L_Placeholder,0))),"INVALID – verifier missing",IF(AX741=AU741,"INVALID – verifier must be someone other than the PIC",IF(BH741=1,"INVALID – result not yet available (awaiting / TBC)",IF(BV741=1,"INVALID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future",IF(AND(ISNUMBER(BY741),AG741&lt;BY741),IF(H741="Physical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IF(TRIM(S741)="",0,BZ741)</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TRIM(LOWER(W741))&lt;&gt;LOWER(Flights!$F$26),ISNA(MATCH(TRIM(BP741),{"00aaa00","00aaa0000","aaa00","aaa0000","00-aaa-00","00-aaa-0000","00/aaa/00"},0)),OR(SUMPRODUCT(--ISNUMBER(SEARCH({"a0","a-0","a_0","a/0","a.0","a#0"},BP741)))&gt;0,ISNUMBER(SEARCH("000000",BP741)))),1,0),0)</f>
        <v>0</v>
      </c>
      <c r="BR741" s="61"/>
      <c r="BS741" s="61"/>
      <c r="BT741" s="61"/>
      <c r="BU741" s="61"/>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c r="BX741" s="61"/>
      <c r="BY741" s="62" t="n">
        <f aca="false">IF(ISNUMBER(Flights!$AZ$26),MAX(Q741-UpliftWindowH/24,Flights!$AZ$26),Q741-UpliftWindowH/24)</f>
        <v>46325.3888888889</v>
      </c>
      <c r="BZ741" s="61" t="n">
        <f aca="false">IFERROR(IF(AND(TRIM(LOWER(Z741))&lt;&gt;LOWER(Flights!$F$26),ISNA(MATCH(TRIM(BN741),{"00aaa00","00aaa0000","aaa00","aaa0000","00-aaa-00","00-aaa-0000","00/aaa/00"},0)),IF(S741="Link / file path",SUMPRODUCT(--ISNUMBER(SEARCH({"http","www.","\","/",".pdf",".jpg",".jpeg",".png",".heic",".xls",".doc",".msg",".eml"},Z741)))&gt;0,OR(SUMPRODUCT(--ISNUMBER(SEARCH({"a0","a-0","a_0","a/0","a.0","a#0"},BN741)))&gt;0,SUMPRODUCT(--ISNUMBER(SEARCH({"http","www.","\","/",".pdf",".jpg",".jpeg",".png",".heic",".xls",".doc",".msg",".eml"},Z741)))&gt;0,AND(ISNUMBER(MATCH(S741,{"Seal no.","Delivery note / receipt","Email","Photo"},0)),ISNUMBER(SEARCH("0000",BN741)))))),1,0),0)</f>
        <v>0</v>
      </c>
    </row>
    <row r="742" customFormat="false" ht="39.75" hidden="false" customHeight="true" outlineLevel="0" collapsed="false">
      <c r="A742" s="57" t="s">
        <v>1476</v>
      </c>
      <c r="B742" s="57" t="s">
        <v>312</v>
      </c>
      <c r="C742" s="57" t="str">
        <f aca="false">Flights!$F$26</f>
        <v>MH0002</v>
      </c>
      <c r="D742" s="58" t="n">
        <f aca="false">Flights!$D$26</f>
        <v>46325</v>
      </c>
      <c r="E742" s="57" t="str">
        <f aca="false">Flights!$G$26&amp;"-"&amp;Flights!$H$26</f>
        <v>KUL-LHR</v>
      </c>
      <c r="F742" s="57" t="str">
        <f aca="false">Flights!$K$26</f>
        <v>BC</v>
      </c>
      <c r="G742" s="57" t="s">
        <v>459</v>
      </c>
      <c r="H742" s="57" t="s">
        <v>460</v>
      </c>
      <c r="I742" s="57" t="s">
        <v>499</v>
      </c>
      <c r="J742" s="57" t="s">
        <v>546</v>
      </c>
      <c r="K742" s="67" t="s">
        <v>501</v>
      </c>
      <c r="L742" s="67" t="s">
        <v>744</v>
      </c>
      <c r="M742" s="67" t="s">
        <v>451</v>
      </c>
      <c r="N742" s="67" t="s">
        <v>383</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60"/>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file",IF(TRIM(S742)="","INVALID – choose the evidence type (column S)",IF(BL742=0,"INVALID – evidence ID does not match its type (e.g. SF-2210, IMG_2231, seal 88213, link)",IF(OR(LEN(AX742)&lt;2,ISNUMBER(MATCH(AX742,L_Placeholder,0))),"INVALID – verifier missing",IF(AX742=AU742,"INVALID – verifier must be someone other than the PIC",IF(BH742=1,"INVALID – result not yet available (awaiting / TBC)",IF(BV742=1,"INVALID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future",IF(AND(ISNUMBER(BY742),AG742&lt;BY742),IF(H742="Physical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IF(TRIM(S742)="",0,BZ742)</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TRIM(LOWER(W742))&lt;&gt;LOWER(Flights!$F$26),ISNA(MATCH(TRIM(BP742),{"00aaa00","00aaa0000","aaa00","aaa0000","00-aaa-00","00-aaa-0000","00/aaa/00"},0)),OR(SUMPRODUCT(--ISNUMBER(SEARCH({"a0","a-0","a_0","a/0","a.0","a#0"},BP742)))&gt;0,ISNUMBER(SEARCH("000000",BP742)))),1,0),0)</f>
        <v>0</v>
      </c>
      <c r="BR742" s="61"/>
      <c r="BS742" s="61"/>
      <c r="BT742" s="61"/>
      <c r="BU742" s="61"/>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c r="BX742" s="61"/>
      <c r="BY742" s="62" t="n">
        <f aca="false">IF(ISNUMBER(Flights!$AZ$26),MAX(Q742-UpliftWindowH/24,Flights!$AZ$26),Q742-UpliftWindowH/24)</f>
        <v>46325.3888888889</v>
      </c>
      <c r="BZ742" s="61" t="n">
        <f aca="false">IFERROR(IF(AND(TRIM(LOWER(Z742))&lt;&gt;LOWER(Flights!$F$26),ISNA(MATCH(TRIM(BN742),{"00aaa00","00aaa0000","aaa00","aaa0000","00-aaa-00","00-aaa-0000","00/aaa/00"},0)),IF(S742="Link / file path",SUMPRODUCT(--ISNUMBER(SEARCH({"http","www.","\","/",".pdf",".jpg",".jpeg",".png",".heic",".xls",".doc",".msg",".eml"},Z742)))&gt;0,OR(SUMPRODUCT(--ISNUMBER(SEARCH({"a0","a-0","a_0","a/0","a.0","a#0"},BN742)))&gt;0,SUMPRODUCT(--ISNUMBER(SEARCH({"http","www.","\","/",".pdf",".jpg",".jpeg",".png",".heic",".xls",".doc",".msg",".eml"},Z742)))&gt;0,AND(ISNUMBER(MATCH(S742,{"Seal no.","Delivery note / receipt","Email","Photo"},0)),ISNUMBER(SEARCH("0000",BN742)))))),1,0),0)</f>
        <v>0</v>
      </c>
    </row>
    <row r="743" customFormat="false" ht="39.75" hidden="false" customHeight="true" outlineLevel="0" collapsed="false">
      <c r="A743" s="57" t="s">
        <v>1477</v>
      </c>
      <c r="B743" s="57" t="s">
        <v>312</v>
      </c>
      <c r="C743" s="57" t="str">
        <f aca="false">Flights!$F$26</f>
        <v>MH0002</v>
      </c>
      <c r="D743" s="58" t="n">
        <f aca="false">Flights!$D$26</f>
        <v>46325</v>
      </c>
      <c r="E743" s="57" t="str">
        <f aca="false">Flights!$G$26&amp;"-"&amp;Flights!$H$26</f>
        <v>KUL-LHR</v>
      </c>
      <c r="F743" s="57" t="str">
        <f aca="false">Flights!$K$26</f>
        <v>BC</v>
      </c>
      <c r="G743" s="57" t="s">
        <v>459</v>
      </c>
      <c r="H743" s="57" t="s">
        <v>460</v>
      </c>
      <c r="I743" s="57" t="s">
        <v>499</v>
      </c>
      <c r="J743" s="57" t="s">
        <v>548</v>
      </c>
      <c r="K743" s="67" t="s">
        <v>616</v>
      </c>
      <c r="L743" s="67" t="s">
        <v>746</v>
      </c>
      <c r="M743" s="67" t="s">
        <v>451</v>
      </c>
      <c r="N743" s="67" t="s">
        <v>383</v>
      </c>
      <c r="O743" s="67" t="s">
        <v>549</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60"/>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file",IF(TRIM(S743)="","INVALID – choose the evidence type (column S)",IF(BL743=0,"INVALID – evidence ID does not match its type (e.g. SF-2210, IMG_2231, seal 88213, link)",IF(OR(LEN(AX743)&lt;2,ISNUMBER(MATCH(AX743,L_Placeholder,0))),"INVALID – verifier missing",IF(AX743=AU743,"INVALID – verifier must be someone other than the PIC",IF(BH743=1,"INVALID – result not yet available (awaiting / TBC)",IF(BV743=1,"INVALID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future",IF(AND(ISNUMBER(BY743),AG743&lt;BY743),IF(H743="Physical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IF(TRIM(S743)="",0,BZ743)</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TRIM(LOWER(W743))&lt;&gt;LOWER(Flights!$F$26),ISNA(MATCH(TRIM(BP743),{"00aaa00","00aaa0000","aaa00","aaa0000","00-aaa-00","00-aaa-0000","00/aaa/00"},0)),OR(SUMPRODUCT(--ISNUMBER(SEARCH({"a0","a-0","a_0","a/0","a.0","a#0"},BP743)))&gt;0,ISNUMBER(SEARCH("000000",BP743)))),1,0),0)</f>
        <v>0</v>
      </c>
      <c r="BR743" s="61"/>
      <c r="BS743" s="61"/>
      <c r="BT743" s="61"/>
      <c r="BU743" s="61"/>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c r="BX743" s="61"/>
      <c r="BY743" s="62" t="n">
        <f aca="false">IF(ISNUMBER(Flights!$AZ$26),MAX(Q743-UpliftWindowH/24,Flights!$AZ$26),Q743-UpliftWindowH/24)</f>
        <v>46325.3888888889</v>
      </c>
      <c r="BZ743" s="61" t="n">
        <f aca="false">IFERROR(IF(AND(TRIM(LOWER(Z743))&lt;&gt;LOWER(Flights!$F$26),ISNA(MATCH(TRIM(BN743),{"00aaa00","00aaa0000","aaa00","aaa0000","00-aaa-00","00-aaa-0000","00/aaa/00"},0)),IF(S743="Link / file path",SUMPRODUCT(--ISNUMBER(SEARCH({"http","www.","\","/",".pdf",".jpg",".jpeg",".png",".heic",".xls",".doc",".msg",".eml"},Z743)))&gt;0,OR(SUMPRODUCT(--ISNUMBER(SEARCH({"a0","a-0","a_0","a/0","a.0","a#0"},BN743)))&gt;0,SUMPRODUCT(--ISNUMBER(SEARCH({"http","www.","\","/",".pdf",".jpg",".jpeg",".png",".heic",".xls",".doc",".msg",".eml"},Z743)))&gt;0,AND(ISNUMBER(MATCH(S743,{"Seal no.","Delivery note / receipt","Email","Photo"},0)),ISNUMBER(SEARCH("0000",BN743)))))),1,0),0)</f>
        <v>0</v>
      </c>
    </row>
    <row r="744" customFormat="false" ht="39.75" hidden="false" customHeight="true" outlineLevel="0" collapsed="false">
      <c r="A744" s="57" t="s">
        <v>1478</v>
      </c>
      <c r="B744" s="57" t="s">
        <v>312</v>
      </c>
      <c r="C744" s="57" t="str">
        <f aca="false">Flights!$F$26</f>
        <v>MH0002</v>
      </c>
      <c r="D744" s="58" t="n">
        <f aca="false">Flights!$D$26</f>
        <v>46325</v>
      </c>
      <c r="E744" s="57" t="str">
        <f aca="false">Flights!$G$26&amp;"-"&amp;Flights!$H$26</f>
        <v>KUL-LHR</v>
      </c>
      <c r="F744" s="57" t="str">
        <f aca="false">Flights!$K$26</f>
        <v>BC</v>
      </c>
      <c r="G744" s="57" t="s">
        <v>459</v>
      </c>
      <c r="H744" s="57" t="s">
        <v>460</v>
      </c>
      <c r="I744" s="57" t="s">
        <v>499</v>
      </c>
      <c r="J744" s="57" t="s">
        <v>551</v>
      </c>
      <c r="K744" s="67" t="s">
        <v>501</v>
      </c>
      <c r="L744" s="67" t="s">
        <v>748</v>
      </c>
      <c r="M744" s="67" t="s">
        <v>451</v>
      </c>
      <c r="N744" s="67" t="s">
        <v>383</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60"/>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file",IF(TRIM(S744)="","INVALID – choose the evidence type (column S)",IF(BL744=0,"INVALID – evidence ID does not match its type (e.g. SF-2210, IMG_2231, seal 88213, link)",IF(OR(LEN(AX744)&lt;2,ISNUMBER(MATCH(AX744,L_Placeholder,0))),"INVALID – verifier missing",IF(AX744=AU744,"INVALID – verifier must be someone other than the PIC",IF(BH744=1,"INVALID – result not yet available (awaiting / TBC)",IF(BV744=1,"INVALID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future",IF(AND(ISNUMBER(BY744),AG744&lt;BY744),IF(H744="Physical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IF(TRIM(S744)="",0,BZ744)</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TRIM(LOWER(W744))&lt;&gt;LOWER(Flights!$F$26),ISNA(MATCH(TRIM(BP744),{"00aaa00","00aaa0000","aaa00","aaa0000","00-aaa-00","00-aaa-0000","00/aaa/00"},0)),OR(SUMPRODUCT(--ISNUMBER(SEARCH({"a0","a-0","a_0","a/0","a.0","a#0"},BP744)))&gt;0,ISNUMBER(SEARCH("000000",BP744)))),1,0),0)</f>
        <v>0</v>
      </c>
      <c r="BR744" s="61"/>
      <c r="BS744" s="61"/>
      <c r="BT744" s="61"/>
      <c r="BU744" s="61"/>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c r="BX744" s="61"/>
      <c r="BY744" s="62" t="n">
        <f aca="false">IF(ISNUMBER(Flights!$AZ$26),MAX(Q744-UpliftWindowH/24,Flights!$AZ$26),Q744-UpliftWindowH/24)</f>
        <v>46325.3888888889</v>
      </c>
      <c r="BZ744" s="61" t="n">
        <f aca="false">IFERROR(IF(AND(TRIM(LOWER(Z744))&lt;&gt;LOWER(Flights!$F$26),ISNA(MATCH(TRIM(BN744),{"00aaa00","00aaa0000","aaa00","aaa0000","00-aaa-00","00-aaa-0000","00/aaa/00"},0)),IF(S744="Link / file path",SUMPRODUCT(--ISNUMBER(SEARCH({"http","www.","\","/",".pdf",".jpg",".jpeg",".png",".heic",".xls",".doc",".msg",".eml"},Z744)))&gt;0,OR(SUMPRODUCT(--ISNUMBER(SEARCH({"a0","a-0","a_0","a/0","a.0","a#0"},BN744)))&gt;0,SUMPRODUCT(--ISNUMBER(SEARCH({"http","www.","\","/",".pdf",".jpg",".jpeg",".png",".heic",".xls",".doc",".msg",".eml"},Z744)))&gt;0,AND(ISNUMBER(MATCH(S744,{"Seal no.","Delivery note / receipt","Email","Photo"},0)),ISNUMBER(SEARCH("0000",BN744)))))),1,0),0)</f>
        <v>0</v>
      </c>
    </row>
    <row r="745" customFormat="false" ht="39.75" hidden="false" customHeight="true" outlineLevel="0" collapsed="false">
      <c r="A745" s="57" t="s">
        <v>1479</v>
      </c>
      <c r="B745" s="57" t="s">
        <v>312</v>
      </c>
      <c r="C745" s="57" t="str">
        <f aca="false">Flights!$F$26</f>
        <v>MH0002</v>
      </c>
      <c r="D745" s="58" t="n">
        <f aca="false">Flights!$D$26</f>
        <v>46325</v>
      </c>
      <c r="E745" s="57" t="str">
        <f aca="false">Flights!$G$26&amp;"-"&amp;Flights!$H$26</f>
        <v>KUL-LHR</v>
      </c>
      <c r="F745" s="57" t="str">
        <f aca="false">Flights!$K$26</f>
        <v>BC</v>
      </c>
      <c r="G745" s="57" t="s">
        <v>459</v>
      </c>
      <c r="H745" s="57" t="s">
        <v>460</v>
      </c>
      <c r="I745" s="57" t="s">
        <v>447</v>
      </c>
      <c r="J745" s="57" t="s">
        <v>553</v>
      </c>
      <c r="K745" s="67" t="s">
        <v>449</v>
      </c>
      <c r="L745" s="67" t="s">
        <v>750</v>
      </c>
      <c r="M745" s="67" t="s">
        <v>451</v>
      </c>
      <c r="N745" s="67" t="s">
        <v>383</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60"/>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file",IF(TRIM(S745)="","INVALID – choose the evidence type (column S)",IF(BL745=0,"INVALID – evidence ID does not match its type (e.g. SF-2210, IMG_2231, seal 88213, link)",IF(OR(LEN(AX745)&lt;2,ISNUMBER(MATCH(AX745,L_Placeholder,0))),"INVALID – verifier missing",IF(AX745=AU745,"INVALID – verifier must be someone other than the PIC",IF(BH745=1,"INVALID – result not yet available (awaiting / TBC)",IF(BV745=1,"INVALID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future",IF(AND(ISNUMBER(BY745),AG745&lt;BY745),IF(H745="Physical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IF(TRIM(S745)="",0,BZ745)</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TRIM(LOWER(W745))&lt;&gt;LOWER(Flights!$F$26),ISNA(MATCH(TRIM(BP745),{"00aaa00","00aaa0000","aaa00","aaa0000","00-aaa-00","00-aaa-0000","00/aaa/00"},0)),OR(SUMPRODUCT(--ISNUMBER(SEARCH({"a0","a-0","a_0","a/0","a.0","a#0"},BP745)))&gt;0,ISNUMBER(SEARCH("000000",BP745)))),1,0),0)</f>
        <v>0</v>
      </c>
      <c r="BR745" s="61"/>
      <c r="BS745" s="61"/>
      <c r="BT745" s="61"/>
      <c r="BU745" s="61"/>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c r="BX745" s="61"/>
      <c r="BY745" s="62" t="n">
        <f aca="false">IF(ISNUMBER(Flights!$AZ$26),MAX(Q745-UpliftWindowH/24,Flights!$AZ$26),Q745-UpliftWindowH/24)</f>
        <v>46325.3888888889</v>
      </c>
      <c r="BZ745" s="61" t="n">
        <f aca="false">IFERROR(IF(AND(TRIM(LOWER(Z745))&lt;&gt;LOWER(Flights!$F$26),ISNA(MATCH(TRIM(BN745),{"00aaa00","00aaa0000","aaa00","aaa0000","00-aaa-00","00-aaa-0000","00/aaa/00"},0)),IF(S745="Link / file path",SUMPRODUCT(--ISNUMBER(SEARCH({"http","www.","\","/",".pdf",".jpg",".jpeg",".png",".heic",".xls",".doc",".msg",".eml"},Z745)))&gt;0,OR(SUMPRODUCT(--ISNUMBER(SEARCH({"a0","a-0","a_0","a/0","a.0","a#0"},BN745)))&gt;0,SUMPRODUCT(--ISNUMBER(SEARCH({"http","www.","\","/",".pdf",".jpg",".jpeg",".png",".heic",".xls",".doc",".msg",".eml"},Z745)))&gt;0,AND(ISNUMBER(MATCH(S745,{"Seal no.","Delivery note / receipt","Email","Photo"},0)),ISNUMBER(SEARCH("0000",BN745)))))),1,0),0)</f>
        <v>0</v>
      </c>
    </row>
    <row r="746" customFormat="false" ht="39.75" hidden="false" customHeight="true" outlineLevel="0" collapsed="false">
      <c r="A746" s="57" t="s">
        <v>1480</v>
      </c>
      <c r="B746" s="57" t="s">
        <v>312</v>
      </c>
      <c r="C746" s="57" t="str">
        <f aca="false">Flights!$F$26</f>
        <v>MH0002</v>
      </c>
      <c r="D746" s="58" t="n">
        <f aca="false">Flights!$D$26</f>
        <v>46325</v>
      </c>
      <c r="E746" s="57" t="str">
        <f aca="false">Flights!$G$26&amp;"-"&amp;Flights!$H$26</f>
        <v>KUL-LHR</v>
      </c>
      <c r="F746" s="57" t="str">
        <f aca="false">Flights!$K$26</f>
        <v>BC</v>
      </c>
      <c r="G746" s="57" t="s">
        <v>459</v>
      </c>
      <c r="H746" s="57" t="s">
        <v>460</v>
      </c>
      <c r="I746" s="57" t="s">
        <v>447</v>
      </c>
      <c r="J746" s="57" t="s">
        <v>653</v>
      </c>
      <c r="K746" s="67" t="s">
        <v>449</v>
      </c>
      <c r="L746" s="67" t="s">
        <v>752</v>
      </c>
      <c r="M746" s="67" t="s">
        <v>451</v>
      </c>
      <c r="N746" s="67" t="s">
        <v>383</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60"/>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file",IF(TRIM(S746)="","INVALID – choose the evidence type (column S)",IF(BL746=0,"INVALID – evidence ID does not match its type (e.g. SF-2210, IMG_2231, seal 88213, link)",IF(OR(LEN(AX746)&lt;2,ISNUMBER(MATCH(AX746,L_Placeholder,0))),"INVALID – verifier missing",IF(AX746=AU746,"INVALID – verifier must be someone other than the PIC",IF(BH746=1,"INVALID – result not yet available (awaiting / TBC)",IF(BV746=1,"INVALID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future",IF(AND(ISNUMBER(BY746),AG746&lt;BY746),IF(H746="Physical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IF(TRIM(S746)="",0,BZ746)</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TRIM(LOWER(W746))&lt;&gt;LOWER(Flights!$F$26),ISNA(MATCH(TRIM(BP746),{"00aaa00","00aaa0000","aaa00","aaa0000","00-aaa-00","00-aaa-0000","00/aaa/00"},0)),OR(SUMPRODUCT(--ISNUMBER(SEARCH({"a0","a-0","a_0","a/0","a.0","a#0"},BP746)))&gt;0,ISNUMBER(SEARCH("000000",BP746)))),1,0),0)</f>
        <v>0</v>
      </c>
      <c r="BR746" s="61"/>
      <c r="BS746" s="61"/>
      <c r="BT746" s="61"/>
      <c r="BU746" s="61"/>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c r="BX746" s="61"/>
      <c r="BY746" s="62" t="n">
        <f aca="false">IF(ISNUMBER(Flights!$AZ$26),MAX(Q746-UpliftWindowH/24,Flights!$AZ$26),Q746-UpliftWindowH/24)</f>
        <v>46325.3888888889</v>
      </c>
      <c r="BZ746" s="61" t="n">
        <f aca="false">IFERROR(IF(AND(TRIM(LOWER(Z746))&lt;&gt;LOWER(Flights!$F$26),ISNA(MATCH(TRIM(BN746),{"00aaa00","00aaa0000","aaa00","aaa0000","00-aaa-00","00-aaa-0000","00/aaa/00"},0)),IF(S746="Link / file path",SUMPRODUCT(--ISNUMBER(SEARCH({"http","www.","\","/",".pdf",".jpg",".jpeg",".png",".heic",".xls",".doc",".msg",".eml"},Z746)))&gt;0,OR(SUMPRODUCT(--ISNUMBER(SEARCH({"a0","a-0","a_0","a/0","a.0","a#0"},BN746)))&gt;0,SUMPRODUCT(--ISNUMBER(SEARCH({"http","www.","\","/",".pdf",".jpg",".jpeg",".png",".heic",".xls",".doc",".msg",".eml"},Z746)))&gt;0,AND(ISNUMBER(MATCH(S746,{"Seal no.","Delivery note / receipt","Email","Photo"},0)),ISNUMBER(SEARCH("0000",BN746)))))),1,0),0)</f>
        <v>0</v>
      </c>
    </row>
    <row r="747" customFormat="false" ht="39.75" hidden="false" customHeight="true" outlineLevel="0" collapsed="false">
      <c r="A747" s="57" t="s">
        <v>1481</v>
      </c>
      <c r="B747" s="57" t="s">
        <v>312</v>
      </c>
      <c r="C747" s="57" t="str">
        <f aca="false">Flights!$F$26</f>
        <v>MH0002</v>
      </c>
      <c r="D747" s="58" t="n">
        <f aca="false">Flights!$D$26</f>
        <v>46325</v>
      </c>
      <c r="E747" s="57" t="str">
        <f aca="false">Flights!$G$26&amp;"-"&amp;Flights!$H$26</f>
        <v>KUL-LHR</v>
      </c>
      <c r="F747" s="57" t="str">
        <f aca="false">Flights!$K$26</f>
        <v>BC</v>
      </c>
      <c r="G747" s="57" t="s">
        <v>459</v>
      </c>
      <c r="H747" s="57" t="s">
        <v>460</v>
      </c>
      <c r="I747" s="57" t="s">
        <v>447</v>
      </c>
      <c r="J747" s="57" t="s">
        <v>655</v>
      </c>
      <c r="K747" s="67" t="s">
        <v>449</v>
      </c>
      <c r="L747" s="67" t="s">
        <v>754</v>
      </c>
      <c r="M747" s="67" t="s">
        <v>451</v>
      </c>
      <c r="N747" s="67" t="s">
        <v>383</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60"/>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file",IF(TRIM(S747)="","INVALID – choose the evidence type (column S)",IF(BL747=0,"INVALID – evidence ID does not match its type (e.g. SF-2210, IMG_2231, seal 88213, link)",IF(OR(LEN(AX747)&lt;2,ISNUMBER(MATCH(AX747,L_Placeholder,0))),"INVALID – verifier missing",IF(AX747=AU747,"INVALID – verifier must be someone other than the PIC",IF(BH747=1,"INVALID – result not yet available (awaiting / TBC)",IF(BV747=1,"INVALID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future",IF(AND(ISNUMBER(BY747),AG747&lt;BY747),IF(H747="Physical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IF(TRIM(S747)="",0,BZ747)</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TRIM(LOWER(W747))&lt;&gt;LOWER(Flights!$F$26),ISNA(MATCH(TRIM(BP747),{"00aaa00","00aaa0000","aaa00","aaa0000","00-aaa-00","00-aaa-0000","00/aaa/00"},0)),OR(SUMPRODUCT(--ISNUMBER(SEARCH({"a0","a-0","a_0","a/0","a.0","a#0"},BP747)))&gt;0,ISNUMBER(SEARCH("000000",BP747)))),1,0),0)</f>
        <v>0</v>
      </c>
      <c r="BR747" s="61"/>
      <c r="BS747" s="61"/>
      <c r="BT747" s="61"/>
      <c r="BU747" s="61"/>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c r="BX747" s="61"/>
      <c r="BY747" s="62" t="n">
        <f aca="false">IF(ISNUMBER(Flights!$AZ$26),MAX(Q747-UpliftWindowH/24,Flights!$AZ$26),Q747-UpliftWindowH/24)</f>
        <v>46325.3888888889</v>
      </c>
      <c r="BZ747" s="61" t="n">
        <f aca="false">IFERROR(IF(AND(TRIM(LOWER(Z747))&lt;&gt;LOWER(Flights!$F$26),ISNA(MATCH(TRIM(BN747),{"00aaa00","00aaa0000","aaa00","aaa0000","00-aaa-00","00-aaa-0000","00/aaa/00"},0)),IF(S747="Link / file path",SUMPRODUCT(--ISNUMBER(SEARCH({"http","www.","\","/",".pdf",".jpg",".jpeg",".png",".heic",".xls",".doc",".msg",".eml"},Z747)))&gt;0,OR(SUMPRODUCT(--ISNUMBER(SEARCH({"a0","a-0","a_0","a/0","a.0","a#0"},BN747)))&gt;0,SUMPRODUCT(--ISNUMBER(SEARCH({"http","www.","\","/",".pdf",".jpg",".jpeg",".png",".heic",".xls",".doc",".msg",".eml"},Z747)))&gt;0,AND(ISNUMBER(MATCH(S747,{"Seal no.","Delivery note / receipt","Email","Photo"},0)),ISNUMBER(SEARCH("0000",BN747)))))),1,0),0)</f>
        <v>0</v>
      </c>
    </row>
    <row r="748" customFormat="false" ht="39.75" hidden="false" customHeight="true" outlineLevel="0" collapsed="false">
      <c r="A748" s="57" t="s">
        <v>1482</v>
      </c>
      <c r="B748" s="57" t="s">
        <v>312</v>
      </c>
      <c r="C748" s="57" t="str">
        <f aca="false">Flights!$F$26</f>
        <v>MH0002</v>
      </c>
      <c r="D748" s="58" t="n">
        <f aca="false">Flights!$D$26</f>
        <v>46325</v>
      </c>
      <c r="E748" s="57" t="str">
        <f aca="false">Flights!$G$26&amp;"-"&amp;Flights!$H$26</f>
        <v>KUL-LHR</v>
      </c>
      <c r="F748" s="57" t="str">
        <f aca="false">Flights!$K$26</f>
        <v>BC</v>
      </c>
      <c r="G748" s="57" t="s">
        <v>459</v>
      </c>
      <c r="H748" s="57" t="s">
        <v>460</v>
      </c>
      <c r="I748" s="57" t="s">
        <v>629</v>
      </c>
      <c r="J748" s="57" t="s">
        <v>657</v>
      </c>
      <c r="K748" s="67" t="s">
        <v>501</v>
      </c>
      <c r="L748" s="67" t="s">
        <v>756</v>
      </c>
      <c r="M748" s="67" t="s">
        <v>187</v>
      </c>
      <c r="N748" s="67" t="s">
        <v>383</v>
      </c>
      <c r="O748" s="67" t="s">
        <v>632</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60"/>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file",IF(TRIM(S748)="","INVALID – choose the evidence type (column S)",IF(BL748=0,"INVALID – evidence ID does not match its type (e.g. SF-2210, IMG_2231, seal 88213, link)",IF(OR(LEN(AX748)&lt;2,ISNUMBER(MATCH(AX748,L_Placeholder,0))),"INVALID – verifier missing",IF(AX748=AU748,"INVALID – verifier must be someone other than the PIC",IF(BH748=1,"INVALID – result not yet available (awaiting / TBC)",IF(BV748=1,"INVALID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future",IF(AND(ISNUMBER(BY748),AG748&lt;BY748),IF(H748="Physical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IF(TRIM(S748)="",0,BZ748)</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TRIM(LOWER(W748))&lt;&gt;LOWER(Flights!$F$26),ISNA(MATCH(TRIM(BP748),{"00aaa00","00aaa0000","aaa00","aaa0000","00-aaa-00","00-aaa-0000","00/aaa/00"},0)),OR(SUMPRODUCT(--ISNUMBER(SEARCH({"a0","a-0","a_0","a/0","a.0","a#0"},BP748)))&gt;0,ISNUMBER(SEARCH("000000",BP748)))),1,0),0)</f>
        <v>0</v>
      </c>
      <c r="BR748" s="61"/>
      <c r="BS748" s="61"/>
      <c r="BT748" s="61"/>
      <c r="BU748" s="61"/>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c r="BX748" s="61"/>
      <c r="BY748" s="62" t="n">
        <f aca="false">IF(ISNUMBER(Flights!$AZ$26),MAX(Q748-UpliftWindowH/24,Flights!$AZ$26),Q748-UpliftWindowH/24)</f>
        <v>46325.3888888889</v>
      </c>
      <c r="BZ748" s="61" t="n">
        <f aca="false">IFERROR(IF(AND(TRIM(LOWER(Z748))&lt;&gt;LOWER(Flights!$F$26),ISNA(MATCH(TRIM(BN748),{"00aaa00","00aaa0000","aaa00","aaa0000","00-aaa-00","00-aaa-0000","00/aaa/00"},0)),IF(S748="Link / file path",SUMPRODUCT(--ISNUMBER(SEARCH({"http","www.","\","/",".pdf",".jpg",".jpeg",".png",".heic",".xls",".doc",".msg",".eml"},Z748)))&gt;0,OR(SUMPRODUCT(--ISNUMBER(SEARCH({"a0","a-0","a_0","a/0","a.0","a#0"},BN748)))&gt;0,SUMPRODUCT(--ISNUMBER(SEARCH({"http","www.","\","/",".pdf",".jpg",".jpeg",".png",".heic",".xls",".doc",".msg",".eml"},Z748)))&gt;0,AND(ISNUMBER(MATCH(S748,{"Seal no.","Delivery note / receipt","Email","Photo"},0)),ISNUMBER(SEARCH("0000",BN748)))))),1,0),0)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5">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an evidence type from the list." errorStyle="stop" errorTitle="Evidence type" operator="between" prompt="Choose the kind of record, then enter its ID in column Z (e.g. SF-2210, IMG_2231, seal 88213, or a link / file path)." promptTitle="Evidence type" showDropDown="false" showErrorMessage="true" showInputMessage="true" sqref="S5:S748" type="list">
      <formula1>L_EvidenceType</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405</v>
      </c>
    </row>
    <row r="2" customFormat="false" ht="54" hidden="false" customHeight="true" outlineLevel="0" collapsed="false">
      <c r="C2" s="55" t="s">
        <v>1483</v>
      </c>
      <c r="D2" s="55"/>
      <c r="E2" s="55"/>
      <c r="F2" s="55"/>
      <c r="G2" s="55"/>
      <c r="H2" s="55"/>
      <c r="I2" s="55"/>
    </row>
    <row r="4" customFormat="false" ht="42" hidden="false" customHeight="true" outlineLevel="0" collapsed="false">
      <c r="A4" s="56" t="s">
        <v>137</v>
      </c>
      <c r="B4" s="56" t="s">
        <v>140</v>
      </c>
      <c r="C4" s="56" t="s">
        <v>108</v>
      </c>
      <c r="D4" s="56" t="s">
        <v>109</v>
      </c>
      <c r="E4" s="56" t="s">
        <v>111</v>
      </c>
      <c r="F4" s="56" t="s">
        <v>1484</v>
      </c>
      <c r="G4" s="56" t="s">
        <v>1485</v>
      </c>
      <c r="H4" s="56" t="s">
        <v>1486</v>
      </c>
      <c r="I4" s="56" t="s">
        <v>1487</v>
      </c>
      <c r="J4" s="56" t="s">
        <v>1488</v>
      </c>
      <c r="K4" s="56" t="s">
        <v>1489</v>
      </c>
      <c r="L4" s="56" t="s">
        <v>1490</v>
      </c>
      <c r="M4" s="56" t="s">
        <v>1491</v>
      </c>
      <c r="N4" s="56" t="s">
        <v>1492</v>
      </c>
      <c r="O4" s="56" t="s">
        <v>1493</v>
      </c>
      <c r="P4" s="56" t="s">
        <v>1494</v>
      </c>
      <c r="Q4" s="56" t="s">
        <v>1495</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NOT(SUMPRODUCT((LEN(X5)-LEN(SUBSTITUTE(X5," "&amp;L_PendStrict&amp;" "," ")))/(LEN(L_PendStrict)+1))&gt;SUMPRODUCT((LEN(X5)-LEN(SUBSTITUTE(X5,"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NOT(SUMPRODUCT((LEN(Y5)-LEN(SUBSTITUTE(Y5," "&amp;L_PendStrict&amp;" "," ")))/(LEN(L_PendStrict)+1))&gt;SUMPRODUCT((LEN(Y5)-LEN(SUBSTITUTE(Y5," "&amp;L_PendNeg&amp;" "," ")))/(LEN(L_PendNeg)+1)))),"ON FILE","OUTSTANDING"),"OUTSTANDING")</f>
        <v>OUTSTANDING</v>
      </c>
      <c r="P5" s="73" t="n">
        <f aca="false">(J5="OUTSTANDING")+(O5="OUTSTANDING")</f>
        <v>2</v>
      </c>
      <c r="Q5" s="57" t="s">
        <v>1496</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NOT(SUMPRODUCT((LEN(X6)-LEN(SUBSTITUTE(X6," "&amp;L_PendStrict&amp;" "," ")))/(LEN(L_PendStrict)+1))&gt;SUMPRODUCT((LEN(X6)-LEN(SUBSTITUTE(X6,"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NOT(SUMPRODUCT((LEN(Y6)-LEN(SUBSTITUTE(Y6," "&amp;L_PendStrict&amp;" "," ")))/(LEN(L_PendStrict)+1))&gt;SUMPRODUCT((LEN(Y6)-LEN(SUBSTITUTE(Y6," "&amp;L_PendNeg&amp;" "," ")))/(LEN(L_PendNeg)+1)))),"ON FILE","OUTSTANDING"),"OUTSTANDING")</f>
        <v>OUTSTANDING</v>
      </c>
      <c r="P6" s="73" t="n">
        <f aca="false">(J6="OUTSTANDING")+(O6="OUTSTANDING")</f>
        <v>2</v>
      </c>
      <c r="Q6" s="57" t="s">
        <v>1496</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NOT(SUMPRODUCT((LEN(X7)-LEN(SUBSTITUTE(X7," "&amp;L_PendStrict&amp;" "," ")))/(LEN(L_PendStrict)+1))&gt;SUMPRODUCT((LEN(X7)-LEN(SUBSTITUTE(X7,"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NOT(SUMPRODUCT((LEN(Y7)-LEN(SUBSTITUTE(Y7," "&amp;L_PendStrict&amp;" "," ")))/(LEN(L_PendStrict)+1))&gt;SUMPRODUCT((LEN(Y7)-LEN(SUBSTITUTE(Y7," "&amp;L_PendNeg&amp;" "," ")))/(LEN(L_PendNeg)+1)))),"ON FILE","OUTSTANDING"),"OUTSTANDING")</f>
        <v>OUTSTANDING</v>
      </c>
      <c r="P7" s="73" t="n">
        <f aca="false">(J7="OUTSTANDING")+(O7="OUTSTANDING")</f>
        <v>2</v>
      </c>
      <c r="Q7" s="57" t="s">
        <v>1496</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NOT(SUMPRODUCT((LEN(X8)-LEN(SUBSTITUTE(X8," "&amp;L_PendStrict&amp;" "," ")))/(LEN(L_PendStrict)+1))&gt;SUMPRODUCT((LEN(X8)-LEN(SUBSTITUTE(X8,"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NOT(SUMPRODUCT((LEN(Y8)-LEN(SUBSTITUTE(Y8," "&amp;L_PendStrict&amp;" "," ")))/(LEN(L_PendStrict)+1))&gt;SUMPRODUCT((LEN(Y8)-LEN(SUBSTITUTE(Y8," "&amp;L_PendNeg&amp;" "," ")))/(LEN(L_PendNeg)+1)))),"ON FILE","OUTSTANDING"),"OUTSTANDING")</f>
        <v>OUTSTANDING</v>
      </c>
      <c r="P8" s="73" t="n">
        <f aca="false">(J8="OUTSTANDING")+(O8="OUTSTANDING")</f>
        <v>2</v>
      </c>
      <c r="Q8" s="57" t="s">
        <v>1496</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NOT(SUMPRODUCT((LEN(X9)-LEN(SUBSTITUTE(X9," "&amp;L_PendStrict&amp;" "," ")))/(LEN(L_PendStrict)+1))&gt;SUMPRODUCT((LEN(X9)-LEN(SUBSTITUTE(X9,"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NOT(SUMPRODUCT((LEN(Y9)-LEN(SUBSTITUTE(Y9," "&amp;L_PendStrict&amp;" "," ")))/(LEN(L_PendStrict)+1))&gt;SUMPRODUCT((LEN(Y9)-LEN(SUBSTITUTE(Y9," "&amp;L_PendNeg&amp;" "," ")))/(LEN(L_PendNeg)+1)))),"ON FILE","OUTSTANDING"),"OUTSTANDING")</f>
        <v>OUTSTANDING</v>
      </c>
      <c r="P9" s="73" t="n">
        <f aca="false">(J9="OUTSTANDING")+(O9="OUTSTANDING")</f>
        <v>2</v>
      </c>
      <c r="Q9" s="57" t="s">
        <v>1496</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NOT(SUMPRODUCT((LEN(X10)-LEN(SUBSTITUTE(X10," "&amp;L_PendStrict&amp;" "," ")))/(LEN(L_PendStrict)+1))&gt;SUMPRODUCT((LEN(X10)-LEN(SUBSTITUTE(X10,"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NOT(SUMPRODUCT((LEN(Y10)-LEN(SUBSTITUTE(Y10," "&amp;L_PendStrict&amp;" "," ")))/(LEN(L_PendStrict)+1))&gt;SUMPRODUCT((LEN(Y10)-LEN(SUBSTITUTE(Y10," "&amp;L_PendNeg&amp;" "," ")))/(LEN(L_PendNeg)+1)))),"ON FILE","OUTSTANDING"),"OUTSTANDING")</f>
        <v>OUTSTANDING</v>
      </c>
      <c r="P10" s="73" t="n">
        <f aca="false">(J10="OUTSTANDING")+(O10="OUTSTANDING")</f>
        <v>2</v>
      </c>
      <c r="Q10" s="57" t="s">
        <v>1496</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NOT(SUMPRODUCT((LEN(X11)-LEN(SUBSTITUTE(X11," "&amp;L_PendStrict&amp;" "," ")))/(LEN(L_PendStrict)+1))&gt;SUMPRODUCT((LEN(X11)-LEN(SUBSTITUTE(X11,"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NOT(SUMPRODUCT((LEN(Y11)-LEN(SUBSTITUTE(Y11," "&amp;L_PendStrict&amp;" "," ")))/(LEN(L_PendStrict)+1))&gt;SUMPRODUCT((LEN(Y11)-LEN(SUBSTITUTE(Y11," "&amp;L_PendNeg&amp;" "," ")))/(LEN(L_PendNeg)+1)))),"ON FILE","OUTSTANDING"),"OUTSTANDING")</f>
        <v>OUTSTANDING</v>
      </c>
      <c r="P11" s="73" t="n">
        <f aca="false">(J11="OUTSTANDING")+(O11="OUTSTANDING")</f>
        <v>2</v>
      </c>
      <c r="Q11" s="57" t="s">
        <v>1496</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NOT(SUMPRODUCT((LEN(X12)-LEN(SUBSTITUTE(X12," "&amp;L_PendStrict&amp;" "," ")))/(LEN(L_PendStrict)+1))&gt;SUMPRODUCT((LEN(X12)-LEN(SUBSTITUTE(X12,"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NOT(SUMPRODUCT((LEN(Y12)-LEN(SUBSTITUTE(Y12," "&amp;L_PendStrict&amp;" "," ")))/(LEN(L_PendStrict)+1))&gt;SUMPRODUCT((LEN(Y12)-LEN(SUBSTITUTE(Y12," "&amp;L_PendNeg&amp;" "," ")))/(LEN(L_PendNeg)+1)))),"ON FILE","OUTSTANDING"),"OUTSTANDING")</f>
        <v>OUTSTANDING</v>
      </c>
      <c r="P12" s="73" t="n">
        <f aca="false">(J12="OUTSTANDING")+(O12="OUTSTANDING")</f>
        <v>2</v>
      </c>
      <c r="Q12" s="57" t="s">
        <v>1496</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NOT(SUMPRODUCT((LEN(X13)-LEN(SUBSTITUTE(X13," "&amp;L_PendStrict&amp;" "," ")))/(LEN(L_PendStrict)+1))&gt;SUMPRODUCT((LEN(X13)-LEN(SUBSTITUTE(X13,"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NOT(SUMPRODUCT((LEN(Y13)-LEN(SUBSTITUTE(Y13," "&amp;L_PendStrict&amp;" "," ")))/(LEN(L_PendStrict)+1))&gt;SUMPRODUCT((LEN(Y13)-LEN(SUBSTITUTE(Y13," "&amp;L_PendNeg&amp;" "," ")))/(LEN(L_PendNeg)+1)))),"ON FILE","OUTSTANDING"),"OUTSTANDING")</f>
        <v>OUTSTANDING</v>
      </c>
      <c r="P13" s="73" t="n">
        <f aca="false">(J13="OUTSTANDING")+(O13="OUTSTANDING")</f>
        <v>2</v>
      </c>
      <c r="Q13" s="57" t="s">
        <v>1496</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NOT(SUMPRODUCT((LEN(X14)-LEN(SUBSTITUTE(X14," "&amp;L_PendStrict&amp;" "," ")))/(LEN(L_PendStrict)+1))&gt;SUMPRODUCT((LEN(X14)-LEN(SUBSTITUTE(X14,"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NOT(SUMPRODUCT((LEN(Y14)-LEN(SUBSTITUTE(Y14," "&amp;L_PendStrict&amp;" "," ")))/(LEN(L_PendStrict)+1))&gt;SUMPRODUCT((LEN(Y14)-LEN(SUBSTITUTE(Y14," "&amp;L_PendNeg&amp;" "," ")))/(LEN(L_PendNeg)+1)))),"ON FILE","OUTSTANDING"),"OUTSTANDING")</f>
        <v>OUTSTANDING</v>
      </c>
      <c r="P14" s="73" t="n">
        <f aca="false">(J14="OUTSTANDING")+(O14="OUTSTANDING")</f>
        <v>2</v>
      </c>
      <c r="Q14" s="57" t="s">
        <v>1496</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NOT(SUMPRODUCT((LEN(X15)-LEN(SUBSTITUTE(X15," "&amp;L_PendStrict&amp;" "," ")))/(LEN(L_PendStrict)+1))&gt;SUMPRODUCT((LEN(X15)-LEN(SUBSTITUTE(X15,"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NOT(SUMPRODUCT((LEN(Y15)-LEN(SUBSTITUTE(Y15," "&amp;L_PendStrict&amp;" "," ")))/(LEN(L_PendStrict)+1))&gt;SUMPRODUCT((LEN(Y15)-LEN(SUBSTITUTE(Y15," "&amp;L_PendNeg&amp;" "," ")))/(LEN(L_PendNeg)+1)))),"ON FILE","OUTSTANDING"),"OUTSTANDING")</f>
        <v>OUTSTANDING</v>
      </c>
      <c r="P15" s="73" t="n">
        <f aca="false">(J15="OUTSTANDING")+(O15="OUTSTANDING")</f>
        <v>2</v>
      </c>
      <c r="Q15" s="57" t="s">
        <v>1497</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NOT(SUMPRODUCT((LEN(X16)-LEN(SUBSTITUTE(X16," "&amp;L_PendStrict&amp;" "," ")))/(LEN(L_PendStrict)+1))&gt;SUMPRODUCT((LEN(X16)-LEN(SUBSTITUTE(X16,"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NOT(SUMPRODUCT((LEN(Y16)-LEN(SUBSTITUTE(Y16," "&amp;L_PendStrict&amp;" "," ")))/(LEN(L_PendStrict)+1))&gt;SUMPRODUCT((LEN(Y16)-LEN(SUBSTITUTE(Y16," "&amp;L_PendNeg&amp;" "," ")))/(LEN(L_PendNeg)+1)))),"ON FILE","OUTSTANDING"),"OUTSTANDING")</f>
        <v>OUTSTANDING</v>
      </c>
      <c r="P16" s="73" t="n">
        <f aca="false">(J16="OUTSTANDING")+(O16="OUTSTANDING")</f>
        <v>2</v>
      </c>
      <c r="Q16" s="57" t="s">
        <v>1496</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NOT(SUMPRODUCT((LEN(X17)-LEN(SUBSTITUTE(X17," "&amp;L_PendStrict&amp;" "," ")))/(LEN(L_PendStrict)+1))&gt;SUMPRODUCT((LEN(X17)-LEN(SUBSTITUTE(X17,"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NOT(SUMPRODUCT((LEN(Y17)-LEN(SUBSTITUTE(Y17," "&amp;L_PendStrict&amp;" "," ")))/(LEN(L_PendStrict)+1))&gt;SUMPRODUCT((LEN(Y17)-LEN(SUBSTITUTE(Y17," "&amp;L_PendNeg&amp;" "," ")))/(LEN(L_PendNeg)+1)))),"ON FILE","OUTSTANDING"),"OUTSTANDING")</f>
        <v>OUTSTANDING</v>
      </c>
      <c r="P17" s="73" t="n">
        <f aca="false">(J17="OUTSTANDING")+(O17="OUTSTANDING")</f>
        <v>2</v>
      </c>
      <c r="Q17" s="57" t="s">
        <v>1496</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NOT(SUMPRODUCT((LEN(X18)-LEN(SUBSTITUTE(X18," "&amp;L_PendStrict&amp;" "," ")))/(LEN(L_PendStrict)+1))&gt;SUMPRODUCT((LEN(X18)-LEN(SUBSTITUTE(X18,"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NOT(SUMPRODUCT((LEN(Y18)-LEN(SUBSTITUTE(Y18," "&amp;L_PendStrict&amp;" "," ")))/(LEN(L_PendStrict)+1))&gt;SUMPRODUCT((LEN(Y18)-LEN(SUBSTITUTE(Y18," "&amp;L_PendNeg&amp;" "," ")))/(LEN(L_PendNeg)+1)))),"ON FILE","OUTSTANDING"),"OUTSTANDING")</f>
        <v>OUTSTANDING</v>
      </c>
      <c r="P18" s="73" t="n">
        <f aca="false">(J18="OUTSTANDING")+(O18="OUTSTANDING")</f>
        <v>2</v>
      </c>
      <c r="Q18" s="57" t="s">
        <v>1496</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NOT(SUMPRODUCT((LEN(X19)-LEN(SUBSTITUTE(X19," "&amp;L_PendStrict&amp;" "," ")))/(LEN(L_PendStrict)+1))&gt;SUMPRODUCT((LEN(X19)-LEN(SUBSTITUTE(X19,"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NOT(SUMPRODUCT((LEN(Y19)-LEN(SUBSTITUTE(Y19," "&amp;L_PendStrict&amp;" "," ")))/(LEN(L_PendStrict)+1))&gt;SUMPRODUCT((LEN(Y19)-LEN(SUBSTITUTE(Y19," "&amp;L_PendNeg&amp;" "," ")))/(LEN(L_PendNeg)+1)))),"ON FILE","OUTSTANDING"),"OUTSTANDING")</f>
        <v>OUTSTANDING</v>
      </c>
      <c r="P19" s="73" t="n">
        <f aca="false">(J19="OUTSTANDING")+(O19="OUTSTANDING")</f>
        <v>2</v>
      </c>
      <c r="Q19" s="57" t="s">
        <v>1496</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NOT(SUMPRODUCT((LEN(X20)-LEN(SUBSTITUTE(X20," "&amp;L_PendStrict&amp;" "," ")))/(LEN(L_PendStrict)+1))&gt;SUMPRODUCT((LEN(X20)-LEN(SUBSTITUTE(X20,"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NOT(SUMPRODUCT((LEN(Y20)-LEN(SUBSTITUTE(Y20," "&amp;L_PendStrict&amp;" "," ")))/(LEN(L_PendStrict)+1))&gt;SUMPRODUCT((LEN(Y20)-LEN(SUBSTITUTE(Y20," "&amp;L_PendNeg&amp;" "," ")))/(LEN(L_PendNeg)+1)))),"ON FILE","OUTSTANDING"),"OUTSTANDING")</f>
        <v>OUTSTANDING</v>
      </c>
      <c r="P20" s="73" t="n">
        <f aca="false">(J20="OUTSTANDING")+(O20="OUTSTANDING")</f>
        <v>2</v>
      </c>
      <c r="Q20" s="57" t="s">
        <v>1496</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NOT(SUMPRODUCT((LEN(X21)-LEN(SUBSTITUTE(X21," "&amp;L_PendStrict&amp;" "," ")))/(LEN(L_PendStrict)+1))&gt;SUMPRODUCT((LEN(X21)-LEN(SUBSTITUTE(X21,"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NOT(SUMPRODUCT((LEN(Y21)-LEN(SUBSTITUTE(Y21," "&amp;L_PendStrict&amp;" "," ")))/(LEN(L_PendStrict)+1))&gt;SUMPRODUCT((LEN(Y21)-LEN(SUBSTITUTE(Y21," "&amp;L_PendNeg&amp;" "," ")))/(LEN(L_PendNeg)+1)))),"ON FILE","OUTSTANDING"),"OUTSTANDING")</f>
        <v>OUTSTANDING</v>
      </c>
      <c r="P21" s="73" t="n">
        <f aca="false">(J21="OUTSTANDING")+(O21="OUTSTANDING")</f>
        <v>2</v>
      </c>
      <c r="Q21" s="57" t="s">
        <v>1496</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NOT(SUMPRODUCT((LEN(X22)-LEN(SUBSTITUTE(X22," "&amp;L_PendStrict&amp;" "," ")))/(LEN(L_PendStrict)+1))&gt;SUMPRODUCT((LEN(X22)-LEN(SUBSTITUTE(X22,"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NOT(SUMPRODUCT((LEN(Y22)-LEN(SUBSTITUTE(Y22," "&amp;L_PendStrict&amp;" "," ")))/(LEN(L_PendStrict)+1))&gt;SUMPRODUCT((LEN(Y22)-LEN(SUBSTITUTE(Y22," "&amp;L_PendNeg&amp;" "," ")))/(LEN(L_PendNeg)+1)))),"ON FILE","OUTSTANDING"),"OUTSTANDING")</f>
        <v>OUTSTANDING</v>
      </c>
      <c r="P22" s="73" t="n">
        <f aca="false">(J22="OUTSTANDING")+(O22="OUTSTANDING")</f>
        <v>2</v>
      </c>
      <c r="Q22" s="57" t="s">
        <v>1496</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NOT(SUMPRODUCT((LEN(X23)-LEN(SUBSTITUTE(X23," "&amp;L_PendStrict&amp;" "," ")))/(LEN(L_PendStrict)+1))&gt;SUMPRODUCT((LEN(X23)-LEN(SUBSTITUTE(X23,"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NOT(SUMPRODUCT((LEN(Y23)-LEN(SUBSTITUTE(Y23," "&amp;L_PendStrict&amp;" "," ")))/(LEN(L_PendStrict)+1))&gt;SUMPRODUCT((LEN(Y23)-LEN(SUBSTITUTE(Y23," "&amp;L_PendNeg&amp;" "," ")))/(LEN(L_PendNeg)+1)))),"ON FILE","OUTSTANDING"),"OUTSTANDING")</f>
        <v>OUTSTANDING</v>
      </c>
      <c r="P23" s="73" t="n">
        <f aca="false">(J23="OUTSTANDING")+(O23="OUTSTANDING")</f>
        <v>2</v>
      </c>
      <c r="Q23" s="57" t="s">
        <v>1496</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NOT(SUMPRODUCT((LEN(X24)-LEN(SUBSTITUTE(X24," "&amp;L_PendStrict&amp;" "," ")))/(LEN(L_PendStrict)+1))&gt;SUMPRODUCT((LEN(X24)-LEN(SUBSTITUTE(X24,"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NOT(SUMPRODUCT((LEN(Y24)-LEN(SUBSTITUTE(Y24," "&amp;L_PendStrict&amp;" "," ")))/(LEN(L_PendStrict)+1))&gt;SUMPRODUCT((LEN(Y24)-LEN(SUBSTITUTE(Y24," "&amp;L_PendNeg&amp;" "," ")))/(LEN(L_PendNeg)+1)))),"ON FILE","OUTSTANDING"),"OUTSTANDING")</f>
        <v>OUTSTANDING</v>
      </c>
      <c r="P24" s="73" t="n">
        <f aca="false">(J24="OUTSTANDING")+(O24="OUTSTANDING")</f>
        <v>2</v>
      </c>
      <c r="Q24" s="57" t="s">
        <v>1496</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NOT(SUMPRODUCT((LEN(X25)-LEN(SUBSTITUTE(X25," "&amp;L_PendStrict&amp;" "," ")))/(LEN(L_PendStrict)+1))&gt;SUMPRODUCT((LEN(X25)-LEN(SUBSTITUTE(X25,"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NOT(SUMPRODUCT((LEN(Y25)-LEN(SUBSTITUTE(Y25," "&amp;L_PendStrict&amp;" "," ")))/(LEN(L_PendStrict)+1))&gt;SUMPRODUCT((LEN(Y25)-LEN(SUBSTITUTE(Y25," "&amp;L_PendNeg&amp;" "," ")))/(LEN(L_PendNeg)+1)))),"ON FILE","OUTSTANDING"),"OUTSTANDING")</f>
        <v>OUTSTANDING</v>
      </c>
      <c r="P25" s="73" t="n">
        <f aca="false">(J25="OUTSTANDING")+(O25="OUTSTANDING")</f>
        <v>2</v>
      </c>
      <c r="Q25" s="57" t="s">
        <v>1497</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NOT(SUMPRODUCT((LEN(X26)-LEN(SUBSTITUTE(X26," "&amp;L_PendStrict&amp;" "," ")))/(LEN(L_PendStrict)+1))&gt;SUMPRODUCT((LEN(X26)-LEN(SUBSTITUTE(X26,"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NOT(SUMPRODUCT((LEN(Y26)-LEN(SUBSTITUTE(Y26," "&amp;L_PendStrict&amp;" "," ")))/(LEN(L_PendStrict)+1))&gt;SUMPRODUCT((LEN(Y26)-LEN(SUBSTITUTE(Y26," "&amp;L_PendNeg&amp;" "," ")))/(LEN(L_PendNeg)+1)))),"ON FILE","OUTSTANDING"),"OUTSTANDING")</f>
        <v>OUTSTANDING</v>
      </c>
      <c r="P26" s="73" t="n">
        <f aca="false">(J26="OUTSTANDING")+(O26="OUTSTANDING")</f>
        <v>2</v>
      </c>
      <c r="Q26" s="57" t="s">
        <v>1496</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1498</v>
      </c>
    </row>
    <row r="2" customFormat="false" ht="28.5" hidden="false" customHeight="true" outlineLevel="0" collapsed="false">
      <c r="A2" s="55" t="s">
        <v>1499</v>
      </c>
      <c r="B2" s="55"/>
      <c r="C2" s="55"/>
      <c r="D2" s="55"/>
      <c r="E2" s="55"/>
      <c r="F2" s="55"/>
      <c r="G2" s="55"/>
      <c r="H2" s="55"/>
      <c r="I2" s="55"/>
    </row>
    <row r="4" customFormat="false" ht="31.5" hidden="false" customHeight="true" outlineLevel="0" collapsed="false">
      <c r="A4" s="56" t="s">
        <v>121</v>
      </c>
      <c r="B4" s="56" t="s">
        <v>1500</v>
      </c>
      <c r="C4" s="56" t="s">
        <v>1501</v>
      </c>
      <c r="D4" s="56" t="s">
        <v>1502</v>
      </c>
      <c r="E4" s="56" t="s">
        <v>1503</v>
      </c>
      <c r="F4" s="56" t="s">
        <v>1504</v>
      </c>
      <c r="G4" s="56" t="s">
        <v>1505</v>
      </c>
      <c r="H4" s="56" t="s">
        <v>1506</v>
      </c>
      <c r="I4" s="56" t="s">
        <v>1507</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1508</v>
      </c>
    </row>
    <row r="2" customFormat="false" ht="41.25" hidden="false" customHeight="true" outlineLevel="0" collapsed="false">
      <c r="C2" s="55" t="s">
        <v>1509</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1510</v>
      </c>
      <c r="I4" s="56" t="s">
        <v>1511</v>
      </c>
      <c r="J4" s="56" t="s">
        <v>1512</v>
      </c>
      <c r="K4" s="56" t="s">
        <v>1513</v>
      </c>
      <c r="L4" s="56" t="s">
        <v>324</v>
      </c>
      <c r="M4" s="56" t="s">
        <v>1514</v>
      </c>
      <c r="N4" s="56" t="s">
        <v>1515</v>
      </c>
    </row>
    <row r="5" customFormat="false" ht="40.5" hidden="false" customHeight="true" outlineLevel="0" collapsed="false">
      <c r="A5" s="57" t="s">
        <v>183</v>
      </c>
      <c r="B5" s="57" t="s">
        <v>185</v>
      </c>
      <c r="C5" s="58" t="n">
        <v>46303</v>
      </c>
      <c r="D5" s="57" t="s">
        <v>1516</v>
      </c>
      <c r="E5" s="57" t="s">
        <v>188</v>
      </c>
      <c r="F5" s="57" t="s">
        <v>189</v>
      </c>
      <c r="G5" s="57" t="s">
        <v>440</v>
      </c>
      <c r="H5" s="57" t="s">
        <v>1517</v>
      </c>
      <c r="I5" s="57" t="s">
        <v>442</v>
      </c>
      <c r="J5" s="57"/>
      <c r="K5" s="57" t="s">
        <v>186</v>
      </c>
      <c r="L5" s="74" t="s">
        <v>444</v>
      </c>
      <c r="M5" s="57" t="s">
        <v>445</v>
      </c>
      <c r="N5" s="57" t="s">
        <v>443</v>
      </c>
    </row>
    <row r="6" customFormat="false" ht="27.75" hidden="false" customHeight="true" outlineLevel="0" collapsed="false">
      <c r="A6" s="57" t="s">
        <v>183</v>
      </c>
      <c r="B6" s="57" t="s">
        <v>185</v>
      </c>
      <c r="C6" s="58" t="n">
        <v>46303</v>
      </c>
      <c r="D6" s="57" t="s">
        <v>1516</v>
      </c>
      <c r="E6" s="57" t="s">
        <v>188</v>
      </c>
      <c r="F6" s="57" t="s">
        <v>189</v>
      </c>
      <c r="G6" s="57" t="s">
        <v>447</v>
      </c>
      <c r="H6" s="57" t="s">
        <v>1518</v>
      </c>
      <c r="I6" s="57" t="s">
        <v>449</v>
      </c>
      <c r="J6" s="57"/>
      <c r="K6" s="57" t="s">
        <v>451</v>
      </c>
      <c r="L6" s="57" t="s">
        <v>383</v>
      </c>
      <c r="M6" s="57"/>
      <c r="N6" s="57" t="s">
        <v>450</v>
      </c>
    </row>
    <row r="7" customFormat="false" ht="52.5" hidden="false" customHeight="true" outlineLevel="0" collapsed="false">
      <c r="A7" s="57" t="s">
        <v>183</v>
      </c>
      <c r="B7" s="57" t="s">
        <v>185</v>
      </c>
      <c r="C7" s="58" t="n">
        <v>46303</v>
      </c>
      <c r="D7" s="57" t="s">
        <v>1516</v>
      </c>
      <c r="E7" s="57" t="s">
        <v>188</v>
      </c>
      <c r="F7" s="57" t="s">
        <v>189</v>
      </c>
      <c r="G7" s="57" t="s">
        <v>447</v>
      </c>
      <c r="H7" s="57" t="s">
        <v>1519</v>
      </c>
      <c r="I7" s="57" t="s">
        <v>449</v>
      </c>
      <c r="J7" s="57" t="s">
        <v>1520</v>
      </c>
      <c r="K7" s="57" t="s">
        <v>451</v>
      </c>
      <c r="L7" s="57" t="s">
        <v>383</v>
      </c>
      <c r="M7" s="57" t="s">
        <v>472</v>
      </c>
      <c r="N7" s="57" t="s">
        <v>456</v>
      </c>
    </row>
    <row r="8" customFormat="false" ht="27.75" hidden="false" customHeight="true" outlineLevel="0" collapsed="false">
      <c r="A8" s="57" t="s">
        <v>198</v>
      </c>
      <c r="B8" s="57" t="s">
        <v>200</v>
      </c>
      <c r="C8" s="58" t="n">
        <v>46304</v>
      </c>
      <c r="D8" s="57" t="s">
        <v>1521</v>
      </c>
      <c r="E8" s="57" t="s">
        <v>202</v>
      </c>
      <c r="F8" s="57" t="s">
        <v>203</v>
      </c>
      <c r="G8" s="57" t="s">
        <v>440</v>
      </c>
      <c r="H8" s="57" t="s">
        <v>1522</v>
      </c>
      <c r="I8" s="57" t="s">
        <v>495</v>
      </c>
      <c r="J8" s="57"/>
      <c r="K8" s="57" t="s">
        <v>451</v>
      </c>
      <c r="L8" s="57" t="s">
        <v>383</v>
      </c>
      <c r="M8" s="57" t="s">
        <v>535</v>
      </c>
      <c r="N8" s="57" t="s">
        <v>496</v>
      </c>
    </row>
    <row r="9" customFormat="false" ht="27.75" hidden="false" customHeight="true" outlineLevel="0" collapsed="false">
      <c r="A9" s="57" t="s">
        <v>198</v>
      </c>
      <c r="B9" s="57" t="s">
        <v>200</v>
      </c>
      <c r="C9" s="58" t="n">
        <v>46304</v>
      </c>
      <c r="D9" s="57" t="s">
        <v>1521</v>
      </c>
      <c r="E9" s="57" t="s">
        <v>202</v>
      </c>
      <c r="F9" s="57" t="s">
        <v>203</v>
      </c>
      <c r="G9" s="57" t="s">
        <v>499</v>
      </c>
      <c r="H9" s="57" t="s">
        <v>1523</v>
      </c>
      <c r="I9" s="57" t="s">
        <v>501</v>
      </c>
      <c r="J9" s="57"/>
      <c r="K9" s="57" t="s">
        <v>451</v>
      </c>
      <c r="L9" s="57" t="s">
        <v>383</v>
      </c>
      <c r="M9" s="57"/>
      <c r="N9" s="57" t="s">
        <v>502</v>
      </c>
    </row>
    <row r="10" customFormat="false" ht="27.75" hidden="false" customHeight="true" outlineLevel="0" collapsed="false">
      <c r="A10" s="57" t="s">
        <v>198</v>
      </c>
      <c r="B10" s="57" t="s">
        <v>200</v>
      </c>
      <c r="C10" s="58" t="n">
        <v>46304</v>
      </c>
      <c r="D10" s="57" t="s">
        <v>1521</v>
      </c>
      <c r="E10" s="57" t="s">
        <v>202</v>
      </c>
      <c r="F10" s="57" t="s">
        <v>203</v>
      </c>
      <c r="G10" s="57" t="s">
        <v>499</v>
      </c>
      <c r="H10" s="57" t="s">
        <v>1524</v>
      </c>
      <c r="I10" s="57" t="s">
        <v>501</v>
      </c>
      <c r="J10" s="57"/>
      <c r="K10" s="57" t="s">
        <v>451</v>
      </c>
      <c r="L10" s="57" t="s">
        <v>383</v>
      </c>
      <c r="M10" s="57"/>
      <c r="N10" s="57" t="s">
        <v>506</v>
      </c>
    </row>
    <row r="11" customFormat="false" ht="27.75" hidden="false" customHeight="true" outlineLevel="0" collapsed="false">
      <c r="A11" s="57" t="s">
        <v>198</v>
      </c>
      <c r="B11" s="57" t="s">
        <v>200</v>
      </c>
      <c r="C11" s="58" t="n">
        <v>46304</v>
      </c>
      <c r="D11" s="57" t="s">
        <v>1521</v>
      </c>
      <c r="E11" s="57" t="s">
        <v>202</v>
      </c>
      <c r="F11" s="57" t="s">
        <v>203</v>
      </c>
      <c r="G11" s="57" t="s">
        <v>499</v>
      </c>
      <c r="H11" s="57" t="s">
        <v>1525</v>
      </c>
      <c r="I11" s="57" t="s">
        <v>501</v>
      </c>
      <c r="J11" s="57"/>
      <c r="K11" s="57" t="s">
        <v>451</v>
      </c>
      <c r="L11" s="57" t="s">
        <v>383</v>
      </c>
      <c r="M11" s="57"/>
      <c r="N11" s="57" t="s">
        <v>509</v>
      </c>
    </row>
    <row r="12" customFormat="false" ht="65.25" hidden="false" customHeight="true" outlineLevel="0" collapsed="false">
      <c r="A12" s="57" t="s">
        <v>198</v>
      </c>
      <c r="B12" s="57" t="s">
        <v>200</v>
      </c>
      <c r="C12" s="58" t="n">
        <v>46304</v>
      </c>
      <c r="D12" s="57" t="s">
        <v>1521</v>
      </c>
      <c r="E12" s="57" t="s">
        <v>202</v>
      </c>
      <c r="F12" s="57" t="s">
        <v>203</v>
      </c>
      <c r="G12" s="57" t="s">
        <v>499</v>
      </c>
      <c r="H12" s="57" t="s">
        <v>1526</v>
      </c>
      <c r="I12" s="57" t="s">
        <v>501</v>
      </c>
      <c r="J12" s="57"/>
      <c r="K12" s="57" t="s">
        <v>451</v>
      </c>
      <c r="L12" s="74" t="s">
        <v>444</v>
      </c>
      <c r="M12" s="57" t="s">
        <v>544</v>
      </c>
      <c r="N12" s="57" t="s">
        <v>512</v>
      </c>
    </row>
    <row r="13" customFormat="false" ht="65.25" hidden="false" customHeight="true" outlineLevel="0" collapsed="false">
      <c r="A13" s="57" t="s">
        <v>198</v>
      </c>
      <c r="B13" s="57" t="s">
        <v>200</v>
      </c>
      <c r="C13" s="58" t="n">
        <v>46304</v>
      </c>
      <c r="D13" s="57" t="s">
        <v>1521</v>
      </c>
      <c r="E13" s="57" t="s">
        <v>202</v>
      </c>
      <c r="F13" s="57" t="s">
        <v>203</v>
      </c>
      <c r="G13" s="57" t="s">
        <v>499</v>
      </c>
      <c r="H13" s="57" t="s">
        <v>1527</v>
      </c>
      <c r="I13" s="57" t="s">
        <v>501</v>
      </c>
      <c r="J13" s="57"/>
      <c r="K13" s="57" t="s">
        <v>451</v>
      </c>
      <c r="L13" s="74" t="s">
        <v>444</v>
      </c>
      <c r="M13" s="57" t="s">
        <v>544</v>
      </c>
      <c r="N13" s="57" t="s">
        <v>516</v>
      </c>
    </row>
    <row r="14" customFormat="false" ht="27.75" hidden="false" customHeight="true" outlineLevel="0" collapsed="false">
      <c r="A14" s="57" t="s">
        <v>198</v>
      </c>
      <c r="B14" s="57" t="s">
        <v>200</v>
      </c>
      <c r="C14" s="58" t="n">
        <v>46304</v>
      </c>
      <c r="D14" s="57" t="s">
        <v>1521</v>
      </c>
      <c r="E14" s="57" t="s">
        <v>202</v>
      </c>
      <c r="F14" s="57" t="s">
        <v>203</v>
      </c>
      <c r="G14" s="57" t="s">
        <v>499</v>
      </c>
      <c r="H14" s="57" t="s">
        <v>1528</v>
      </c>
      <c r="I14" s="57" t="s">
        <v>519</v>
      </c>
      <c r="J14" s="57"/>
      <c r="K14" s="57" t="s">
        <v>451</v>
      </c>
      <c r="L14" s="57" t="s">
        <v>383</v>
      </c>
      <c r="M14" s="57" t="s">
        <v>549</v>
      </c>
      <c r="N14" s="57" t="s">
        <v>520</v>
      </c>
    </row>
    <row r="15" customFormat="false" ht="27.75" hidden="false" customHeight="true" outlineLevel="0" collapsed="false">
      <c r="A15" s="57" t="s">
        <v>198</v>
      </c>
      <c r="B15" s="57" t="s">
        <v>200</v>
      </c>
      <c r="C15" s="58" t="n">
        <v>46304</v>
      </c>
      <c r="D15" s="57" t="s">
        <v>1521</v>
      </c>
      <c r="E15" s="57" t="s">
        <v>202</v>
      </c>
      <c r="F15" s="57" t="s">
        <v>203</v>
      </c>
      <c r="G15" s="57" t="s">
        <v>499</v>
      </c>
      <c r="H15" s="57" t="s">
        <v>1529</v>
      </c>
      <c r="I15" s="57" t="s">
        <v>501</v>
      </c>
      <c r="J15" s="57"/>
      <c r="K15" s="57" t="s">
        <v>451</v>
      </c>
      <c r="L15" s="57" t="s">
        <v>383</v>
      </c>
      <c r="M15" s="57"/>
      <c r="N15" s="57" t="s">
        <v>524</v>
      </c>
    </row>
    <row r="16" customFormat="false" ht="27.75" hidden="false" customHeight="true" outlineLevel="0" collapsed="false">
      <c r="A16" s="57" t="s">
        <v>198</v>
      </c>
      <c r="B16" s="57" t="s">
        <v>200</v>
      </c>
      <c r="C16" s="58" t="n">
        <v>46304</v>
      </c>
      <c r="D16" s="57" t="s">
        <v>1521</v>
      </c>
      <c r="E16" s="57" t="s">
        <v>202</v>
      </c>
      <c r="F16" s="57" t="s">
        <v>203</v>
      </c>
      <c r="G16" s="57" t="s">
        <v>447</v>
      </c>
      <c r="H16" s="57" t="s">
        <v>1530</v>
      </c>
      <c r="I16" s="57" t="s">
        <v>449</v>
      </c>
      <c r="J16" s="57"/>
      <c r="K16" s="57" t="s">
        <v>451</v>
      </c>
      <c r="L16" s="57" t="s">
        <v>383</v>
      </c>
      <c r="M16" s="57"/>
      <c r="N16" s="57" t="s">
        <v>527</v>
      </c>
    </row>
    <row r="17" customFormat="false" ht="27.75" hidden="false" customHeight="true" outlineLevel="0" collapsed="false">
      <c r="A17" s="57" t="s">
        <v>198</v>
      </c>
      <c r="B17" s="57" t="s">
        <v>200</v>
      </c>
      <c r="C17" s="58" t="n">
        <v>46304</v>
      </c>
      <c r="D17" s="57" t="s">
        <v>1521</v>
      </c>
      <c r="E17" s="57" t="s">
        <v>202</v>
      </c>
      <c r="F17" s="57" t="s">
        <v>203</v>
      </c>
      <c r="G17" s="57" t="s">
        <v>447</v>
      </c>
      <c r="H17" s="57" t="s">
        <v>1531</v>
      </c>
      <c r="I17" s="57" t="s">
        <v>449</v>
      </c>
      <c r="J17" s="57"/>
      <c r="K17" s="57" t="s">
        <v>451</v>
      </c>
      <c r="L17" s="57" t="s">
        <v>383</v>
      </c>
      <c r="M17" s="57"/>
      <c r="N17" s="57" t="s">
        <v>530</v>
      </c>
    </row>
    <row r="18" customFormat="false" ht="27.75" hidden="false" customHeight="true" outlineLevel="0" collapsed="false">
      <c r="A18" s="57" t="s">
        <v>212</v>
      </c>
      <c r="B18" s="57" t="s">
        <v>214</v>
      </c>
      <c r="C18" s="58" t="n">
        <v>46305</v>
      </c>
      <c r="D18" s="57" t="s">
        <v>1532</v>
      </c>
      <c r="E18" s="57" t="s">
        <v>188</v>
      </c>
      <c r="F18" s="57" t="s">
        <v>215</v>
      </c>
      <c r="G18" s="57" t="s">
        <v>447</v>
      </c>
      <c r="H18" s="57" t="s">
        <v>1518</v>
      </c>
      <c r="I18" s="57" t="s">
        <v>449</v>
      </c>
      <c r="J18" s="57"/>
      <c r="K18" s="57" t="s">
        <v>451</v>
      </c>
      <c r="L18" s="57" t="s">
        <v>383</v>
      </c>
      <c r="M18" s="57"/>
      <c r="N18" s="57" t="s">
        <v>576</v>
      </c>
    </row>
    <row r="19" customFormat="false" ht="27.75" hidden="false" customHeight="true" outlineLevel="0" collapsed="false">
      <c r="A19" s="57" t="s">
        <v>218</v>
      </c>
      <c r="B19" s="57" t="s">
        <v>219</v>
      </c>
      <c r="C19" s="58" t="n">
        <v>46305</v>
      </c>
      <c r="D19" s="57" t="s">
        <v>1533</v>
      </c>
      <c r="E19" s="57" t="s">
        <v>202</v>
      </c>
      <c r="F19" s="57" t="s">
        <v>189</v>
      </c>
      <c r="G19" s="57" t="s">
        <v>440</v>
      </c>
      <c r="H19" s="57" t="s">
        <v>1517</v>
      </c>
      <c r="I19" s="57" t="s">
        <v>501</v>
      </c>
      <c r="J19" s="57"/>
      <c r="K19" s="57" t="s">
        <v>187</v>
      </c>
      <c r="L19" s="57" t="s">
        <v>383</v>
      </c>
      <c r="M19" s="57"/>
      <c r="N19" s="57" t="s">
        <v>601</v>
      </c>
    </row>
    <row r="20" customFormat="false" ht="27.75" hidden="false" customHeight="true" outlineLevel="0" collapsed="false">
      <c r="A20" s="57" t="s">
        <v>218</v>
      </c>
      <c r="B20" s="57" t="s">
        <v>219</v>
      </c>
      <c r="C20" s="58" t="n">
        <v>46305</v>
      </c>
      <c r="D20" s="57" t="s">
        <v>1533</v>
      </c>
      <c r="E20" s="57" t="s">
        <v>202</v>
      </c>
      <c r="F20" s="57" t="s">
        <v>189</v>
      </c>
      <c r="G20" s="57" t="s">
        <v>440</v>
      </c>
      <c r="H20" s="57" t="s">
        <v>1534</v>
      </c>
      <c r="I20" s="57" t="s">
        <v>501</v>
      </c>
      <c r="J20" s="57"/>
      <c r="K20" s="57" t="s">
        <v>187</v>
      </c>
      <c r="L20" s="57" t="s">
        <v>383</v>
      </c>
      <c r="M20" s="57"/>
      <c r="N20" s="57" t="s">
        <v>604</v>
      </c>
    </row>
    <row r="21" customFormat="false" ht="27.75" hidden="false" customHeight="true" outlineLevel="0" collapsed="false">
      <c r="A21" s="57" t="s">
        <v>218</v>
      </c>
      <c r="B21" s="57" t="s">
        <v>219</v>
      </c>
      <c r="C21" s="58" t="n">
        <v>46305</v>
      </c>
      <c r="D21" s="57" t="s">
        <v>1533</v>
      </c>
      <c r="E21" s="57" t="s">
        <v>202</v>
      </c>
      <c r="F21" s="57" t="s">
        <v>189</v>
      </c>
      <c r="G21" s="57" t="s">
        <v>499</v>
      </c>
      <c r="H21" s="57" t="s">
        <v>1523</v>
      </c>
      <c r="I21" s="57" t="s">
        <v>501</v>
      </c>
      <c r="J21" s="57"/>
      <c r="K21" s="57" t="s">
        <v>451</v>
      </c>
      <c r="L21" s="57" t="s">
        <v>383</v>
      </c>
      <c r="M21" s="57"/>
      <c r="N21" s="57" t="s">
        <v>606</v>
      </c>
    </row>
    <row r="22" customFormat="false" ht="27.75" hidden="false" customHeight="true" outlineLevel="0" collapsed="false">
      <c r="A22" s="57" t="s">
        <v>218</v>
      </c>
      <c r="B22" s="57" t="s">
        <v>219</v>
      </c>
      <c r="C22" s="58" t="n">
        <v>46305</v>
      </c>
      <c r="D22" s="57" t="s">
        <v>1533</v>
      </c>
      <c r="E22" s="57" t="s">
        <v>202</v>
      </c>
      <c r="F22" s="57" t="s">
        <v>189</v>
      </c>
      <c r="G22" s="57" t="s">
        <v>499</v>
      </c>
      <c r="H22" s="57" t="s">
        <v>1524</v>
      </c>
      <c r="I22" s="57" t="s">
        <v>501</v>
      </c>
      <c r="J22" s="57"/>
      <c r="K22" s="57" t="s">
        <v>451</v>
      </c>
      <c r="L22" s="57" t="s">
        <v>383</v>
      </c>
      <c r="M22" s="57"/>
      <c r="N22" s="57" t="s">
        <v>608</v>
      </c>
    </row>
    <row r="23" customFormat="false" ht="27.75" hidden="false" customHeight="true" outlineLevel="0" collapsed="false">
      <c r="A23" s="57" t="s">
        <v>218</v>
      </c>
      <c r="B23" s="57" t="s">
        <v>219</v>
      </c>
      <c r="C23" s="58" t="n">
        <v>46305</v>
      </c>
      <c r="D23" s="57" t="s">
        <v>1533</v>
      </c>
      <c r="E23" s="57" t="s">
        <v>202</v>
      </c>
      <c r="F23" s="57" t="s">
        <v>189</v>
      </c>
      <c r="G23" s="57" t="s">
        <v>499</v>
      </c>
      <c r="H23" s="57" t="s">
        <v>1525</v>
      </c>
      <c r="I23" s="57" t="s">
        <v>501</v>
      </c>
      <c r="J23" s="57"/>
      <c r="K23" s="57" t="s">
        <v>451</v>
      </c>
      <c r="L23" s="57" t="s">
        <v>383</v>
      </c>
      <c r="M23" s="57"/>
      <c r="N23" s="57" t="s">
        <v>610</v>
      </c>
    </row>
    <row r="24" customFormat="false" ht="27.75" hidden="false" customHeight="true" outlineLevel="0" collapsed="false">
      <c r="A24" s="57" t="s">
        <v>218</v>
      </c>
      <c r="B24" s="57" t="s">
        <v>219</v>
      </c>
      <c r="C24" s="58" t="n">
        <v>46305</v>
      </c>
      <c r="D24" s="57" t="s">
        <v>1533</v>
      </c>
      <c r="E24" s="57" t="s">
        <v>202</v>
      </c>
      <c r="F24" s="57" t="s">
        <v>189</v>
      </c>
      <c r="G24" s="57" t="s">
        <v>499</v>
      </c>
      <c r="H24" s="57" t="s">
        <v>1526</v>
      </c>
      <c r="I24" s="57" t="s">
        <v>501</v>
      </c>
      <c r="J24" s="57"/>
      <c r="K24" s="57" t="s">
        <v>451</v>
      </c>
      <c r="L24" s="57" t="s">
        <v>383</v>
      </c>
      <c r="M24" s="57"/>
      <c r="N24" s="57" t="s">
        <v>612</v>
      </c>
    </row>
    <row r="25" customFormat="false" ht="27.75" hidden="false" customHeight="true" outlineLevel="0" collapsed="false">
      <c r="A25" s="57" t="s">
        <v>218</v>
      </c>
      <c r="B25" s="57" t="s">
        <v>219</v>
      </c>
      <c r="C25" s="58" t="n">
        <v>46305</v>
      </c>
      <c r="D25" s="57" t="s">
        <v>1533</v>
      </c>
      <c r="E25" s="57" t="s">
        <v>202</v>
      </c>
      <c r="F25" s="57" t="s">
        <v>189</v>
      </c>
      <c r="G25" s="57" t="s">
        <v>499</v>
      </c>
      <c r="H25" s="57" t="s">
        <v>1527</v>
      </c>
      <c r="I25" s="57" t="s">
        <v>501</v>
      </c>
      <c r="J25" s="57"/>
      <c r="K25" s="57" t="s">
        <v>451</v>
      </c>
      <c r="L25" s="57" t="s">
        <v>383</v>
      </c>
      <c r="M25" s="57"/>
      <c r="N25" s="57" t="s">
        <v>614</v>
      </c>
    </row>
    <row r="26" customFormat="false" ht="27.75" hidden="false" customHeight="true" outlineLevel="0" collapsed="false">
      <c r="A26" s="57" t="s">
        <v>218</v>
      </c>
      <c r="B26" s="57" t="s">
        <v>219</v>
      </c>
      <c r="C26" s="58" t="n">
        <v>46305</v>
      </c>
      <c r="D26" s="57" t="s">
        <v>1533</v>
      </c>
      <c r="E26" s="57" t="s">
        <v>202</v>
      </c>
      <c r="F26" s="57" t="s">
        <v>189</v>
      </c>
      <c r="G26" s="57" t="s">
        <v>499</v>
      </c>
      <c r="H26" s="57" t="s">
        <v>1528</v>
      </c>
      <c r="I26" s="57" t="s">
        <v>616</v>
      </c>
      <c r="J26" s="57"/>
      <c r="K26" s="57" t="s">
        <v>451</v>
      </c>
      <c r="L26" s="57" t="s">
        <v>383</v>
      </c>
      <c r="M26" s="57" t="s">
        <v>549</v>
      </c>
      <c r="N26" s="57" t="s">
        <v>617</v>
      </c>
    </row>
    <row r="27" customFormat="false" ht="27.75" hidden="false" customHeight="true" outlineLevel="0" collapsed="false">
      <c r="A27" s="57" t="s">
        <v>218</v>
      </c>
      <c r="B27" s="57" t="s">
        <v>219</v>
      </c>
      <c r="C27" s="58" t="n">
        <v>46305</v>
      </c>
      <c r="D27" s="57" t="s">
        <v>1533</v>
      </c>
      <c r="E27" s="57" t="s">
        <v>202</v>
      </c>
      <c r="F27" s="57" t="s">
        <v>189</v>
      </c>
      <c r="G27" s="57" t="s">
        <v>499</v>
      </c>
      <c r="H27" s="57" t="s">
        <v>1529</v>
      </c>
      <c r="I27" s="57" t="s">
        <v>501</v>
      </c>
      <c r="J27" s="57"/>
      <c r="K27" s="57" t="s">
        <v>451</v>
      </c>
      <c r="L27" s="57" t="s">
        <v>383</v>
      </c>
      <c r="M27" s="57"/>
      <c r="N27" s="57" t="s">
        <v>619</v>
      </c>
    </row>
    <row r="28" customFormat="false" ht="27.75" hidden="false" customHeight="true" outlineLevel="0" collapsed="false">
      <c r="A28" s="57" t="s">
        <v>218</v>
      </c>
      <c r="B28" s="57" t="s">
        <v>219</v>
      </c>
      <c r="C28" s="58" t="n">
        <v>46305</v>
      </c>
      <c r="D28" s="57" t="s">
        <v>1533</v>
      </c>
      <c r="E28" s="57" t="s">
        <v>202</v>
      </c>
      <c r="F28" s="57" t="s">
        <v>189</v>
      </c>
      <c r="G28" s="57" t="s">
        <v>447</v>
      </c>
      <c r="H28" s="57" t="s">
        <v>1530</v>
      </c>
      <c r="I28" s="57" t="s">
        <v>449</v>
      </c>
      <c r="J28" s="57"/>
      <c r="K28" s="57" t="s">
        <v>451</v>
      </c>
      <c r="L28" s="57" t="s">
        <v>383</v>
      </c>
      <c r="M28" s="57"/>
      <c r="N28" s="57" t="s">
        <v>621</v>
      </c>
    </row>
    <row r="29" customFormat="false" ht="27.75" hidden="false" customHeight="true" outlineLevel="0" collapsed="false">
      <c r="A29" s="57" t="s">
        <v>218</v>
      </c>
      <c r="B29" s="57" t="s">
        <v>219</v>
      </c>
      <c r="C29" s="58" t="n">
        <v>46305</v>
      </c>
      <c r="D29" s="57" t="s">
        <v>1533</v>
      </c>
      <c r="E29" s="57" t="s">
        <v>202</v>
      </c>
      <c r="F29" s="57" t="s">
        <v>189</v>
      </c>
      <c r="G29" s="57" t="s">
        <v>447</v>
      </c>
      <c r="H29" s="57" t="s">
        <v>1535</v>
      </c>
      <c r="I29" s="57" t="s">
        <v>449</v>
      </c>
      <c r="J29" s="57"/>
      <c r="K29" s="57" t="s">
        <v>451</v>
      </c>
      <c r="L29" s="57" t="s">
        <v>383</v>
      </c>
      <c r="M29" s="57"/>
      <c r="N29" s="57" t="s">
        <v>624</v>
      </c>
    </row>
    <row r="30" customFormat="false" ht="27.75" hidden="false" customHeight="true" outlineLevel="0" collapsed="false">
      <c r="A30" s="57" t="s">
        <v>218</v>
      </c>
      <c r="B30" s="57" t="s">
        <v>219</v>
      </c>
      <c r="C30" s="58" t="n">
        <v>46305</v>
      </c>
      <c r="D30" s="57" t="s">
        <v>1533</v>
      </c>
      <c r="E30" s="57" t="s">
        <v>202</v>
      </c>
      <c r="F30" s="57" t="s">
        <v>189</v>
      </c>
      <c r="G30" s="57" t="s">
        <v>447</v>
      </c>
      <c r="H30" s="57" t="s">
        <v>1536</v>
      </c>
      <c r="I30" s="57" t="s">
        <v>449</v>
      </c>
      <c r="J30" s="57"/>
      <c r="K30" s="57" t="s">
        <v>451</v>
      </c>
      <c r="L30" s="57" t="s">
        <v>383</v>
      </c>
      <c r="M30" s="57"/>
      <c r="N30" s="57" t="s">
        <v>627</v>
      </c>
    </row>
    <row r="31" customFormat="false" ht="27.75" hidden="false" customHeight="true" outlineLevel="0" collapsed="false">
      <c r="A31" s="57" t="s">
        <v>218</v>
      </c>
      <c r="B31" s="57" t="s">
        <v>219</v>
      </c>
      <c r="C31" s="58" t="n">
        <v>46305</v>
      </c>
      <c r="D31" s="57" t="s">
        <v>1533</v>
      </c>
      <c r="E31" s="57" t="s">
        <v>202</v>
      </c>
      <c r="F31" s="57" t="s">
        <v>189</v>
      </c>
      <c r="G31" s="57" t="s">
        <v>629</v>
      </c>
      <c r="H31" s="57" t="s">
        <v>1537</v>
      </c>
      <c r="I31" s="57" t="s">
        <v>501</v>
      </c>
      <c r="J31" s="57"/>
      <c r="K31" s="57" t="s">
        <v>187</v>
      </c>
      <c r="L31" s="57" t="s">
        <v>383</v>
      </c>
      <c r="M31" s="57" t="s">
        <v>632</v>
      </c>
      <c r="N31" s="57" t="s">
        <v>631</v>
      </c>
    </row>
    <row r="32" customFormat="false" ht="40.5" hidden="false" customHeight="true" outlineLevel="0" collapsed="false">
      <c r="A32" s="57" t="s">
        <v>218</v>
      </c>
      <c r="B32" s="57" t="s">
        <v>219</v>
      </c>
      <c r="C32" s="58" t="n">
        <v>46305</v>
      </c>
      <c r="D32" s="57" t="s">
        <v>1533</v>
      </c>
      <c r="E32" s="57" t="s">
        <v>202</v>
      </c>
      <c r="F32" s="57" t="s">
        <v>189</v>
      </c>
      <c r="G32" s="57" t="s">
        <v>634</v>
      </c>
      <c r="H32" s="57" t="s">
        <v>1538</v>
      </c>
      <c r="I32" s="57" t="s">
        <v>636</v>
      </c>
      <c r="J32" s="57"/>
      <c r="K32" s="57" t="s">
        <v>451</v>
      </c>
      <c r="L32" s="57" t="s">
        <v>383</v>
      </c>
      <c r="M32" s="57" t="s">
        <v>660</v>
      </c>
      <c r="N32" s="57" t="s">
        <v>637</v>
      </c>
    </row>
    <row r="33" customFormat="false" ht="40.5" hidden="false" customHeight="true" outlineLevel="0" collapsed="false">
      <c r="A33" s="57" t="s">
        <v>228</v>
      </c>
      <c r="B33" s="57" t="s">
        <v>229</v>
      </c>
      <c r="C33" s="58" t="n">
        <v>46310</v>
      </c>
      <c r="D33" s="57" t="s">
        <v>1539</v>
      </c>
      <c r="E33" s="57" t="s">
        <v>188</v>
      </c>
      <c r="F33" s="57" t="s">
        <v>189</v>
      </c>
      <c r="G33" s="57" t="s">
        <v>440</v>
      </c>
      <c r="H33" s="57" t="s">
        <v>1517</v>
      </c>
      <c r="I33" s="57" t="s">
        <v>442</v>
      </c>
      <c r="J33" s="57"/>
      <c r="K33" s="57" t="s">
        <v>187</v>
      </c>
      <c r="L33" s="74" t="s">
        <v>444</v>
      </c>
      <c r="M33" s="57" t="s">
        <v>445</v>
      </c>
      <c r="N33" s="57" t="s">
        <v>601</v>
      </c>
    </row>
    <row r="34" customFormat="false" ht="27.75" hidden="false" customHeight="true" outlineLevel="0" collapsed="false">
      <c r="A34" s="57" t="s">
        <v>228</v>
      </c>
      <c r="B34" s="57" t="s">
        <v>229</v>
      </c>
      <c r="C34" s="58" t="n">
        <v>46310</v>
      </c>
      <c r="D34" s="57" t="s">
        <v>1539</v>
      </c>
      <c r="E34" s="57" t="s">
        <v>188</v>
      </c>
      <c r="F34" s="57" t="s">
        <v>189</v>
      </c>
      <c r="G34" s="57" t="s">
        <v>447</v>
      </c>
      <c r="H34" s="57" t="s">
        <v>1518</v>
      </c>
      <c r="I34" s="57" t="s">
        <v>449</v>
      </c>
      <c r="J34" s="57"/>
      <c r="K34" s="57" t="s">
        <v>451</v>
      </c>
      <c r="L34" s="57" t="s">
        <v>383</v>
      </c>
      <c r="M34" s="57"/>
      <c r="N34" s="57" t="s">
        <v>687</v>
      </c>
    </row>
    <row r="35" customFormat="false" ht="52.5" hidden="false" customHeight="true" outlineLevel="0" collapsed="false">
      <c r="A35" s="57" t="s">
        <v>228</v>
      </c>
      <c r="B35" s="57" t="s">
        <v>229</v>
      </c>
      <c r="C35" s="58" t="n">
        <v>46310</v>
      </c>
      <c r="D35" s="57" t="s">
        <v>1539</v>
      </c>
      <c r="E35" s="57" t="s">
        <v>188</v>
      </c>
      <c r="F35" s="57" t="s">
        <v>189</v>
      </c>
      <c r="G35" s="57" t="s">
        <v>447</v>
      </c>
      <c r="H35" s="57" t="s">
        <v>1519</v>
      </c>
      <c r="I35" s="57" t="s">
        <v>449</v>
      </c>
      <c r="J35" s="57" t="s">
        <v>1520</v>
      </c>
      <c r="K35" s="57" t="s">
        <v>451</v>
      </c>
      <c r="L35" s="57" t="s">
        <v>383</v>
      </c>
      <c r="M35" s="57" t="s">
        <v>704</v>
      </c>
      <c r="N35" s="57" t="s">
        <v>690</v>
      </c>
    </row>
    <row r="36" customFormat="false" ht="52.5" hidden="false" customHeight="true" outlineLevel="0" collapsed="false">
      <c r="A36" s="57" t="s">
        <v>228</v>
      </c>
      <c r="B36" s="57" t="s">
        <v>229</v>
      </c>
      <c r="C36" s="58" t="n">
        <v>46310</v>
      </c>
      <c r="D36" s="57" t="s">
        <v>1539</v>
      </c>
      <c r="E36" s="57" t="s">
        <v>188</v>
      </c>
      <c r="F36" s="57" t="s">
        <v>189</v>
      </c>
      <c r="G36" s="57" t="s">
        <v>634</v>
      </c>
      <c r="H36" s="57" t="s">
        <v>1538</v>
      </c>
      <c r="I36" s="57" t="s">
        <v>636</v>
      </c>
      <c r="J36" s="57"/>
      <c r="K36" s="57" t="s">
        <v>451</v>
      </c>
      <c r="L36" s="74" t="s">
        <v>444</v>
      </c>
      <c r="M36" s="57" t="s">
        <v>706</v>
      </c>
      <c r="N36" s="57" t="s">
        <v>637</v>
      </c>
    </row>
    <row r="37" customFormat="false" ht="78" hidden="false" customHeight="true" outlineLevel="0" collapsed="false">
      <c r="A37" s="57" t="s">
        <v>231</v>
      </c>
      <c r="B37" s="57" t="s">
        <v>232</v>
      </c>
      <c r="C37" s="58" t="n">
        <v>46310</v>
      </c>
      <c r="D37" s="57" t="s">
        <v>1540</v>
      </c>
      <c r="E37" s="57" t="s">
        <v>202</v>
      </c>
      <c r="F37" s="57" t="s">
        <v>189</v>
      </c>
      <c r="G37" s="57" t="s">
        <v>440</v>
      </c>
      <c r="H37" s="57" t="s">
        <v>1517</v>
      </c>
      <c r="I37" s="57" t="s">
        <v>501</v>
      </c>
      <c r="J37" s="57"/>
      <c r="K37" s="57" t="s">
        <v>726</v>
      </c>
      <c r="L37" s="74" t="s">
        <v>444</v>
      </c>
      <c r="M37" s="57" t="s">
        <v>727</v>
      </c>
      <c r="N37" s="57" t="s">
        <v>443</v>
      </c>
    </row>
    <row r="38" customFormat="false" ht="27.75" hidden="false" customHeight="true" outlineLevel="0" collapsed="false">
      <c r="A38" s="57" t="s">
        <v>231</v>
      </c>
      <c r="B38" s="57" t="s">
        <v>232</v>
      </c>
      <c r="C38" s="58" t="n">
        <v>46310</v>
      </c>
      <c r="D38" s="57" t="s">
        <v>1540</v>
      </c>
      <c r="E38" s="57" t="s">
        <v>202</v>
      </c>
      <c r="F38" s="57" t="s">
        <v>189</v>
      </c>
      <c r="G38" s="57" t="s">
        <v>440</v>
      </c>
      <c r="H38" s="57" t="s">
        <v>1541</v>
      </c>
      <c r="I38" s="57" t="s">
        <v>730</v>
      </c>
      <c r="J38" s="57"/>
      <c r="K38" s="57" t="s">
        <v>187</v>
      </c>
      <c r="L38" s="57" t="s">
        <v>383</v>
      </c>
      <c r="M38" s="57" t="s">
        <v>732</v>
      </c>
      <c r="N38" s="57" t="s">
        <v>731</v>
      </c>
    </row>
    <row r="39" customFormat="false" ht="27.75" hidden="false" customHeight="true" outlineLevel="0" collapsed="false">
      <c r="A39" s="57" t="s">
        <v>231</v>
      </c>
      <c r="B39" s="57" t="s">
        <v>232</v>
      </c>
      <c r="C39" s="58" t="n">
        <v>46310</v>
      </c>
      <c r="D39" s="57" t="s">
        <v>1540</v>
      </c>
      <c r="E39" s="57" t="s">
        <v>202</v>
      </c>
      <c r="F39" s="57" t="s">
        <v>189</v>
      </c>
      <c r="G39" s="57" t="s">
        <v>440</v>
      </c>
      <c r="H39" s="57" t="s">
        <v>1534</v>
      </c>
      <c r="I39" s="57" t="s">
        <v>501</v>
      </c>
      <c r="J39" s="57"/>
      <c r="K39" s="57" t="s">
        <v>187</v>
      </c>
      <c r="L39" s="57" t="s">
        <v>383</v>
      </c>
      <c r="M39" s="57"/>
      <c r="N39" s="57" t="s">
        <v>734</v>
      </c>
    </row>
    <row r="40" customFormat="false" ht="27.75" hidden="false" customHeight="true" outlineLevel="0" collapsed="false">
      <c r="A40" s="57" t="s">
        <v>231</v>
      </c>
      <c r="B40" s="57" t="s">
        <v>232</v>
      </c>
      <c r="C40" s="58" t="n">
        <v>46310</v>
      </c>
      <c r="D40" s="57" t="s">
        <v>1540</v>
      </c>
      <c r="E40" s="57" t="s">
        <v>202</v>
      </c>
      <c r="F40" s="57" t="s">
        <v>189</v>
      </c>
      <c r="G40" s="57" t="s">
        <v>499</v>
      </c>
      <c r="H40" s="57" t="s">
        <v>1523</v>
      </c>
      <c r="I40" s="57" t="s">
        <v>501</v>
      </c>
      <c r="J40" s="57"/>
      <c r="K40" s="57" t="s">
        <v>451</v>
      </c>
      <c r="L40" s="57" t="s">
        <v>383</v>
      </c>
      <c r="M40" s="57"/>
      <c r="N40" s="57" t="s">
        <v>736</v>
      </c>
    </row>
    <row r="41" customFormat="false" ht="27.75" hidden="false" customHeight="true" outlineLevel="0" collapsed="false">
      <c r="A41" s="57" t="s">
        <v>231</v>
      </c>
      <c r="B41" s="57" t="s">
        <v>232</v>
      </c>
      <c r="C41" s="58" t="n">
        <v>46310</v>
      </c>
      <c r="D41" s="57" t="s">
        <v>1540</v>
      </c>
      <c r="E41" s="57" t="s">
        <v>202</v>
      </c>
      <c r="F41" s="57" t="s">
        <v>189</v>
      </c>
      <c r="G41" s="57" t="s">
        <v>499</v>
      </c>
      <c r="H41" s="57" t="s">
        <v>1524</v>
      </c>
      <c r="I41" s="57" t="s">
        <v>501</v>
      </c>
      <c r="J41" s="57"/>
      <c r="K41" s="57" t="s">
        <v>451</v>
      </c>
      <c r="L41" s="57" t="s">
        <v>383</v>
      </c>
      <c r="M41" s="57"/>
      <c r="N41" s="57" t="s">
        <v>738</v>
      </c>
    </row>
    <row r="42" customFormat="false" ht="27.75" hidden="false" customHeight="true" outlineLevel="0" collapsed="false">
      <c r="A42" s="57" t="s">
        <v>231</v>
      </c>
      <c r="B42" s="57" t="s">
        <v>232</v>
      </c>
      <c r="C42" s="58" t="n">
        <v>46310</v>
      </c>
      <c r="D42" s="57" t="s">
        <v>1540</v>
      </c>
      <c r="E42" s="57" t="s">
        <v>202</v>
      </c>
      <c r="F42" s="57" t="s">
        <v>189</v>
      </c>
      <c r="G42" s="57" t="s">
        <v>499</v>
      </c>
      <c r="H42" s="57" t="s">
        <v>1525</v>
      </c>
      <c r="I42" s="57" t="s">
        <v>501</v>
      </c>
      <c r="J42" s="57"/>
      <c r="K42" s="57" t="s">
        <v>451</v>
      </c>
      <c r="L42" s="57" t="s">
        <v>383</v>
      </c>
      <c r="M42" s="57"/>
      <c r="N42" s="57" t="s">
        <v>740</v>
      </c>
    </row>
    <row r="43" customFormat="false" ht="27.75" hidden="false" customHeight="true" outlineLevel="0" collapsed="false">
      <c r="A43" s="57" t="s">
        <v>231</v>
      </c>
      <c r="B43" s="57" t="s">
        <v>232</v>
      </c>
      <c r="C43" s="58" t="n">
        <v>46310</v>
      </c>
      <c r="D43" s="57" t="s">
        <v>1540</v>
      </c>
      <c r="E43" s="57" t="s">
        <v>202</v>
      </c>
      <c r="F43" s="57" t="s">
        <v>189</v>
      </c>
      <c r="G43" s="57" t="s">
        <v>499</v>
      </c>
      <c r="H43" s="57" t="s">
        <v>1526</v>
      </c>
      <c r="I43" s="57" t="s">
        <v>501</v>
      </c>
      <c r="J43" s="57"/>
      <c r="K43" s="57" t="s">
        <v>451</v>
      </c>
      <c r="L43" s="57" t="s">
        <v>383</v>
      </c>
      <c r="M43" s="57"/>
      <c r="N43" s="57" t="s">
        <v>742</v>
      </c>
    </row>
    <row r="44" customFormat="false" ht="27.75" hidden="false" customHeight="true" outlineLevel="0" collapsed="false">
      <c r="A44" s="57" t="s">
        <v>231</v>
      </c>
      <c r="B44" s="57" t="s">
        <v>232</v>
      </c>
      <c r="C44" s="58" t="n">
        <v>46310</v>
      </c>
      <c r="D44" s="57" t="s">
        <v>1540</v>
      </c>
      <c r="E44" s="57" t="s">
        <v>202</v>
      </c>
      <c r="F44" s="57" t="s">
        <v>189</v>
      </c>
      <c r="G44" s="57" t="s">
        <v>499</v>
      </c>
      <c r="H44" s="57" t="s">
        <v>1527</v>
      </c>
      <c r="I44" s="57" t="s">
        <v>501</v>
      </c>
      <c r="J44" s="57"/>
      <c r="K44" s="57" t="s">
        <v>451</v>
      </c>
      <c r="L44" s="57" t="s">
        <v>383</v>
      </c>
      <c r="M44" s="57"/>
      <c r="N44" s="57" t="s">
        <v>744</v>
      </c>
    </row>
    <row r="45" customFormat="false" ht="27.75" hidden="false" customHeight="true" outlineLevel="0" collapsed="false">
      <c r="A45" s="57" t="s">
        <v>231</v>
      </c>
      <c r="B45" s="57" t="s">
        <v>232</v>
      </c>
      <c r="C45" s="58" t="n">
        <v>46310</v>
      </c>
      <c r="D45" s="57" t="s">
        <v>1540</v>
      </c>
      <c r="E45" s="57" t="s">
        <v>202</v>
      </c>
      <c r="F45" s="57" t="s">
        <v>189</v>
      </c>
      <c r="G45" s="57" t="s">
        <v>499</v>
      </c>
      <c r="H45" s="57" t="s">
        <v>1528</v>
      </c>
      <c r="I45" s="57" t="s">
        <v>616</v>
      </c>
      <c r="J45" s="57"/>
      <c r="K45" s="57" t="s">
        <v>451</v>
      </c>
      <c r="L45" s="57" t="s">
        <v>383</v>
      </c>
      <c r="M45" s="57" t="s">
        <v>549</v>
      </c>
      <c r="N45" s="57" t="s">
        <v>746</v>
      </c>
    </row>
    <row r="46" customFormat="false" ht="27.75" hidden="false" customHeight="true" outlineLevel="0" collapsed="false">
      <c r="A46" s="57" t="s">
        <v>231</v>
      </c>
      <c r="B46" s="57" t="s">
        <v>232</v>
      </c>
      <c r="C46" s="58" t="n">
        <v>46310</v>
      </c>
      <c r="D46" s="57" t="s">
        <v>1540</v>
      </c>
      <c r="E46" s="57" t="s">
        <v>202</v>
      </c>
      <c r="F46" s="57" t="s">
        <v>189</v>
      </c>
      <c r="G46" s="57" t="s">
        <v>499</v>
      </c>
      <c r="H46" s="57" t="s">
        <v>1529</v>
      </c>
      <c r="I46" s="57" t="s">
        <v>501</v>
      </c>
      <c r="J46" s="57"/>
      <c r="K46" s="57" t="s">
        <v>451</v>
      </c>
      <c r="L46" s="57" t="s">
        <v>383</v>
      </c>
      <c r="M46" s="57"/>
      <c r="N46" s="57" t="s">
        <v>748</v>
      </c>
    </row>
    <row r="47" customFormat="false" ht="27.75" hidden="false" customHeight="true" outlineLevel="0" collapsed="false">
      <c r="A47" s="57" t="s">
        <v>231</v>
      </c>
      <c r="B47" s="57" t="s">
        <v>232</v>
      </c>
      <c r="C47" s="58" t="n">
        <v>46310</v>
      </c>
      <c r="D47" s="57" t="s">
        <v>1540</v>
      </c>
      <c r="E47" s="57" t="s">
        <v>202</v>
      </c>
      <c r="F47" s="57" t="s">
        <v>189</v>
      </c>
      <c r="G47" s="57" t="s">
        <v>447</v>
      </c>
      <c r="H47" s="57" t="s">
        <v>1530</v>
      </c>
      <c r="I47" s="57" t="s">
        <v>449</v>
      </c>
      <c r="J47" s="57"/>
      <c r="K47" s="57" t="s">
        <v>451</v>
      </c>
      <c r="L47" s="57" t="s">
        <v>383</v>
      </c>
      <c r="M47" s="57"/>
      <c r="N47" s="57" t="s">
        <v>750</v>
      </c>
    </row>
    <row r="48" customFormat="false" ht="27.75" hidden="false" customHeight="true" outlineLevel="0" collapsed="false">
      <c r="A48" s="57" t="s">
        <v>231</v>
      </c>
      <c r="B48" s="57" t="s">
        <v>232</v>
      </c>
      <c r="C48" s="58" t="n">
        <v>46310</v>
      </c>
      <c r="D48" s="57" t="s">
        <v>1540</v>
      </c>
      <c r="E48" s="57" t="s">
        <v>202</v>
      </c>
      <c r="F48" s="57" t="s">
        <v>189</v>
      </c>
      <c r="G48" s="57" t="s">
        <v>447</v>
      </c>
      <c r="H48" s="57" t="s">
        <v>1535</v>
      </c>
      <c r="I48" s="57" t="s">
        <v>449</v>
      </c>
      <c r="J48" s="57"/>
      <c r="K48" s="57" t="s">
        <v>451</v>
      </c>
      <c r="L48" s="57" t="s">
        <v>383</v>
      </c>
      <c r="M48" s="57"/>
      <c r="N48" s="57" t="s">
        <v>752</v>
      </c>
    </row>
    <row r="49" customFormat="false" ht="27.75" hidden="false" customHeight="true" outlineLevel="0" collapsed="false">
      <c r="A49" s="57" t="s">
        <v>231</v>
      </c>
      <c r="B49" s="57" t="s">
        <v>232</v>
      </c>
      <c r="C49" s="58" t="n">
        <v>46310</v>
      </c>
      <c r="D49" s="57" t="s">
        <v>1540</v>
      </c>
      <c r="E49" s="57" t="s">
        <v>202</v>
      </c>
      <c r="F49" s="57" t="s">
        <v>189</v>
      </c>
      <c r="G49" s="57" t="s">
        <v>447</v>
      </c>
      <c r="H49" s="57" t="s">
        <v>1536</v>
      </c>
      <c r="I49" s="57" t="s">
        <v>449</v>
      </c>
      <c r="J49" s="57"/>
      <c r="K49" s="57" t="s">
        <v>451</v>
      </c>
      <c r="L49" s="57" t="s">
        <v>383</v>
      </c>
      <c r="M49" s="57"/>
      <c r="N49" s="57" t="s">
        <v>754</v>
      </c>
    </row>
    <row r="50" customFormat="false" ht="27.75" hidden="false" customHeight="true" outlineLevel="0" collapsed="false">
      <c r="A50" s="57" t="s">
        <v>231</v>
      </c>
      <c r="B50" s="57" t="s">
        <v>232</v>
      </c>
      <c r="C50" s="58" t="n">
        <v>46310</v>
      </c>
      <c r="D50" s="57" t="s">
        <v>1540</v>
      </c>
      <c r="E50" s="57" t="s">
        <v>202</v>
      </c>
      <c r="F50" s="57" t="s">
        <v>189</v>
      </c>
      <c r="G50" s="57" t="s">
        <v>629</v>
      </c>
      <c r="H50" s="57" t="s">
        <v>1537</v>
      </c>
      <c r="I50" s="57" t="s">
        <v>501</v>
      </c>
      <c r="J50" s="57"/>
      <c r="K50" s="57" t="s">
        <v>187</v>
      </c>
      <c r="L50" s="57" t="s">
        <v>383</v>
      </c>
      <c r="M50" s="57" t="s">
        <v>632</v>
      </c>
      <c r="N50" s="57" t="s">
        <v>756</v>
      </c>
    </row>
    <row r="51" customFormat="false" ht="27.75" hidden="false" customHeight="true" outlineLevel="0" collapsed="false">
      <c r="A51" s="57" t="s">
        <v>235</v>
      </c>
      <c r="B51" s="57" t="s">
        <v>236</v>
      </c>
      <c r="C51" s="58" t="n">
        <v>46304</v>
      </c>
      <c r="D51" s="57" t="s">
        <v>1516</v>
      </c>
      <c r="E51" s="57" t="s">
        <v>202</v>
      </c>
      <c r="F51" s="57" t="s">
        <v>189</v>
      </c>
      <c r="G51" s="57" t="s">
        <v>440</v>
      </c>
      <c r="H51" s="57" t="s">
        <v>1517</v>
      </c>
      <c r="I51" s="57" t="s">
        <v>501</v>
      </c>
      <c r="J51" s="57"/>
      <c r="K51" s="57" t="s">
        <v>186</v>
      </c>
      <c r="L51" s="57" t="s">
        <v>383</v>
      </c>
      <c r="M51" s="57"/>
      <c r="N51" s="57" t="s">
        <v>443</v>
      </c>
    </row>
    <row r="52" customFormat="false" ht="40.5" hidden="false" customHeight="true" outlineLevel="0" collapsed="false">
      <c r="A52" s="57" t="s">
        <v>235</v>
      </c>
      <c r="B52" s="57" t="s">
        <v>236</v>
      </c>
      <c r="C52" s="58" t="n">
        <v>46304</v>
      </c>
      <c r="D52" s="57" t="s">
        <v>1516</v>
      </c>
      <c r="E52" s="57" t="s">
        <v>202</v>
      </c>
      <c r="F52" s="57" t="s">
        <v>189</v>
      </c>
      <c r="G52" s="57" t="s">
        <v>440</v>
      </c>
      <c r="H52" s="57" t="s">
        <v>1541</v>
      </c>
      <c r="I52" s="57" t="s">
        <v>730</v>
      </c>
      <c r="J52" s="57"/>
      <c r="K52" s="57" t="s">
        <v>187</v>
      </c>
      <c r="L52" s="74" t="s">
        <v>444</v>
      </c>
      <c r="M52" s="57" t="s">
        <v>820</v>
      </c>
      <c r="N52" s="57" t="s">
        <v>731</v>
      </c>
    </row>
    <row r="53" customFormat="false" ht="27.75" hidden="false" customHeight="true" outlineLevel="0" collapsed="false">
      <c r="A53" s="57" t="s">
        <v>235</v>
      </c>
      <c r="B53" s="57" t="s">
        <v>236</v>
      </c>
      <c r="C53" s="58" t="n">
        <v>46304</v>
      </c>
      <c r="D53" s="57" t="s">
        <v>1516</v>
      </c>
      <c r="E53" s="57" t="s">
        <v>202</v>
      </c>
      <c r="F53" s="57" t="s">
        <v>189</v>
      </c>
      <c r="G53" s="57" t="s">
        <v>440</v>
      </c>
      <c r="H53" s="57" t="s">
        <v>1534</v>
      </c>
      <c r="I53" s="57" t="s">
        <v>501</v>
      </c>
      <c r="J53" s="57"/>
      <c r="K53" s="57" t="s">
        <v>187</v>
      </c>
      <c r="L53" s="57" t="s">
        <v>383</v>
      </c>
      <c r="M53" s="57"/>
      <c r="N53" s="57" t="s">
        <v>734</v>
      </c>
    </row>
    <row r="54" customFormat="false" ht="27.75" hidden="false" customHeight="true" outlineLevel="0" collapsed="false">
      <c r="A54" s="57" t="s">
        <v>235</v>
      </c>
      <c r="B54" s="57" t="s">
        <v>236</v>
      </c>
      <c r="C54" s="58" t="n">
        <v>46304</v>
      </c>
      <c r="D54" s="57" t="s">
        <v>1516</v>
      </c>
      <c r="E54" s="57" t="s">
        <v>202</v>
      </c>
      <c r="F54" s="57" t="s">
        <v>189</v>
      </c>
      <c r="G54" s="57" t="s">
        <v>499</v>
      </c>
      <c r="H54" s="57" t="s">
        <v>1523</v>
      </c>
      <c r="I54" s="57" t="s">
        <v>501</v>
      </c>
      <c r="J54" s="57"/>
      <c r="K54" s="57" t="s">
        <v>451</v>
      </c>
      <c r="L54" s="57" t="s">
        <v>383</v>
      </c>
      <c r="M54" s="57"/>
      <c r="N54" s="57" t="s">
        <v>736</v>
      </c>
    </row>
    <row r="55" customFormat="false" ht="27.75" hidden="false" customHeight="true" outlineLevel="0" collapsed="false">
      <c r="A55" s="57" t="s">
        <v>235</v>
      </c>
      <c r="B55" s="57" t="s">
        <v>236</v>
      </c>
      <c r="C55" s="58" t="n">
        <v>46304</v>
      </c>
      <c r="D55" s="57" t="s">
        <v>1516</v>
      </c>
      <c r="E55" s="57" t="s">
        <v>202</v>
      </c>
      <c r="F55" s="57" t="s">
        <v>189</v>
      </c>
      <c r="G55" s="57" t="s">
        <v>499</v>
      </c>
      <c r="H55" s="57" t="s">
        <v>1524</v>
      </c>
      <c r="I55" s="57" t="s">
        <v>501</v>
      </c>
      <c r="J55" s="57"/>
      <c r="K55" s="57" t="s">
        <v>451</v>
      </c>
      <c r="L55" s="57" t="s">
        <v>383</v>
      </c>
      <c r="M55" s="57"/>
      <c r="N55" s="57" t="s">
        <v>738</v>
      </c>
    </row>
    <row r="56" customFormat="false" ht="27.75" hidden="false" customHeight="true" outlineLevel="0" collapsed="false">
      <c r="A56" s="57" t="s">
        <v>235</v>
      </c>
      <c r="B56" s="57" t="s">
        <v>236</v>
      </c>
      <c r="C56" s="58" t="n">
        <v>46304</v>
      </c>
      <c r="D56" s="57" t="s">
        <v>1516</v>
      </c>
      <c r="E56" s="57" t="s">
        <v>202</v>
      </c>
      <c r="F56" s="57" t="s">
        <v>189</v>
      </c>
      <c r="G56" s="57" t="s">
        <v>499</v>
      </c>
      <c r="H56" s="57" t="s">
        <v>1525</v>
      </c>
      <c r="I56" s="57" t="s">
        <v>501</v>
      </c>
      <c r="J56" s="57"/>
      <c r="K56" s="57" t="s">
        <v>451</v>
      </c>
      <c r="L56" s="57" t="s">
        <v>383</v>
      </c>
      <c r="M56" s="57"/>
      <c r="N56" s="57" t="s">
        <v>740</v>
      </c>
    </row>
    <row r="57" customFormat="false" ht="27.75" hidden="false" customHeight="true" outlineLevel="0" collapsed="false">
      <c r="A57" s="57" t="s">
        <v>235</v>
      </c>
      <c r="B57" s="57" t="s">
        <v>236</v>
      </c>
      <c r="C57" s="58" t="n">
        <v>46304</v>
      </c>
      <c r="D57" s="57" t="s">
        <v>1516</v>
      </c>
      <c r="E57" s="57" t="s">
        <v>202</v>
      </c>
      <c r="F57" s="57" t="s">
        <v>189</v>
      </c>
      <c r="G57" s="57" t="s">
        <v>499</v>
      </c>
      <c r="H57" s="57" t="s">
        <v>1526</v>
      </c>
      <c r="I57" s="57" t="s">
        <v>501</v>
      </c>
      <c r="J57" s="57"/>
      <c r="K57" s="57" t="s">
        <v>451</v>
      </c>
      <c r="L57" s="57" t="s">
        <v>383</v>
      </c>
      <c r="M57" s="57"/>
      <c r="N57" s="57" t="s">
        <v>742</v>
      </c>
    </row>
    <row r="58" customFormat="false" ht="27.75" hidden="false" customHeight="true" outlineLevel="0" collapsed="false">
      <c r="A58" s="57" t="s">
        <v>235</v>
      </c>
      <c r="B58" s="57" t="s">
        <v>236</v>
      </c>
      <c r="C58" s="58" t="n">
        <v>46304</v>
      </c>
      <c r="D58" s="57" t="s">
        <v>1516</v>
      </c>
      <c r="E58" s="57" t="s">
        <v>202</v>
      </c>
      <c r="F58" s="57" t="s">
        <v>189</v>
      </c>
      <c r="G58" s="57" t="s">
        <v>499</v>
      </c>
      <c r="H58" s="57" t="s">
        <v>1527</v>
      </c>
      <c r="I58" s="57" t="s">
        <v>501</v>
      </c>
      <c r="J58" s="57"/>
      <c r="K58" s="57" t="s">
        <v>451</v>
      </c>
      <c r="L58" s="57" t="s">
        <v>383</v>
      </c>
      <c r="M58" s="57"/>
      <c r="N58" s="57" t="s">
        <v>744</v>
      </c>
    </row>
    <row r="59" customFormat="false" ht="27.75" hidden="false" customHeight="true" outlineLevel="0" collapsed="false">
      <c r="A59" s="57" t="s">
        <v>235</v>
      </c>
      <c r="B59" s="57" t="s">
        <v>236</v>
      </c>
      <c r="C59" s="58" t="n">
        <v>46304</v>
      </c>
      <c r="D59" s="57" t="s">
        <v>1516</v>
      </c>
      <c r="E59" s="57" t="s">
        <v>202</v>
      </c>
      <c r="F59" s="57" t="s">
        <v>189</v>
      </c>
      <c r="G59" s="57" t="s">
        <v>499</v>
      </c>
      <c r="H59" s="57" t="s">
        <v>1528</v>
      </c>
      <c r="I59" s="57" t="s">
        <v>616</v>
      </c>
      <c r="J59" s="57"/>
      <c r="K59" s="57" t="s">
        <v>451</v>
      </c>
      <c r="L59" s="57" t="s">
        <v>383</v>
      </c>
      <c r="M59" s="57" t="s">
        <v>549</v>
      </c>
      <c r="N59" s="57" t="s">
        <v>746</v>
      </c>
    </row>
    <row r="60" customFormat="false" ht="27.75" hidden="false" customHeight="true" outlineLevel="0" collapsed="false">
      <c r="A60" s="57" t="s">
        <v>235</v>
      </c>
      <c r="B60" s="57" t="s">
        <v>236</v>
      </c>
      <c r="C60" s="58" t="n">
        <v>46304</v>
      </c>
      <c r="D60" s="57" t="s">
        <v>1516</v>
      </c>
      <c r="E60" s="57" t="s">
        <v>202</v>
      </c>
      <c r="F60" s="57" t="s">
        <v>189</v>
      </c>
      <c r="G60" s="57" t="s">
        <v>499</v>
      </c>
      <c r="H60" s="57" t="s">
        <v>1529</v>
      </c>
      <c r="I60" s="57" t="s">
        <v>501</v>
      </c>
      <c r="J60" s="57"/>
      <c r="K60" s="57" t="s">
        <v>451</v>
      </c>
      <c r="L60" s="57" t="s">
        <v>383</v>
      </c>
      <c r="M60" s="57"/>
      <c r="N60" s="57" t="s">
        <v>748</v>
      </c>
    </row>
    <row r="61" customFormat="false" ht="27.75" hidden="false" customHeight="true" outlineLevel="0" collapsed="false">
      <c r="A61" s="57" t="s">
        <v>235</v>
      </c>
      <c r="B61" s="57" t="s">
        <v>236</v>
      </c>
      <c r="C61" s="58" t="n">
        <v>46304</v>
      </c>
      <c r="D61" s="57" t="s">
        <v>1516</v>
      </c>
      <c r="E61" s="57" t="s">
        <v>202</v>
      </c>
      <c r="F61" s="57" t="s">
        <v>189</v>
      </c>
      <c r="G61" s="57" t="s">
        <v>447</v>
      </c>
      <c r="H61" s="57" t="s">
        <v>1530</v>
      </c>
      <c r="I61" s="57" t="s">
        <v>449</v>
      </c>
      <c r="J61" s="57"/>
      <c r="K61" s="57" t="s">
        <v>451</v>
      </c>
      <c r="L61" s="57" t="s">
        <v>383</v>
      </c>
      <c r="M61" s="57"/>
      <c r="N61" s="57" t="s">
        <v>750</v>
      </c>
    </row>
    <row r="62" customFormat="false" ht="27.75" hidden="false" customHeight="true" outlineLevel="0" collapsed="false">
      <c r="A62" s="57" t="s">
        <v>235</v>
      </c>
      <c r="B62" s="57" t="s">
        <v>236</v>
      </c>
      <c r="C62" s="58" t="n">
        <v>46304</v>
      </c>
      <c r="D62" s="57" t="s">
        <v>1516</v>
      </c>
      <c r="E62" s="57" t="s">
        <v>202</v>
      </c>
      <c r="F62" s="57" t="s">
        <v>189</v>
      </c>
      <c r="G62" s="57" t="s">
        <v>447</v>
      </c>
      <c r="H62" s="57" t="s">
        <v>1535</v>
      </c>
      <c r="I62" s="57" t="s">
        <v>449</v>
      </c>
      <c r="J62" s="57"/>
      <c r="K62" s="57" t="s">
        <v>451</v>
      </c>
      <c r="L62" s="57" t="s">
        <v>383</v>
      </c>
      <c r="M62" s="57"/>
      <c r="N62" s="57" t="s">
        <v>752</v>
      </c>
    </row>
    <row r="63" customFormat="false" ht="27.75" hidden="false" customHeight="true" outlineLevel="0" collapsed="false">
      <c r="A63" s="57" t="s">
        <v>235</v>
      </c>
      <c r="B63" s="57" t="s">
        <v>236</v>
      </c>
      <c r="C63" s="58" t="n">
        <v>46304</v>
      </c>
      <c r="D63" s="57" t="s">
        <v>1516</v>
      </c>
      <c r="E63" s="57" t="s">
        <v>202</v>
      </c>
      <c r="F63" s="57" t="s">
        <v>189</v>
      </c>
      <c r="G63" s="57" t="s">
        <v>447</v>
      </c>
      <c r="H63" s="57" t="s">
        <v>1536</v>
      </c>
      <c r="I63" s="57" t="s">
        <v>449</v>
      </c>
      <c r="J63" s="57"/>
      <c r="K63" s="57" t="s">
        <v>451</v>
      </c>
      <c r="L63" s="57" t="s">
        <v>383</v>
      </c>
      <c r="M63" s="57"/>
      <c r="N63" s="57" t="s">
        <v>754</v>
      </c>
    </row>
    <row r="64" customFormat="false" ht="27.75" hidden="false" customHeight="true" outlineLevel="0" collapsed="false">
      <c r="A64" s="57" t="s">
        <v>235</v>
      </c>
      <c r="B64" s="57" t="s">
        <v>236</v>
      </c>
      <c r="C64" s="58" t="n">
        <v>46304</v>
      </c>
      <c r="D64" s="57" t="s">
        <v>1516</v>
      </c>
      <c r="E64" s="57" t="s">
        <v>202</v>
      </c>
      <c r="F64" s="57" t="s">
        <v>189</v>
      </c>
      <c r="G64" s="57" t="s">
        <v>629</v>
      </c>
      <c r="H64" s="57" t="s">
        <v>1537</v>
      </c>
      <c r="I64" s="57" t="s">
        <v>501</v>
      </c>
      <c r="J64" s="57"/>
      <c r="K64" s="57" t="s">
        <v>187</v>
      </c>
      <c r="L64" s="57" t="s">
        <v>383</v>
      </c>
      <c r="M64" s="57" t="s">
        <v>632</v>
      </c>
      <c r="N64" s="57" t="s">
        <v>756</v>
      </c>
    </row>
    <row r="65" customFormat="false" ht="27.75" hidden="false" customHeight="true" outlineLevel="0" collapsed="false">
      <c r="A65" s="57" t="s">
        <v>238</v>
      </c>
      <c r="B65" s="57" t="s">
        <v>239</v>
      </c>
      <c r="C65" s="58" t="n">
        <v>46305</v>
      </c>
      <c r="D65" s="57" t="s">
        <v>1542</v>
      </c>
      <c r="E65" s="57" t="s">
        <v>188</v>
      </c>
      <c r="F65" s="57" t="s">
        <v>203</v>
      </c>
      <c r="G65" s="57" t="s">
        <v>447</v>
      </c>
      <c r="H65" s="57" t="s">
        <v>1518</v>
      </c>
      <c r="I65" s="57" t="s">
        <v>449</v>
      </c>
      <c r="J65" s="57"/>
      <c r="K65" s="57" t="s">
        <v>451</v>
      </c>
      <c r="L65" s="57" t="s">
        <v>383</v>
      </c>
      <c r="M65" s="57"/>
      <c r="N65" s="57" t="s">
        <v>853</v>
      </c>
    </row>
    <row r="66" customFormat="false" ht="27.75" hidden="false" customHeight="true" outlineLevel="0" collapsed="false">
      <c r="A66" s="57" t="s">
        <v>246</v>
      </c>
      <c r="B66" s="57" t="s">
        <v>248</v>
      </c>
      <c r="C66" s="58" t="n">
        <v>46306</v>
      </c>
      <c r="D66" s="57" t="s">
        <v>1543</v>
      </c>
      <c r="E66" s="57" t="s">
        <v>202</v>
      </c>
      <c r="F66" s="57" t="s">
        <v>203</v>
      </c>
      <c r="G66" s="57" t="s">
        <v>440</v>
      </c>
      <c r="H66" s="57" t="s">
        <v>1522</v>
      </c>
      <c r="I66" s="57" t="s">
        <v>495</v>
      </c>
      <c r="J66" s="57"/>
      <c r="K66" s="57" t="s">
        <v>451</v>
      </c>
      <c r="L66" s="57" t="s">
        <v>383</v>
      </c>
      <c r="M66" s="57" t="s">
        <v>535</v>
      </c>
      <c r="N66" s="57" t="s">
        <v>876</v>
      </c>
    </row>
    <row r="67" customFormat="false" ht="27.75" hidden="false" customHeight="true" outlineLevel="0" collapsed="false">
      <c r="A67" s="57" t="s">
        <v>246</v>
      </c>
      <c r="B67" s="57" t="s">
        <v>248</v>
      </c>
      <c r="C67" s="58" t="n">
        <v>46306</v>
      </c>
      <c r="D67" s="57" t="s">
        <v>1543</v>
      </c>
      <c r="E67" s="57" t="s">
        <v>202</v>
      </c>
      <c r="F67" s="57" t="s">
        <v>203</v>
      </c>
      <c r="G67" s="57" t="s">
        <v>499</v>
      </c>
      <c r="H67" s="57" t="s">
        <v>1523</v>
      </c>
      <c r="I67" s="57" t="s">
        <v>501</v>
      </c>
      <c r="J67" s="57"/>
      <c r="K67" s="57" t="s">
        <v>451</v>
      </c>
      <c r="L67" s="57" t="s">
        <v>383</v>
      </c>
      <c r="M67" s="57"/>
      <c r="N67" s="57" t="s">
        <v>879</v>
      </c>
    </row>
    <row r="68" customFormat="false" ht="27.75" hidden="false" customHeight="true" outlineLevel="0" collapsed="false">
      <c r="A68" s="57" t="s">
        <v>246</v>
      </c>
      <c r="B68" s="57" t="s">
        <v>248</v>
      </c>
      <c r="C68" s="58" t="n">
        <v>46306</v>
      </c>
      <c r="D68" s="57" t="s">
        <v>1543</v>
      </c>
      <c r="E68" s="57" t="s">
        <v>202</v>
      </c>
      <c r="F68" s="57" t="s">
        <v>203</v>
      </c>
      <c r="G68" s="57" t="s">
        <v>499</v>
      </c>
      <c r="H68" s="57" t="s">
        <v>1524</v>
      </c>
      <c r="I68" s="57" t="s">
        <v>501</v>
      </c>
      <c r="J68" s="57"/>
      <c r="K68" s="57" t="s">
        <v>451</v>
      </c>
      <c r="L68" s="57" t="s">
        <v>383</v>
      </c>
      <c r="M68" s="57"/>
      <c r="N68" s="57" t="s">
        <v>882</v>
      </c>
    </row>
    <row r="69" customFormat="false" ht="27.75" hidden="false" customHeight="true" outlineLevel="0" collapsed="false">
      <c r="A69" s="57" t="s">
        <v>246</v>
      </c>
      <c r="B69" s="57" t="s">
        <v>248</v>
      </c>
      <c r="C69" s="58" t="n">
        <v>46306</v>
      </c>
      <c r="D69" s="57" t="s">
        <v>1543</v>
      </c>
      <c r="E69" s="57" t="s">
        <v>202</v>
      </c>
      <c r="F69" s="57" t="s">
        <v>203</v>
      </c>
      <c r="G69" s="57" t="s">
        <v>499</v>
      </c>
      <c r="H69" s="57" t="s">
        <v>1525</v>
      </c>
      <c r="I69" s="57" t="s">
        <v>501</v>
      </c>
      <c r="J69" s="57"/>
      <c r="K69" s="57" t="s">
        <v>451</v>
      </c>
      <c r="L69" s="57" t="s">
        <v>383</v>
      </c>
      <c r="M69" s="57"/>
      <c r="N69" s="57" t="s">
        <v>884</v>
      </c>
    </row>
    <row r="70" customFormat="false" ht="65.25" hidden="false" customHeight="true" outlineLevel="0" collapsed="false">
      <c r="A70" s="57" t="s">
        <v>246</v>
      </c>
      <c r="B70" s="57" t="s">
        <v>248</v>
      </c>
      <c r="C70" s="58" t="n">
        <v>46306</v>
      </c>
      <c r="D70" s="57" t="s">
        <v>1543</v>
      </c>
      <c r="E70" s="57" t="s">
        <v>202</v>
      </c>
      <c r="F70" s="57" t="s">
        <v>203</v>
      </c>
      <c r="G70" s="57" t="s">
        <v>499</v>
      </c>
      <c r="H70" s="57" t="s">
        <v>1526</v>
      </c>
      <c r="I70" s="57" t="s">
        <v>501</v>
      </c>
      <c r="J70" s="57"/>
      <c r="K70" s="57" t="s">
        <v>451</v>
      </c>
      <c r="L70" s="74" t="s">
        <v>444</v>
      </c>
      <c r="M70" s="57" t="s">
        <v>544</v>
      </c>
      <c r="N70" s="57" t="s">
        <v>886</v>
      </c>
    </row>
    <row r="71" customFormat="false" ht="65.25" hidden="false" customHeight="true" outlineLevel="0" collapsed="false">
      <c r="A71" s="57" t="s">
        <v>246</v>
      </c>
      <c r="B71" s="57" t="s">
        <v>248</v>
      </c>
      <c r="C71" s="58" t="n">
        <v>46306</v>
      </c>
      <c r="D71" s="57" t="s">
        <v>1543</v>
      </c>
      <c r="E71" s="57" t="s">
        <v>202</v>
      </c>
      <c r="F71" s="57" t="s">
        <v>203</v>
      </c>
      <c r="G71" s="57" t="s">
        <v>499</v>
      </c>
      <c r="H71" s="57" t="s">
        <v>1527</v>
      </c>
      <c r="I71" s="57" t="s">
        <v>501</v>
      </c>
      <c r="J71" s="57"/>
      <c r="K71" s="57" t="s">
        <v>451</v>
      </c>
      <c r="L71" s="74" t="s">
        <v>444</v>
      </c>
      <c r="M71" s="57" t="s">
        <v>544</v>
      </c>
      <c r="N71" s="57" t="s">
        <v>889</v>
      </c>
    </row>
    <row r="72" customFormat="false" ht="27.75" hidden="false" customHeight="true" outlineLevel="0" collapsed="false">
      <c r="A72" s="57" t="s">
        <v>246</v>
      </c>
      <c r="B72" s="57" t="s">
        <v>248</v>
      </c>
      <c r="C72" s="58" t="n">
        <v>46306</v>
      </c>
      <c r="D72" s="57" t="s">
        <v>1543</v>
      </c>
      <c r="E72" s="57" t="s">
        <v>202</v>
      </c>
      <c r="F72" s="57" t="s">
        <v>203</v>
      </c>
      <c r="G72" s="57" t="s">
        <v>499</v>
      </c>
      <c r="H72" s="57" t="s">
        <v>1528</v>
      </c>
      <c r="I72" s="57" t="s">
        <v>519</v>
      </c>
      <c r="J72" s="57"/>
      <c r="K72" s="57" t="s">
        <v>451</v>
      </c>
      <c r="L72" s="57" t="s">
        <v>383</v>
      </c>
      <c r="M72" s="57" t="s">
        <v>549</v>
      </c>
      <c r="N72" s="57" t="s">
        <v>891</v>
      </c>
    </row>
    <row r="73" customFormat="false" ht="27.75" hidden="false" customHeight="true" outlineLevel="0" collapsed="false">
      <c r="A73" s="57" t="s">
        <v>246</v>
      </c>
      <c r="B73" s="57" t="s">
        <v>248</v>
      </c>
      <c r="C73" s="58" t="n">
        <v>46306</v>
      </c>
      <c r="D73" s="57" t="s">
        <v>1543</v>
      </c>
      <c r="E73" s="57" t="s">
        <v>202</v>
      </c>
      <c r="F73" s="57" t="s">
        <v>203</v>
      </c>
      <c r="G73" s="57" t="s">
        <v>499</v>
      </c>
      <c r="H73" s="57" t="s">
        <v>1529</v>
      </c>
      <c r="I73" s="57" t="s">
        <v>501</v>
      </c>
      <c r="J73" s="57"/>
      <c r="K73" s="57" t="s">
        <v>451</v>
      </c>
      <c r="L73" s="57" t="s">
        <v>383</v>
      </c>
      <c r="M73" s="57"/>
      <c r="N73" s="57" t="s">
        <v>894</v>
      </c>
    </row>
    <row r="74" customFormat="false" ht="27.75" hidden="false" customHeight="true" outlineLevel="0" collapsed="false">
      <c r="A74" s="57" t="s">
        <v>246</v>
      </c>
      <c r="B74" s="57" t="s">
        <v>248</v>
      </c>
      <c r="C74" s="58" t="n">
        <v>46306</v>
      </c>
      <c r="D74" s="57" t="s">
        <v>1543</v>
      </c>
      <c r="E74" s="57" t="s">
        <v>202</v>
      </c>
      <c r="F74" s="57" t="s">
        <v>203</v>
      </c>
      <c r="G74" s="57" t="s">
        <v>447</v>
      </c>
      <c r="H74" s="57" t="s">
        <v>1530</v>
      </c>
      <c r="I74" s="57" t="s">
        <v>449</v>
      </c>
      <c r="J74" s="57"/>
      <c r="K74" s="57" t="s">
        <v>451</v>
      </c>
      <c r="L74" s="57" t="s">
        <v>383</v>
      </c>
      <c r="M74" s="57"/>
      <c r="N74" s="57" t="s">
        <v>896</v>
      </c>
    </row>
    <row r="75" customFormat="false" ht="27.75" hidden="false" customHeight="true" outlineLevel="0" collapsed="false">
      <c r="A75" s="57" t="s">
        <v>246</v>
      </c>
      <c r="B75" s="57" t="s">
        <v>248</v>
      </c>
      <c r="C75" s="58" t="n">
        <v>46306</v>
      </c>
      <c r="D75" s="57" t="s">
        <v>1543</v>
      </c>
      <c r="E75" s="57" t="s">
        <v>202</v>
      </c>
      <c r="F75" s="57" t="s">
        <v>203</v>
      </c>
      <c r="G75" s="57" t="s">
        <v>447</v>
      </c>
      <c r="H75" s="57" t="s">
        <v>1531</v>
      </c>
      <c r="I75" s="57" t="s">
        <v>449</v>
      </c>
      <c r="J75" s="57"/>
      <c r="K75" s="57" t="s">
        <v>451</v>
      </c>
      <c r="L75" s="57" t="s">
        <v>383</v>
      </c>
      <c r="M75" s="57"/>
      <c r="N75" s="57" t="s">
        <v>898</v>
      </c>
    </row>
    <row r="76" customFormat="false" ht="27.75" hidden="false" customHeight="true" outlineLevel="0" collapsed="false">
      <c r="A76" s="57" t="s">
        <v>251</v>
      </c>
      <c r="B76" s="57" t="s">
        <v>253</v>
      </c>
      <c r="C76" s="58" t="n">
        <v>46307</v>
      </c>
      <c r="D76" s="57" t="s">
        <v>1544</v>
      </c>
      <c r="E76" s="57" t="s">
        <v>202</v>
      </c>
      <c r="F76" s="57" t="s">
        <v>203</v>
      </c>
      <c r="G76" s="57" t="s">
        <v>440</v>
      </c>
      <c r="H76" s="57" t="s">
        <v>1522</v>
      </c>
      <c r="I76" s="57" t="s">
        <v>495</v>
      </c>
      <c r="J76" s="57"/>
      <c r="K76" s="57" t="s">
        <v>451</v>
      </c>
      <c r="L76" s="57" t="s">
        <v>383</v>
      </c>
      <c r="M76" s="57" t="s">
        <v>535</v>
      </c>
      <c r="N76" s="57" t="s">
        <v>933</v>
      </c>
    </row>
    <row r="77" customFormat="false" ht="27.75" hidden="false" customHeight="true" outlineLevel="0" collapsed="false">
      <c r="A77" s="57" t="s">
        <v>251</v>
      </c>
      <c r="B77" s="57" t="s">
        <v>253</v>
      </c>
      <c r="C77" s="58" t="n">
        <v>46307</v>
      </c>
      <c r="D77" s="57" t="s">
        <v>1544</v>
      </c>
      <c r="E77" s="57" t="s">
        <v>202</v>
      </c>
      <c r="F77" s="57" t="s">
        <v>203</v>
      </c>
      <c r="G77" s="57" t="s">
        <v>499</v>
      </c>
      <c r="H77" s="57" t="s">
        <v>1523</v>
      </c>
      <c r="I77" s="57" t="s">
        <v>501</v>
      </c>
      <c r="J77" s="57"/>
      <c r="K77" s="57" t="s">
        <v>451</v>
      </c>
      <c r="L77" s="57" t="s">
        <v>383</v>
      </c>
      <c r="M77" s="57"/>
      <c r="N77" s="57" t="s">
        <v>935</v>
      </c>
    </row>
    <row r="78" customFormat="false" ht="27.75" hidden="false" customHeight="true" outlineLevel="0" collapsed="false">
      <c r="A78" s="57" t="s">
        <v>251</v>
      </c>
      <c r="B78" s="57" t="s">
        <v>253</v>
      </c>
      <c r="C78" s="58" t="n">
        <v>46307</v>
      </c>
      <c r="D78" s="57" t="s">
        <v>1544</v>
      </c>
      <c r="E78" s="57" t="s">
        <v>202</v>
      </c>
      <c r="F78" s="57" t="s">
        <v>203</v>
      </c>
      <c r="G78" s="57" t="s">
        <v>499</v>
      </c>
      <c r="H78" s="57" t="s">
        <v>1524</v>
      </c>
      <c r="I78" s="57" t="s">
        <v>501</v>
      </c>
      <c r="J78" s="57"/>
      <c r="K78" s="57" t="s">
        <v>451</v>
      </c>
      <c r="L78" s="57" t="s">
        <v>383</v>
      </c>
      <c r="M78" s="57"/>
      <c r="N78" s="57" t="s">
        <v>937</v>
      </c>
    </row>
    <row r="79" customFormat="false" ht="27.75" hidden="false" customHeight="true" outlineLevel="0" collapsed="false">
      <c r="A79" s="57" t="s">
        <v>251</v>
      </c>
      <c r="B79" s="57" t="s">
        <v>253</v>
      </c>
      <c r="C79" s="58" t="n">
        <v>46307</v>
      </c>
      <c r="D79" s="57" t="s">
        <v>1544</v>
      </c>
      <c r="E79" s="57" t="s">
        <v>202</v>
      </c>
      <c r="F79" s="57" t="s">
        <v>203</v>
      </c>
      <c r="G79" s="57" t="s">
        <v>499</v>
      </c>
      <c r="H79" s="57" t="s">
        <v>1525</v>
      </c>
      <c r="I79" s="57" t="s">
        <v>501</v>
      </c>
      <c r="J79" s="57"/>
      <c r="K79" s="57" t="s">
        <v>451</v>
      </c>
      <c r="L79" s="57" t="s">
        <v>383</v>
      </c>
      <c r="M79" s="57"/>
      <c r="N79" s="57" t="s">
        <v>939</v>
      </c>
    </row>
    <row r="80" customFormat="false" ht="27.75" hidden="false" customHeight="true" outlineLevel="0" collapsed="false">
      <c r="A80" s="57" t="s">
        <v>251</v>
      </c>
      <c r="B80" s="57" t="s">
        <v>253</v>
      </c>
      <c r="C80" s="58" t="n">
        <v>46307</v>
      </c>
      <c r="D80" s="57" t="s">
        <v>1544</v>
      </c>
      <c r="E80" s="57" t="s">
        <v>202</v>
      </c>
      <c r="F80" s="57" t="s">
        <v>203</v>
      </c>
      <c r="G80" s="57" t="s">
        <v>499</v>
      </c>
      <c r="H80" s="57" t="s">
        <v>1528</v>
      </c>
      <c r="I80" s="57" t="s">
        <v>519</v>
      </c>
      <c r="J80" s="57"/>
      <c r="K80" s="57" t="s">
        <v>451</v>
      </c>
      <c r="L80" s="57" t="s">
        <v>383</v>
      </c>
      <c r="M80" s="57" t="s">
        <v>549</v>
      </c>
      <c r="N80" s="57" t="s">
        <v>941</v>
      </c>
    </row>
    <row r="81" customFormat="false" ht="27.75" hidden="false" customHeight="true" outlineLevel="0" collapsed="false">
      <c r="A81" s="57" t="s">
        <v>251</v>
      </c>
      <c r="B81" s="57" t="s">
        <v>253</v>
      </c>
      <c r="C81" s="58" t="n">
        <v>46307</v>
      </c>
      <c r="D81" s="57" t="s">
        <v>1544</v>
      </c>
      <c r="E81" s="57" t="s">
        <v>202</v>
      </c>
      <c r="F81" s="57" t="s">
        <v>203</v>
      </c>
      <c r="G81" s="57" t="s">
        <v>499</v>
      </c>
      <c r="H81" s="57" t="s">
        <v>1529</v>
      </c>
      <c r="I81" s="57" t="s">
        <v>501</v>
      </c>
      <c r="J81" s="57"/>
      <c r="K81" s="57" t="s">
        <v>451</v>
      </c>
      <c r="L81" s="57" t="s">
        <v>383</v>
      </c>
      <c r="M81" s="57"/>
      <c r="N81" s="57" t="s">
        <v>943</v>
      </c>
    </row>
    <row r="82" customFormat="false" ht="27.75" hidden="false" customHeight="true" outlineLevel="0" collapsed="false">
      <c r="A82" s="57" t="s">
        <v>251</v>
      </c>
      <c r="B82" s="57" t="s">
        <v>253</v>
      </c>
      <c r="C82" s="58" t="n">
        <v>46307</v>
      </c>
      <c r="D82" s="57" t="s">
        <v>1544</v>
      </c>
      <c r="E82" s="57" t="s">
        <v>202</v>
      </c>
      <c r="F82" s="57" t="s">
        <v>203</v>
      </c>
      <c r="G82" s="57" t="s">
        <v>447</v>
      </c>
      <c r="H82" s="57" t="s">
        <v>1530</v>
      </c>
      <c r="I82" s="57" t="s">
        <v>449</v>
      </c>
      <c r="J82" s="57"/>
      <c r="K82" s="57" t="s">
        <v>451</v>
      </c>
      <c r="L82" s="57" t="s">
        <v>383</v>
      </c>
      <c r="M82" s="57"/>
      <c r="N82" s="57" t="s">
        <v>945</v>
      </c>
    </row>
    <row r="83" customFormat="false" ht="27.75" hidden="false" customHeight="true" outlineLevel="0" collapsed="false">
      <c r="A83" s="57" t="s">
        <v>251</v>
      </c>
      <c r="B83" s="57" t="s">
        <v>253</v>
      </c>
      <c r="C83" s="58" t="n">
        <v>46307</v>
      </c>
      <c r="D83" s="57" t="s">
        <v>1544</v>
      </c>
      <c r="E83" s="57" t="s">
        <v>202</v>
      </c>
      <c r="F83" s="57" t="s">
        <v>203</v>
      </c>
      <c r="G83" s="57" t="s">
        <v>447</v>
      </c>
      <c r="H83" s="57" t="s">
        <v>1531</v>
      </c>
      <c r="I83" s="57" t="s">
        <v>449</v>
      </c>
      <c r="J83" s="57"/>
      <c r="K83" s="57" t="s">
        <v>451</v>
      </c>
      <c r="L83" s="57" t="s">
        <v>383</v>
      </c>
      <c r="M83" s="57"/>
      <c r="N83" s="57" t="s">
        <v>947</v>
      </c>
    </row>
    <row r="84" customFormat="false" ht="27.75" hidden="false" customHeight="true" outlineLevel="0" collapsed="false">
      <c r="A84" s="57" t="s">
        <v>258</v>
      </c>
      <c r="B84" s="57" t="s">
        <v>259</v>
      </c>
      <c r="C84" s="58" t="n">
        <v>46307</v>
      </c>
      <c r="D84" s="57" t="s">
        <v>1545</v>
      </c>
      <c r="E84" s="57" t="s">
        <v>188</v>
      </c>
      <c r="F84" s="57" t="s">
        <v>203</v>
      </c>
      <c r="G84" s="57" t="s">
        <v>447</v>
      </c>
      <c r="H84" s="57" t="s">
        <v>1518</v>
      </c>
      <c r="I84" s="57" t="s">
        <v>449</v>
      </c>
      <c r="J84" s="57"/>
      <c r="K84" s="57" t="s">
        <v>451</v>
      </c>
      <c r="L84" s="57" t="s">
        <v>383</v>
      </c>
      <c r="M84" s="57"/>
      <c r="N84" s="57" t="s">
        <v>983</v>
      </c>
    </row>
    <row r="85" customFormat="false" ht="27.75" hidden="false" customHeight="true" outlineLevel="0" collapsed="false">
      <c r="A85" s="57" t="s">
        <v>261</v>
      </c>
      <c r="B85" s="57" t="s">
        <v>262</v>
      </c>
      <c r="C85" s="58" t="n">
        <v>46307</v>
      </c>
      <c r="D85" s="57" t="s">
        <v>1546</v>
      </c>
      <c r="E85" s="57" t="s">
        <v>202</v>
      </c>
      <c r="F85" s="57" t="s">
        <v>264</v>
      </c>
      <c r="G85" s="57" t="s">
        <v>440</v>
      </c>
      <c r="H85" s="57" t="s">
        <v>1517</v>
      </c>
      <c r="I85" s="57" t="s">
        <v>501</v>
      </c>
      <c r="J85" s="57"/>
      <c r="K85" s="57" t="s">
        <v>187</v>
      </c>
      <c r="L85" s="57" t="s">
        <v>383</v>
      </c>
      <c r="M85" s="57"/>
      <c r="N85" s="57" t="s">
        <v>1014</v>
      </c>
    </row>
    <row r="86" customFormat="false" ht="27.75" hidden="false" customHeight="true" outlineLevel="0" collapsed="false">
      <c r="A86" s="57" t="s">
        <v>261</v>
      </c>
      <c r="B86" s="57" t="s">
        <v>262</v>
      </c>
      <c r="C86" s="58" t="n">
        <v>46307</v>
      </c>
      <c r="D86" s="57" t="s">
        <v>1546</v>
      </c>
      <c r="E86" s="57" t="s">
        <v>202</v>
      </c>
      <c r="F86" s="57" t="s">
        <v>264</v>
      </c>
      <c r="G86" s="57" t="s">
        <v>440</v>
      </c>
      <c r="H86" s="57" t="s">
        <v>1534</v>
      </c>
      <c r="I86" s="57" t="s">
        <v>501</v>
      </c>
      <c r="J86" s="57"/>
      <c r="K86" s="57" t="s">
        <v>187</v>
      </c>
      <c r="L86" s="57" t="s">
        <v>383</v>
      </c>
      <c r="M86" s="57"/>
      <c r="N86" s="57" t="s">
        <v>1016</v>
      </c>
    </row>
    <row r="87" customFormat="false" ht="27.75" hidden="false" customHeight="true" outlineLevel="0" collapsed="false">
      <c r="A87" s="57" t="s">
        <v>261</v>
      </c>
      <c r="B87" s="57" t="s">
        <v>262</v>
      </c>
      <c r="C87" s="58" t="n">
        <v>46307</v>
      </c>
      <c r="D87" s="57" t="s">
        <v>1546</v>
      </c>
      <c r="E87" s="57" t="s">
        <v>202</v>
      </c>
      <c r="F87" s="57" t="s">
        <v>264</v>
      </c>
      <c r="G87" s="57" t="s">
        <v>499</v>
      </c>
      <c r="H87" s="57" t="s">
        <v>1523</v>
      </c>
      <c r="I87" s="57" t="s">
        <v>501</v>
      </c>
      <c r="J87" s="57"/>
      <c r="K87" s="57" t="s">
        <v>451</v>
      </c>
      <c r="L87" s="57" t="s">
        <v>383</v>
      </c>
      <c r="M87" s="57"/>
      <c r="N87" s="57" t="s">
        <v>1018</v>
      </c>
    </row>
    <row r="88" customFormat="false" ht="27.75" hidden="false" customHeight="true" outlineLevel="0" collapsed="false">
      <c r="A88" s="57" t="s">
        <v>261</v>
      </c>
      <c r="B88" s="57" t="s">
        <v>262</v>
      </c>
      <c r="C88" s="58" t="n">
        <v>46307</v>
      </c>
      <c r="D88" s="57" t="s">
        <v>1546</v>
      </c>
      <c r="E88" s="57" t="s">
        <v>202</v>
      </c>
      <c r="F88" s="57" t="s">
        <v>264</v>
      </c>
      <c r="G88" s="57" t="s">
        <v>499</v>
      </c>
      <c r="H88" s="57" t="s">
        <v>1524</v>
      </c>
      <c r="I88" s="57" t="s">
        <v>501</v>
      </c>
      <c r="J88" s="57"/>
      <c r="K88" s="57" t="s">
        <v>451</v>
      </c>
      <c r="L88" s="57" t="s">
        <v>383</v>
      </c>
      <c r="M88" s="57"/>
      <c r="N88" s="57" t="s">
        <v>1020</v>
      </c>
    </row>
    <row r="89" customFormat="false" ht="27.75" hidden="false" customHeight="true" outlineLevel="0" collapsed="false">
      <c r="A89" s="57" t="s">
        <v>261</v>
      </c>
      <c r="B89" s="57" t="s">
        <v>262</v>
      </c>
      <c r="C89" s="58" t="n">
        <v>46307</v>
      </c>
      <c r="D89" s="57" t="s">
        <v>1546</v>
      </c>
      <c r="E89" s="57" t="s">
        <v>202</v>
      </c>
      <c r="F89" s="57" t="s">
        <v>264</v>
      </c>
      <c r="G89" s="57" t="s">
        <v>499</v>
      </c>
      <c r="H89" s="57" t="s">
        <v>1525</v>
      </c>
      <c r="I89" s="57" t="s">
        <v>501</v>
      </c>
      <c r="J89" s="57"/>
      <c r="K89" s="57" t="s">
        <v>451</v>
      </c>
      <c r="L89" s="57" t="s">
        <v>383</v>
      </c>
      <c r="M89" s="57"/>
      <c r="N89" s="57" t="s">
        <v>1022</v>
      </c>
    </row>
    <row r="90" customFormat="false" ht="27.75" hidden="false" customHeight="true" outlineLevel="0" collapsed="false">
      <c r="A90" s="57" t="s">
        <v>261</v>
      </c>
      <c r="B90" s="57" t="s">
        <v>262</v>
      </c>
      <c r="C90" s="58" t="n">
        <v>46307</v>
      </c>
      <c r="D90" s="57" t="s">
        <v>1546</v>
      </c>
      <c r="E90" s="57" t="s">
        <v>202</v>
      </c>
      <c r="F90" s="57" t="s">
        <v>264</v>
      </c>
      <c r="G90" s="57" t="s">
        <v>499</v>
      </c>
      <c r="H90" s="57" t="s">
        <v>1526</v>
      </c>
      <c r="I90" s="57" t="s">
        <v>501</v>
      </c>
      <c r="J90" s="57"/>
      <c r="K90" s="57" t="s">
        <v>451</v>
      </c>
      <c r="L90" s="57" t="s">
        <v>383</v>
      </c>
      <c r="M90" s="57"/>
      <c r="N90" s="57" t="s">
        <v>1024</v>
      </c>
    </row>
    <row r="91" customFormat="false" ht="27.75" hidden="false" customHeight="true" outlineLevel="0" collapsed="false">
      <c r="A91" s="57" t="s">
        <v>261</v>
      </c>
      <c r="B91" s="57" t="s">
        <v>262</v>
      </c>
      <c r="C91" s="58" t="n">
        <v>46307</v>
      </c>
      <c r="D91" s="57" t="s">
        <v>1546</v>
      </c>
      <c r="E91" s="57" t="s">
        <v>202</v>
      </c>
      <c r="F91" s="57" t="s">
        <v>264</v>
      </c>
      <c r="G91" s="57" t="s">
        <v>499</v>
      </c>
      <c r="H91" s="57" t="s">
        <v>1527</v>
      </c>
      <c r="I91" s="57" t="s">
        <v>501</v>
      </c>
      <c r="J91" s="57"/>
      <c r="K91" s="57" t="s">
        <v>451</v>
      </c>
      <c r="L91" s="57" t="s">
        <v>383</v>
      </c>
      <c r="M91" s="57"/>
      <c r="N91" s="57" t="s">
        <v>1026</v>
      </c>
    </row>
    <row r="92" customFormat="false" ht="27.75" hidden="false" customHeight="true" outlineLevel="0" collapsed="false">
      <c r="A92" s="57" t="s">
        <v>261</v>
      </c>
      <c r="B92" s="57" t="s">
        <v>262</v>
      </c>
      <c r="C92" s="58" t="n">
        <v>46307</v>
      </c>
      <c r="D92" s="57" t="s">
        <v>1546</v>
      </c>
      <c r="E92" s="57" t="s">
        <v>202</v>
      </c>
      <c r="F92" s="57" t="s">
        <v>264</v>
      </c>
      <c r="G92" s="57" t="s">
        <v>499</v>
      </c>
      <c r="H92" s="57" t="s">
        <v>1528</v>
      </c>
      <c r="I92" s="57" t="s">
        <v>616</v>
      </c>
      <c r="J92" s="57"/>
      <c r="K92" s="57" t="s">
        <v>451</v>
      </c>
      <c r="L92" s="57" t="s">
        <v>383</v>
      </c>
      <c r="M92" s="57" t="s">
        <v>549</v>
      </c>
      <c r="N92" s="57" t="s">
        <v>1028</v>
      </c>
    </row>
    <row r="93" customFormat="false" ht="27.75" hidden="false" customHeight="true" outlineLevel="0" collapsed="false">
      <c r="A93" s="57" t="s">
        <v>261</v>
      </c>
      <c r="B93" s="57" t="s">
        <v>262</v>
      </c>
      <c r="C93" s="58" t="n">
        <v>46307</v>
      </c>
      <c r="D93" s="57" t="s">
        <v>1546</v>
      </c>
      <c r="E93" s="57" t="s">
        <v>202</v>
      </c>
      <c r="F93" s="57" t="s">
        <v>264</v>
      </c>
      <c r="G93" s="57" t="s">
        <v>499</v>
      </c>
      <c r="H93" s="57" t="s">
        <v>1529</v>
      </c>
      <c r="I93" s="57" t="s">
        <v>501</v>
      </c>
      <c r="J93" s="57"/>
      <c r="K93" s="57" t="s">
        <v>451</v>
      </c>
      <c r="L93" s="57" t="s">
        <v>383</v>
      </c>
      <c r="M93" s="57"/>
      <c r="N93" s="57" t="s">
        <v>1030</v>
      </c>
    </row>
    <row r="94" customFormat="false" ht="27.75" hidden="false" customHeight="true" outlineLevel="0" collapsed="false">
      <c r="A94" s="57" t="s">
        <v>261</v>
      </c>
      <c r="B94" s="57" t="s">
        <v>262</v>
      </c>
      <c r="C94" s="58" t="n">
        <v>46307</v>
      </c>
      <c r="D94" s="57" t="s">
        <v>1546</v>
      </c>
      <c r="E94" s="57" t="s">
        <v>202</v>
      </c>
      <c r="F94" s="57" t="s">
        <v>264</v>
      </c>
      <c r="G94" s="57" t="s">
        <v>447</v>
      </c>
      <c r="H94" s="57" t="s">
        <v>1530</v>
      </c>
      <c r="I94" s="57" t="s">
        <v>449</v>
      </c>
      <c r="J94" s="57"/>
      <c r="K94" s="57" t="s">
        <v>451</v>
      </c>
      <c r="L94" s="57" t="s">
        <v>383</v>
      </c>
      <c r="M94" s="57"/>
      <c r="N94" s="57" t="s">
        <v>1032</v>
      </c>
    </row>
    <row r="95" customFormat="false" ht="27.75" hidden="false" customHeight="true" outlineLevel="0" collapsed="false">
      <c r="A95" s="57" t="s">
        <v>261</v>
      </c>
      <c r="B95" s="57" t="s">
        <v>262</v>
      </c>
      <c r="C95" s="58" t="n">
        <v>46307</v>
      </c>
      <c r="D95" s="57" t="s">
        <v>1546</v>
      </c>
      <c r="E95" s="57" t="s">
        <v>202</v>
      </c>
      <c r="F95" s="57" t="s">
        <v>264</v>
      </c>
      <c r="G95" s="57" t="s">
        <v>447</v>
      </c>
      <c r="H95" s="57" t="s">
        <v>1535</v>
      </c>
      <c r="I95" s="57" t="s">
        <v>449</v>
      </c>
      <c r="J95" s="57"/>
      <c r="K95" s="57" t="s">
        <v>451</v>
      </c>
      <c r="L95" s="57" t="s">
        <v>383</v>
      </c>
      <c r="M95" s="57"/>
      <c r="N95" s="57" t="s">
        <v>1034</v>
      </c>
    </row>
    <row r="96" customFormat="false" ht="27.75" hidden="false" customHeight="true" outlineLevel="0" collapsed="false">
      <c r="A96" s="57" t="s">
        <v>261</v>
      </c>
      <c r="B96" s="57" t="s">
        <v>262</v>
      </c>
      <c r="C96" s="58" t="n">
        <v>46307</v>
      </c>
      <c r="D96" s="57" t="s">
        <v>1546</v>
      </c>
      <c r="E96" s="57" t="s">
        <v>202</v>
      </c>
      <c r="F96" s="57" t="s">
        <v>264</v>
      </c>
      <c r="G96" s="57" t="s">
        <v>447</v>
      </c>
      <c r="H96" s="57" t="s">
        <v>1536</v>
      </c>
      <c r="I96" s="57" t="s">
        <v>449</v>
      </c>
      <c r="J96" s="57"/>
      <c r="K96" s="57" t="s">
        <v>451</v>
      </c>
      <c r="L96" s="57" t="s">
        <v>383</v>
      </c>
      <c r="M96" s="57"/>
      <c r="N96" s="57" t="s">
        <v>1036</v>
      </c>
    </row>
    <row r="97" customFormat="false" ht="27.75" hidden="false" customHeight="true" outlineLevel="0" collapsed="false">
      <c r="A97" s="57" t="s">
        <v>261</v>
      </c>
      <c r="B97" s="57" t="s">
        <v>262</v>
      </c>
      <c r="C97" s="58" t="n">
        <v>46307</v>
      </c>
      <c r="D97" s="57" t="s">
        <v>1546</v>
      </c>
      <c r="E97" s="57" t="s">
        <v>202</v>
      </c>
      <c r="F97" s="57" t="s">
        <v>264</v>
      </c>
      <c r="G97" s="57" t="s">
        <v>629</v>
      </c>
      <c r="H97" s="57" t="s">
        <v>1537</v>
      </c>
      <c r="I97" s="57" t="s">
        <v>501</v>
      </c>
      <c r="J97" s="57"/>
      <c r="K97" s="57" t="s">
        <v>187</v>
      </c>
      <c r="L97" s="57" t="s">
        <v>383</v>
      </c>
      <c r="M97" s="57" t="s">
        <v>632</v>
      </c>
      <c r="N97" s="57" t="s">
        <v>1038</v>
      </c>
    </row>
    <row r="98" customFormat="false" ht="27.75" hidden="false" customHeight="true" outlineLevel="0" collapsed="false">
      <c r="A98" s="57" t="s">
        <v>261</v>
      </c>
      <c r="B98" s="57" t="s">
        <v>262</v>
      </c>
      <c r="C98" s="58" t="n">
        <v>46307</v>
      </c>
      <c r="D98" s="57" t="s">
        <v>1546</v>
      </c>
      <c r="E98" s="57" t="s">
        <v>202</v>
      </c>
      <c r="F98" s="57" t="s">
        <v>264</v>
      </c>
      <c r="G98" s="57" t="s">
        <v>634</v>
      </c>
      <c r="H98" s="57" t="s">
        <v>1538</v>
      </c>
      <c r="I98" s="57" t="s">
        <v>1040</v>
      </c>
      <c r="J98" s="57"/>
      <c r="K98" s="57" t="s">
        <v>451</v>
      </c>
      <c r="L98" s="57" t="s">
        <v>383</v>
      </c>
      <c r="M98" s="57" t="s">
        <v>1059</v>
      </c>
      <c r="N98" s="57" t="s">
        <v>1041</v>
      </c>
    </row>
    <row r="99" customFormat="false" ht="40.5" hidden="false" customHeight="true" outlineLevel="0" collapsed="false">
      <c r="A99" s="57" t="s">
        <v>272</v>
      </c>
      <c r="B99" s="57" t="s">
        <v>274</v>
      </c>
      <c r="C99" s="58" t="n">
        <v>46309</v>
      </c>
      <c r="D99" s="57" t="s">
        <v>1547</v>
      </c>
      <c r="E99" s="57" t="s">
        <v>188</v>
      </c>
      <c r="F99" s="57" t="s">
        <v>264</v>
      </c>
      <c r="G99" s="57" t="s">
        <v>440</v>
      </c>
      <c r="H99" s="57" t="s">
        <v>1517</v>
      </c>
      <c r="I99" s="57" t="s">
        <v>442</v>
      </c>
      <c r="J99" s="57"/>
      <c r="K99" s="57" t="s">
        <v>187</v>
      </c>
      <c r="L99" s="74" t="s">
        <v>444</v>
      </c>
      <c r="M99" s="57" t="s">
        <v>445</v>
      </c>
      <c r="N99" s="57" t="s">
        <v>1014</v>
      </c>
    </row>
    <row r="100" customFormat="false" ht="27.75" hidden="false" customHeight="true" outlineLevel="0" collapsed="false">
      <c r="A100" s="57" t="s">
        <v>272</v>
      </c>
      <c r="B100" s="57" t="s">
        <v>274</v>
      </c>
      <c r="C100" s="58" t="n">
        <v>46309</v>
      </c>
      <c r="D100" s="57" t="s">
        <v>1547</v>
      </c>
      <c r="E100" s="57" t="s">
        <v>188</v>
      </c>
      <c r="F100" s="57" t="s">
        <v>264</v>
      </c>
      <c r="G100" s="57" t="s">
        <v>447</v>
      </c>
      <c r="H100" s="57" t="s">
        <v>1518</v>
      </c>
      <c r="I100" s="57" t="s">
        <v>449</v>
      </c>
      <c r="J100" s="57"/>
      <c r="K100" s="57" t="s">
        <v>451</v>
      </c>
      <c r="L100" s="57" t="s">
        <v>383</v>
      </c>
      <c r="M100" s="57"/>
      <c r="N100" s="57" t="s">
        <v>1085</v>
      </c>
    </row>
    <row r="101" customFormat="false" ht="40.5" hidden="false" customHeight="true" outlineLevel="0" collapsed="false">
      <c r="A101" s="57" t="s">
        <v>272</v>
      </c>
      <c r="B101" s="57" t="s">
        <v>274</v>
      </c>
      <c r="C101" s="58" t="n">
        <v>46309</v>
      </c>
      <c r="D101" s="57" t="s">
        <v>1547</v>
      </c>
      <c r="E101" s="57" t="s">
        <v>188</v>
      </c>
      <c r="F101" s="57" t="s">
        <v>264</v>
      </c>
      <c r="G101" s="57" t="s">
        <v>447</v>
      </c>
      <c r="H101" s="57" t="s">
        <v>1519</v>
      </c>
      <c r="I101" s="57" t="s">
        <v>449</v>
      </c>
      <c r="J101" s="57" t="s">
        <v>1548</v>
      </c>
      <c r="K101" s="57" t="s">
        <v>451</v>
      </c>
      <c r="L101" s="57" t="s">
        <v>383</v>
      </c>
      <c r="M101" s="57" t="s">
        <v>1100</v>
      </c>
      <c r="N101" s="57" t="s">
        <v>1089</v>
      </c>
    </row>
    <row r="102" customFormat="false" ht="52.5" hidden="false" customHeight="true" outlineLevel="0" collapsed="false">
      <c r="A102" s="57" t="s">
        <v>272</v>
      </c>
      <c r="B102" s="57" t="s">
        <v>274</v>
      </c>
      <c r="C102" s="58" t="n">
        <v>46309</v>
      </c>
      <c r="D102" s="57" t="s">
        <v>1547</v>
      </c>
      <c r="E102" s="57" t="s">
        <v>188</v>
      </c>
      <c r="F102" s="57" t="s">
        <v>264</v>
      </c>
      <c r="G102" s="57" t="s">
        <v>634</v>
      </c>
      <c r="H102" s="57" t="s">
        <v>1538</v>
      </c>
      <c r="I102" s="57" t="s">
        <v>1040</v>
      </c>
      <c r="J102" s="57"/>
      <c r="K102" s="57" t="s">
        <v>451</v>
      </c>
      <c r="L102" s="74" t="s">
        <v>444</v>
      </c>
      <c r="M102" s="57" t="s">
        <v>1102</v>
      </c>
      <c r="N102" s="57" t="s">
        <v>1041</v>
      </c>
    </row>
    <row r="103" customFormat="false" ht="102.75" hidden="false" customHeight="true" outlineLevel="0" collapsed="false">
      <c r="A103" s="57" t="s">
        <v>276</v>
      </c>
      <c r="B103" s="57" t="s">
        <v>277</v>
      </c>
      <c r="C103" s="58" t="n">
        <v>46310</v>
      </c>
      <c r="D103" s="57" t="s">
        <v>1540</v>
      </c>
      <c r="E103" s="57" t="s">
        <v>188</v>
      </c>
      <c r="F103" s="57" t="s">
        <v>189</v>
      </c>
      <c r="G103" s="57" t="s">
        <v>440</v>
      </c>
      <c r="H103" s="57" t="s">
        <v>1517</v>
      </c>
      <c r="I103" s="57" t="s">
        <v>501</v>
      </c>
      <c r="J103" s="57"/>
      <c r="K103" s="57" t="s">
        <v>726</v>
      </c>
      <c r="L103" s="74" t="s">
        <v>444</v>
      </c>
      <c r="M103" s="57" t="s">
        <v>1121</v>
      </c>
      <c r="N103" s="57" t="s">
        <v>443</v>
      </c>
    </row>
    <row r="104" customFormat="false" ht="27.75" hidden="false" customHeight="true" outlineLevel="0" collapsed="false">
      <c r="A104" s="57" t="s">
        <v>276</v>
      </c>
      <c r="B104" s="57" t="s">
        <v>277</v>
      </c>
      <c r="C104" s="58" t="n">
        <v>46310</v>
      </c>
      <c r="D104" s="57" t="s">
        <v>1540</v>
      </c>
      <c r="E104" s="57" t="s">
        <v>188</v>
      </c>
      <c r="F104" s="57" t="s">
        <v>189</v>
      </c>
      <c r="G104" s="57" t="s">
        <v>447</v>
      </c>
      <c r="H104" s="57" t="s">
        <v>1518</v>
      </c>
      <c r="I104" s="57" t="s">
        <v>449</v>
      </c>
      <c r="J104" s="57"/>
      <c r="K104" s="57" t="s">
        <v>451</v>
      </c>
      <c r="L104" s="57" t="s">
        <v>383</v>
      </c>
      <c r="M104" s="57"/>
      <c r="N104" s="57" t="s">
        <v>450</v>
      </c>
    </row>
    <row r="105" customFormat="false" ht="52.5" hidden="false" customHeight="true" outlineLevel="0" collapsed="false">
      <c r="A105" s="57" t="s">
        <v>276</v>
      </c>
      <c r="B105" s="57" t="s">
        <v>277</v>
      </c>
      <c r="C105" s="58" t="n">
        <v>46310</v>
      </c>
      <c r="D105" s="57" t="s">
        <v>1540</v>
      </c>
      <c r="E105" s="57" t="s">
        <v>188</v>
      </c>
      <c r="F105" s="57" t="s">
        <v>189</v>
      </c>
      <c r="G105" s="57" t="s">
        <v>447</v>
      </c>
      <c r="H105" s="57" t="s">
        <v>1519</v>
      </c>
      <c r="I105" s="57" t="s">
        <v>449</v>
      </c>
      <c r="J105" s="57" t="s">
        <v>1520</v>
      </c>
      <c r="K105" s="57" t="s">
        <v>451</v>
      </c>
      <c r="L105" s="57" t="s">
        <v>383</v>
      </c>
      <c r="M105" s="57" t="s">
        <v>1130</v>
      </c>
      <c r="N105" s="57" t="s">
        <v>456</v>
      </c>
    </row>
    <row r="106" customFormat="false" ht="40.5" hidden="false" customHeight="true" outlineLevel="0" collapsed="false">
      <c r="A106" s="57" t="s">
        <v>278</v>
      </c>
      <c r="B106" s="57" t="s">
        <v>236</v>
      </c>
      <c r="C106" s="58" t="n">
        <v>46320</v>
      </c>
      <c r="D106" s="57" t="s">
        <v>1516</v>
      </c>
      <c r="E106" s="57" t="s">
        <v>188</v>
      </c>
      <c r="F106" s="57" t="s">
        <v>189</v>
      </c>
      <c r="G106" s="57" t="s">
        <v>440</v>
      </c>
      <c r="H106" s="57" t="s">
        <v>1517</v>
      </c>
      <c r="I106" s="57" t="s">
        <v>442</v>
      </c>
      <c r="J106" s="57"/>
      <c r="K106" s="57" t="s">
        <v>186</v>
      </c>
      <c r="L106" s="74" t="s">
        <v>444</v>
      </c>
      <c r="M106" s="57" t="s">
        <v>445</v>
      </c>
      <c r="N106" s="57" t="s">
        <v>443</v>
      </c>
    </row>
    <row r="107" customFormat="false" ht="27.75" hidden="false" customHeight="true" outlineLevel="0" collapsed="false">
      <c r="A107" s="57" t="s">
        <v>278</v>
      </c>
      <c r="B107" s="57" t="s">
        <v>236</v>
      </c>
      <c r="C107" s="58" t="n">
        <v>46320</v>
      </c>
      <c r="D107" s="57" t="s">
        <v>1516</v>
      </c>
      <c r="E107" s="57" t="s">
        <v>188</v>
      </c>
      <c r="F107" s="57" t="s">
        <v>189</v>
      </c>
      <c r="G107" s="57" t="s">
        <v>447</v>
      </c>
      <c r="H107" s="57" t="s">
        <v>1518</v>
      </c>
      <c r="I107" s="57" t="s">
        <v>449</v>
      </c>
      <c r="J107" s="57"/>
      <c r="K107" s="57" t="s">
        <v>451</v>
      </c>
      <c r="L107" s="57" t="s">
        <v>383</v>
      </c>
      <c r="M107" s="57"/>
      <c r="N107" s="57" t="s">
        <v>450</v>
      </c>
    </row>
    <row r="108" customFormat="false" ht="52.5" hidden="false" customHeight="true" outlineLevel="0" collapsed="false">
      <c r="A108" s="57" t="s">
        <v>278</v>
      </c>
      <c r="B108" s="57" t="s">
        <v>236</v>
      </c>
      <c r="C108" s="58" t="n">
        <v>46320</v>
      </c>
      <c r="D108" s="57" t="s">
        <v>1516</v>
      </c>
      <c r="E108" s="57" t="s">
        <v>188</v>
      </c>
      <c r="F108" s="57" t="s">
        <v>189</v>
      </c>
      <c r="G108" s="57" t="s">
        <v>447</v>
      </c>
      <c r="H108" s="57" t="s">
        <v>1519</v>
      </c>
      <c r="I108" s="57" t="s">
        <v>449</v>
      </c>
      <c r="J108" s="57" t="s">
        <v>1520</v>
      </c>
      <c r="K108" s="57" t="s">
        <v>451</v>
      </c>
      <c r="L108" s="57" t="s">
        <v>383</v>
      </c>
      <c r="M108" s="57" t="s">
        <v>1160</v>
      </c>
      <c r="N108" s="57" t="s">
        <v>456</v>
      </c>
    </row>
    <row r="109" customFormat="false" ht="27.75" hidden="false" customHeight="true" outlineLevel="0" collapsed="false">
      <c r="A109" s="57" t="s">
        <v>280</v>
      </c>
      <c r="B109" s="57" t="s">
        <v>281</v>
      </c>
      <c r="C109" s="58" t="n">
        <v>46321</v>
      </c>
      <c r="D109" s="57" t="s">
        <v>1549</v>
      </c>
      <c r="E109" s="57" t="s">
        <v>188</v>
      </c>
      <c r="F109" s="57" t="s">
        <v>203</v>
      </c>
      <c r="G109" s="57" t="s">
        <v>447</v>
      </c>
      <c r="H109" s="57" t="s">
        <v>1518</v>
      </c>
      <c r="I109" s="57" t="s">
        <v>449</v>
      </c>
      <c r="J109" s="57"/>
      <c r="K109" s="57" t="s">
        <v>451</v>
      </c>
      <c r="L109" s="57" t="s">
        <v>383</v>
      </c>
      <c r="M109" s="57"/>
      <c r="N109" s="57" t="s">
        <v>1181</v>
      </c>
    </row>
    <row r="110" customFormat="false" ht="78" hidden="false" customHeight="true" outlineLevel="0" collapsed="false">
      <c r="A110" s="57" t="s">
        <v>280</v>
      </c>
      <c r="B110" s="57" t="s">
        <v>281</v>
      </c>
      <c r="C110" s="58" t="n">
        <v>46321</v>
      </c>
      <c r="D110" s="57" t="s">
        <v>1549</v>
      </c>
      <c r="E110" s="57" t="s">
        <v>188</v>
      </c>
      <c r="F110" s="57" t="s">
        <v>203</v>
      </c>
      <c r="G110" s="57" t="s">
        <v>447</v>
      </c>
      <c r="H110" s="57" t="s">
        <v>1519</v>
      </c>
      <c r="I110" s="57" t="s">
        <v>449</v>
      </c>
      <c r="J110" s="57"/>
      <c r="K110" s="57" t="s">
        <v>451</v>
      </c>
      <c r="L110" s="74" t="s">
        <v>444</v>
      </c>
      <c r="M110" s="57" t="s">
        <v>1194</v>
      </c>
      <c r="N110" s="57" t="s">
        <v>1183</v>
      </c>
    </row>
    <row r="111" customFormat="false" ht="27.75" hidden="false" customHeight="true" outlineLevel="0" collapsed="false">
      <c r="A111" s="57" t="s">
        <v>280</v>
      </c>
      <c r="B111" s="57" t="s">
        <v>281</v>
      </c>
      <c r="C111" s="58" t="n">
        <v>46321</v>
      </c>
      <c r="D111" s="57" t="s">
        <v>1549</v>
      </c>
      <c r="E111" s="57" t="s">
        <v>188</v>
      </c>
      <c r="F111" s="57" t="s">
        <v>203</v>
      </c>
      <c r="G111" s="57" t="s">
        <v>634</v>
      </c>
      <c r="H111" s="57" t="s">
        <v>1550</v>
      </c>
      <c r="I111" s="57" t="s">
        <v>1187</v>
      </c>
      <c r="J111" s="57"/>
      <c r="K111" s="57" t="s">
        <v>451</v>
      </c>
      <c r="L111" s="57" t="s">
        <v>383</v>
      </c>
      <c r="M111" s="57" t="s">
        <v>1197</v>
      </c>
      <c r="N111" s="57" t="s">
        <v>1188</v>
      </c>
    </row>
    <row r="112" customFormat="false" ht="27.75" hidden="false" customHeight="true" outlineLevel="0" collapsed="false">
      <c r="A112" s="57" t="s">
        <v>290</v>
      </c>
      <c r="B112" s="57" t="s">
        <v>292</v>
      </c>
      <c r="C112" s="58" t="n">
        <v>46322</v>
      </c>
      <c r="D112" s="57" t="s">
        <v>1551</v>
      </c>
      <c r="E112" s="57" t="s">
        <v>202</v>
      </c>
      <c r="F112" s="57" t="s">
        <v>203</v>
      </c>
      <c r="G112" s="57" t="s">
        <v>440</v>
      </c>
      <c r="H112" s="57" t="s">
        <v>1552</v>
      </c>
      <c r="I112" s="57" t="s">
        <v>501</v>
      </c>
      <c r="J112" s="57"/>
      <c r="K112" s="57" t="s">
        <v>187</v>
      </c>
      <c r="L112" s="57" t="s">
        <v>383</v>
      </c>
      <c r="M112" s="57"/>
      <c r="N112" s="57" t="s">
        <v>1222</v>
      </c>
    </row>
    <row r="113" customFormat="false" ht="27.75" hidden="false" customHeight="true" outlineLevel="0" collapsed="false">
      <c r="A113" s="57" t="s">
        <v>290</v>
      </c>
      <c r="B113" s="57" t="s">
        <v>292</v>
      </c>
      <c r="C113" s="58" t="n">
        <v>46322</v>
      </c>
      <c r="D113" s="57" t="s">
        <v>1551</v>
      </c>
      <c r="E113" s="57" t="s">
        <v>202</v>
      </c>
      <c r="F113" s="57" t="s">
        <v>203</v>
      </c>
      <c r="G113" s="57" t="s">
        <v>499</v>
      </c>
      <c r="H113" s="57" t="s">
        <v>1523</v>
      </c>
      <c r="I113" s="57" t="s">
        <v>501</v>
      </c>
      <c r="J113" s="57"/>
      <c r="K113" s="57" t="s">
        <v>451</v>
      </c>
      <c r="L113" s="57" t="s">
        <v>383</v>
      </c>
      <c r="M113" s="57"/>
      <c r="N113" s="57" t="s">
        <v>1225</v>
      </c>
    </row>
    <row r="114" customFormat="false" ht="27.75" hidden="false" customHeight="true" outlineLevel="0" collapsed="false">
      <c r="A114" s="57" t="s">
        <v>290</v>
      </c>
      <c r="B114" s="57" t="s">
        <v>292</v>
      </c>
      <c r="C114" s="58" t="n">
        <v>46322</v>
      </c>
      <c r="D114" s="57" t="s">
        <v>1551</v>
      </c>
      <c r="E114" s="57" t="s">
        <v>202</v>
      </c>
      <c r="F114" s="57" t="s">
        <v>203</v>
      </c>
      <c r="G114" s="57" t="s">
        <v>499</v>
      </c>
      <c r="H114" s="57" t="s">
        <v>1524</v>
      </c>
      <c r="I114" s="57" t="s">
        <v>501</v>
      </c>
      <c r="J114" s="57"/>
      <c r="K114" s="57" t="s">
        <v>451</v>
      </c>
      <c r="L114" s="57" t="s">
        <v>383</v>
      </c>
      <c r="M114" s="57"/>
      <c r="N114" s="57" t="s">
        <v>1228</v>
      </c>
    </row>
    <row r="115" customFormat="false" ht="27.75" hidden="false" customHeight="true" outlineLevel="0" collapsed="false">
      <c r="A115" s="57" t="s">
        <v>290</v>
      </c>
      <c r="B115" s="57" t="s">
        <v>292</v>
      </c>
      <c r="C115" s="58" t="n">
        <v>46322</v>
      </c>
      <c r="D115" s="57" t="s">
        <v>1551</v>
      </c>
      <c r="E115" s="57" t="s">
        <v>202</v>
      </c>
      <c r="F115" s="57" t="s">
        <v>203</v>
      </c>
      <c r="G115" s="57" t="s">
        <v>499</v>
      </c>
      <c r="H115" s="57" t="s">
        <v>1525</v>
      </c>
      <c r="I115" s="57" t="s">
        <v>501</v>
      </c>
      <c r="J115" s="57"/>
      <c r="K115" s="57" t="s">
        <v>451</v>
      </c>
      <c r="L115" s="57" t="s">
        <v>383</v>
      </c>
      <c r="M115" s="57"/>
      <c r="N115" s="57" t="s">
        <v>1230</v>
      </c>
    </row>
    <row r="116" customFormat="false" ht="65.25" hidden="false" customHeight="true" outlineLevel="0" collapsed="false">
      <c r="A116" s="57" t="s">
        <v>290</v>
      </c>
      <c r="B116" s="57" t="s">
        <v>292</v>
      </c>
      <c r="C116" s="58" t="n">
        <v>46322</v>
      </c>
      <c r="D116" s="57" t="s">
        <v>1551</v>
      </c>
      <c r="E116" s="57" t="s">
        <v>202</v>
      </c>
      <c r="F116" s="57" t="s">
        <v>203</v>
      </c>
      <c r="G116" s="57" t="s">
        <v>499</v>
      </c>
      <c r="H116" s="57" t="s">
        <v>1526</v>
      </c>
      <c r="I116" s="57" t="s">
        <v>501</v>
      </c>
      <c r="J116" s="57"/>
      <c r="K116" s="57" t="s">
        <v>451</v>
      </c>
      <c r="L116" s="74" t="s">
        <v>444</v>
      </c>
      <c r="M116" s="57" t="s">
        <v>1258</v>
      </c>
      <c r="N116" s="57" t="s">
        <v>1232</v>
      </c>
    </row>
    <row r="117" customFormat="false" ht="65.25" hidden="false" customHeight="true" outlineLevel="0" collapsed="false">
      <c r="A117" s="57" t="s">
        <v>290</v>
      </c>
      <c r="B117" s="57" t="s">
        <v>292</v>
      </c>
      <c r="C117" s="58" t="n">
        <v>46322</v>
      </c>
      <c r="D117" s="57" t="s">
        <v>1551</v>
      </c>
      <c r="E117" s="57" t="s">
        <v>202</v>
      </c>
      <c r="F117" s="57" t="s">
        <v>203</v>
      </c>
      <c r="G117" s="57" t="s">
        <v>499</v>
      </c>
      <c r="H117" s="57" t="s">
        <v>1527</v>
      </c>
      <c r="I117" s="57" t="s">
        <v>501</v>
      </c>
      <c r="J117" s="57"/>
      <c r="K117" s="57" t="s">
        <v>451</v>
      </c>
      <c r="L117" s="74" t="s">
        <v>444</v>
      </c>
      <c r="M117" s="57" t="s">
        <v>1258</v>
      </c>
      <c r="N117" s="57" t="s">
        <v>1235</v>
      </c>
    </row>
    <row r="118" customFormat="false" ht="27.75" hidden="false" customHeight="true" outlineLevel="0" collapsed="false">
      <c r="A118" s="57" t="s">
        <v>290</v>
      </c>
      <c r="B118" s="57" t="s">
        <v>292</v>
      </c>
      <c r="C118" s="58" t="n">
        <v>46322</v>
      </c>
      <c r="D118" s="57" t="s">
        <v>1551</v>
      </c>
      <c r="E118" s="57" t="s">
        <v>202</v>
      </c>
      <c r="F118" s="57" t="s">
        <v>203</v>
      </c>
      <c r="G118" s="57" t="s">
        <v>499</v>
      </c>
      <c r="H118" s="57" t="s">
        <v>1528</v>
      </c>
      <c r="I118" s="57" t="s">
        <v>519</v>
      </c>
      <c r="J118" s="57"/>
      <c r="K118" s="57" t="s">
        <v>451</v>
      </c>
      <c r="L118" s="57" t="s">
        <v>383</v>
      </c>
      <c r="M118" s="57" t="s">
        <v>549</v>
      </c>
      <c r="N118" s="57" t="s">
        <v>1237</v>
      </c>
    </row>
    <row r="119" customFormat="false" ht="27.75" hidden="false" customHeight="true" outlineLevel="0" collapsed="false">
      <c r="A119" s="57" t="s">
        <v>290</v>
      </c>
      <c r="B119" s="57" t="s">
        <v>292</v>
      </c>
      <c r="C119" s="58" t="n">
        <v>46322</v>
      </c>
      <c r="D119" s="57" t="s">
        <v>1551</v>
      </c>
      <c r="E119" s="57" t="s">
        <v>202</v>
      </c>
      <c r="F119" s="57" t="s">
        <v>203</v>
      </c>
      <c r="G119" s="57" t="s">
        <v>499</v>
      </c>
      <c r="H119" s="57" t="s">
        <v>1529</v>
      </c>
      <c r="I119" s="57" t="s">
        <v>501</v>
      </c>
      <c r="J119" s="57"/>
      <c r="K119" s="57" t="s">
        <v>451</v>
      </c>
      <c r="L119" s="57" t="s">
        <v>383</v>
      </c>
      <c r="M119" s="57"/>
      <c r="N119" s="57" t="s">
        <v>1240</v>
      </c>
    </row>
    <row r="120" customFormat="false" ht="27.75" hidden="false" customHeight="true" outlineLevel="0" collapsed="false">
      <c r="A120" s="57" t="s">
        <v>290</v>
      </c>
      <c r="B120" s="57" t="s">
        <v>292</v>
      </c>
      <c r="C120" s="58" t="n">
        <v>46322</v>
      </c>
      <c r="D120" s="57" t="s">
        <v>1551</v>
      </c>
      <c r="E120" s="57" t="s">
        <v>202</v>
      </c>
      <c r="F120" s="57" t="s">
        <v>203</v>
      </c>
      <c r="G120" s="57" t="s">
        <v>447</v>
      </c>
      <c r="H120" s="57" t="s">
        <v>1530</v>
      </c>
      <c r="I120" s="57" t="s">
        <v>449</v>
      </c>
      <c r="J120" s="57"/>
      <c r="K120" s="57" t="s">
        <v>451</v>
      </c>
      <c r="L120" s="57" t="s">
        <v>383</v>
      </c>
      <c r="M120" s="57"/>
      <c r="N120" s="57" t="s">
        <v>1242</v>
      </c>
    </row>
    <row r="121" customFormat="false" ht="27.75" hidden="false" customHeight="true" outlineLevel="0" collapsed="false">
      <c r="A121" s="57" t="s">
        <v>290</v>
      </c>
      <c r="B121" s="57" t="s">
        <v>292</v>
      </c>
      <c r="C121" s="58" t="n">
        <v>46322</v>
      </c>
      <c r="D121" s="57" t="s">
        <v>1551</v>
      </c>
      <c r="E121" s="57" t="s">
        <v>202</v>
      </c>
      <c r="F121" s="57" t="s">
        <v>203</v>
      </c>
      <c r="G121" s="57" t="s">
        <v>447</v>
      </c>
      <c r="H121" s="57" t="s">
        <v>1531</v>
      </c>
      <c r="I121" s="57" t="s">
        <v>449</v>
      </c>
      <c r="J121" s="57"/>
      <c r="K121" s="57" t="s">
        <v>451</v>
      </c>
      <c r="L121" s="57" t="s">
        <v>383</v>
      </c>
      <c r="M121" s="57"/>
      <c r="N121" s="57" t="s">
        <v>1244</v>
      </c>
    </row>
    <row r="122" customFormat="false" ht="52.5" hidden="false" customHeight="true" outlineLevel="0" collapsed="false">
      <c r="A122" s="57" t="s">
        <v>290</v>
      </c>
      <c r="B122" s="57" t="s">
        <v>292</v>
      </c>
      <c r="C122" s="58" t="n">
        <v>46322</v>
      </c>
      <c r="D122" s="57" t="s">
        <v>1551</v>
      </c>
      <c r="E122" s="57" t="s">
        <v>202</v>
      </c>
      <c r="F122" s="57" t="s">
        <v>203</v>
      </c>
      <c r="G122" s="57" t="s">
        <v>634</v>
      </c>
      <c r="H122" s="57" t="s">
        <v>1550</v>
      </c>
      <c r="I122" s="57" t="s">
        <v>1187</v>
      </c>
      <c r="J122" s="57"/>
      <c r="K122" s="57" t="s">
        <v>451</v>
      </c>
      <c r="L122" s="74" t="s">
        <v>444</v>
      </c>
      <c r="M122" s="57" t="s">
        <v>1265</v>
      </c>
      <c r="N122" s="57" t="s">
        <v>1188</v>
      </c>
    </row>
    <row r="123" customFormat="false" ht="27.75" hidden="false" customHeight="true" outlineLevel="0" collapsed="false">
      <c r="A123" s="57" t="s">
        <v>293</v>
      </c>
      <c r="B123" s="57" t="s">
        <v>294</v>
      </c>
      <c r="C123" s="58" t="n">
        <v>46322</v>
      </c>
      <c r="D123" s="57" t="s">
        <v>1553</v>
      </c>
      <c r="E123" s="57" t="s">
        <v>202</v>
      </c>
      <c r="F123" s="57" t="s">
        <v>215</v>
      </c>
      <c r="G123" s="57" t="s">
        <v>440</v>
      </c>
      <c r="H123" s="57" t="s">
        <v>1534</v>
      </c>
      <c r="I123" s="57" t="s">
        <v>501</v>
      </c>
      <c r="J123" s="57"/>
      <c r="K123" s="57" t="s">
        <v>187</v>
      </c>
      <c r="L123" s="57" t="s">
        <v>383</v>
      </c>
      <c r="M123" s="57"/>
      <c r="N123" s="57" t="s">
        <v>1286</v>
      </c>
    </row>
    <row r="124" customFormat="false" ht="27.75" hidden="false" customHeight="true" outlineLevel="0" collapsed="false">
      <c r="A124" s="57" t="s">
        <v>293</v>
      </c>
      <c r="B124" s="57" t="s">
        <v>294</v>
      </c>
      <c r="C124" s="58" t="n">
        <v>46322</v>
      </c>
      <c r="D124" s="57" t="s">
        <v>1553</v>
      </c>
      <c r="E124" s="57" t="s">
        <v>202</v>
      </c>
      <c r="F124" s="57" t="s">
        <v>215</v>
      </c>
      <c r="G124" s="57" t="s">
        <v>499</v>
      </c>
      <c r="H124" s="57" t="s">
        <v>1523</v>
      </c>
      <c r="I124" s="57" t="s">
        <v>501</v>
      </c>
      <c r="J124" s="57"/>
      <c r="K124" s="57" t="s">
        <v>451</v>
      </c>
      <c r="L124" s="57" t="s">
        <v>383</v>
      </c>
      <c r="M124" s="57"/>
      <c r="N124" s="57" t="s">
        <v>1288</v>
      </c>
    </row>
    <row r="125" customFormat="false" ht="27.75" hidden="false" customHeight="true" outlineLevel="0" collapsed="false">
      <c r="A125" s="57" t="s">
        <v>293</v>
      </c>
      <c r="B125" s="57" t="s">
        <v>294</v>
      </c>
      <c r="C125" s="58" t="n">
        <v>46322</v>
      </c>
      <c r="D125" s="57" t="s">
        <v>1553</v>
      </c>
      <c r="E125" s="57" t="s">
        <v>202</v>
      </c>
      <c r="F125" s="57" t="s">
        <v>215</v>
      </c>
      <c r="G125" s="57" t="s">
        <v>499</v>
      </c>
      <c r="H125" s="57" t="s">
        <v>1524</v>
      </c>
      <c r="I125" s="57" t="s">
        <v>501</v>
      </c>
      <c r="J125" s="57"/>
      <c r="K125" s="57" t="s">
        <v>451</v>
      </c>
      <c r="L125" s="57" t="s">
        <v>383</v>
      </c>
      <c r="M125" s="57"/>
      <c r="N125" s="57" t="s">
        <v>1290</v>
      </c>
    </row>
    <row r="126" customFormat="false" ht="27.75" hidden="false" customHeight="true" outlineLevel="0" collapsed="false">
      <c r="A126" s="57" t="s">
        <v>293</v>
      </c>
      <c r="B126" s="57" t="s">
        <v>294</v>
      </c>
      <c r="C126" s="58" t="n">
        <v>46322</v>
      </c>
      <c r="D126" s="57" t="s">
        <v>1553</v>
      </c>
      <c r="E126" s="57" t="s">
        <v>202</v>
      </c>
      <c r="F126" s="57" t="s">
        <v>215</v>
      </c>
      <c r="G126" s="57" t="s">
        <v>499</v>
      </c>
      <c r="H126" s="57" t="s">
        <v>1525</v>
      </c>
      <c r="I126" s="57" t="s">
        <v>501</v>
      </c>
      <c r="J126" s="57"/>
      <c r="K126" s="57" t="s">
        <v>451</v>
      </c>
      <c r="L126" s="57" t="s">
        <v>383</v>
      </c>
      <c r="M126" s="57"/>
      <c r="N126" s="57" t="s">
        <v>1292</v>
      </c>
    </row>
    <row r="127" customFormat="false" ht="27.75" hidden="false" customHeight="true" outlineLevel="0" collapsed="false">
      <c r="A127" s="57" t="s">
        <v>293</v>
      </c>
      <c r="B127" s="57" t="s">
        <v>294</v>
      </c>
      <c r="C127" s="58" t="n">
        <v>46322</v>
      </c>
      <c r="D127" s="57" t="s">
        <v>1553</v>
      </c>
      <c r="E127" s="57" t="s">
        <v>202</v>
      </c>
      <c r="F127" s="57" t="s">
        <v>215</v>
      </c>
      <c r="G127" s="57" t="s">
        <v>499</v>
      </c>
      <c r="H127" s="57" t="s">
        <v>1526</v>
      </c>
      <c r="I127" s="57" t="s">
        <v>501</v>
      </c>
      <c r="J127" s="57"/>
      <c r="K127" s="57" t="s">
        <v>451</v>
      </c>
      <c r="L127" s="57" t="s">
        <v>383</v>
      </c>
      <c r="M127" s="57"/>
      <c r="N127" s="57" t="s">
        <v>1294</v>
      </c>
    </row>
    <row r="128" customFormat="false" ht="27.75" hidden="false" customHeight="true" outlineLevel="0" collapsed="false">
      <c r="A128" s="57" t="s">
        <v>293</v>
      </c>
      <c r="B128" s="57" t="s">
        <v>294</v>
      </c>
      <c r="C128" s="58" t="n">
        <v>46322</v>
      </c>
      <c r="D128" s="57" t="s">
        <v>1553</v>
      </c>
      <c r="E128" s="57" t="s">
        <v>202</v>
      </c>
      <c r="F128" s="57" t="s">
        <v>215</v>
      </c>
      <c r="G128" s="57" t="s">
        <v>499</v>
      </c>
      <c r="H128" s="57" t="s">
        <v>1527</v>
      </c>
      <c r="I128" s="57" t="s">
        <v>501</v>
      </c>
      <c r="J128" s="57"/>
      <c r="K128" s="57" t="s">
        <v>451</v>
      </c>
      <c r="L128" s="57" t="s">
        <v>383</v>
      </c>
      <c r="M128" s="57"/>
      <c r="N128" s="57" t="s">
        <v>1296</v>
      </c>
    </row>
    <row r="129" customFormat="false" ht="27.75" hidden="false" customHeight="true" outlineLevel="0" collapsed="false">
      <c r="A129" s="57" t="s">
        <v>293</v>
      </c>
      <c r="B129" s="57" t="s">
        <v>294</v>
      </c>
      <c r="C129" s="58" t="n">
        <v>46322</v>
      </c>
      <c r="D129" s="57" t="s">
        <v>1553</v>
      </c>
      <c r="E129" s="57" t="s">
        <v>202</v>
      </c>
      <c r="F129" s="57" t="s">
        <v>215</v>
      </c>
      <c r="G129" s="57" t="s">
        <v>499</v>
      </c>
      <c r="H129" s="57" t="s">
        <v>1528</v>
      </c>
      <c r="I129" s="57" t="s">
        <v>616</v>
      </c>
      <c r="J129" s="57"/>
      <c r="K129" s="57" t="s">
        <v>451</v>
      </c>
      <c r="L129" s="57" t="s">
        <v>383</v>
      </c>
      <c r="M129" s="57" t="s">
        <v>549</v>
      </c>
      <c r="N129" s="57" t="s">
        <v>1298</v>
      </c>
    </row>
    <row r="130" customFormat="false" ht="27.75" hidden="false" customHeight="true" outlineLevel="0" collapsed="false">
      <c r="A130" s="57" t="s">
        <v>293</v>
      </c>
      <c r="B130" s="57" t="s">
        <v>294</v>
      </c>
      <c r="C130" s="58" t="n">
        <v>46322</v>
      </c>
      <c r="D130" s="57" t="s">
        <v>1553</v>
      </c>
      <c r="E130" s="57" t="s">
        <v>202</v>
      </c>
      <c r="F130" s="57" t="s">
        <v>215</v>
      </c>
      <c r="G130" s="57" t="s">
        <v>499</v>
      </c>
      <c r="H130" s="57" t="s">
        <v>1529</v>
      </c>
      <c r="I130" s="57" t="s">
        <v>501</v>
      </c>
      <c r="J130" s="57"/>
      <c r="K130" s="57" t="s">
        <v>451</v>
      </c>
      <c r="L130" s="57" t="s">
        <v>383</v>
      </c>
      <c r="M130" s="57"/>
      <c r="N130" s="57" t="s">
        <v>1300</v>
      </c>
    </row>
    <row r="131" customFormat="false" ht="27.75" hidden="false" customHeight="true" outlineLevel="0" collapsed="false">
      <c r="A131" s="57" t="s">
        <v>293</v>
      </c>
      <c r="B131" s="57" t="s">
        <v>294</v>
      </c>
      <c r="C131" s="58" t="n">
        <v>46322</v>
      </c>
      <c r="D131" s="57" t="s">
        <v>1553</v>
      </c>
      <c r="E131" s="57" t="s">
        <v>202</v>
      </c>
      <c r="F131" s="57" t="s">
        <v>215</v>
      </c>
      <c r="G131" s="57" t="s">
        <v>447</v>
      </c>
      <c r="H131" s="57" t="s">
        <v>1530</v>
      </c>
      <c r="I131" s="57" t="s">
        <v>449</v>
      </c>
      <c r="J131" s="57"/>
      <c r="K131" s="57" t="s">
        <v>451</v>
      </c>
      <c r="L131" s="57" t="s">
        <v>383</v>
      </c>
      <c r="M131" s="57"/>
      <c r="N131" s="57" t="s">
        <v>1302</v>
      </c>
    </row>
    <row r="132" customFormat="false" ht="27.75" hidden="false" customHeight="true" outlineLevel="0" collapsed="false">
      <c r="A132" s="57" t="s">
        <v>293</v>
      </c>
      <c r="B132" s="57" t="s">
        <v>294</v>
      </c>
      <c r="C132" s="58" t="n">
        <v>46322</v>
      </c>
      <c r="D132" s="57" t="s">
        <v>1553</v>
      </c>
      <c r="E132" s="57" t="s">
        <v>202</v>
      </c>
      <c r="F132" s="57" t="s">
        <v>215</v>
      </c>
      <c r="G132" s="57" t="s">
        <v>447</v>
      </c>
      <c r="H132" s="57" t="s">
        <v>1535</v>
      </c>
      <c r="I132" s="57" t="s">
        <v>449</v>
      </c>
      <c r="J132" s="57"/>
      <c r="K132" s="57" t="s">
        <v>451</v>
      </c>
      <c r="L132" s="57" t="s">
        <v>383</v>
      </c>
      <c r="M132" s="57"/>
      <c r="N132" s="57" t="s">
        <v>1304</v>
      </c>
    </row>
    <row r="133" customFormat="false" ht="27.75" hidden="false" customHeight="true" outlineLevel="0" collapsed="false">
      <c r="A133" s="57" t="s">
        <v>293</v>
      </c>
      <c r="B133" s="57" t="s">
        <v>294</v>
      </c>
      <c r="C133" s="58" t="n">
        <v>46322</v>
      </c>
      <c r="D133" s="57" t="s">
        <v>1553</v>
      </c>
      <c r="E133" s="57" t="s">
        <v>202</v>
      </c>
      <c r="F133" s="57" t="s">
        <v>215</v>
      </c>
      <c r="G133" s="57" t="s">
        <v>447</v>
      </c>
      <c r="H133" s="57" t="s">
        <v>1536</v>
      </c>
      <c r="I133" s="57" t="s">
        <v>449</v>
      </c>
      <c r="J133" s="57"/>
      <c r="K133" s="57" t="s">
        <v>451</v>
      </c>
      <c r="L133" s="57" t="s">
        <v>383</v>
      </c>
      <c r="M133" s="57"/>
      <c r="N133" s="57" t="s">
        <v>1306</v>
      </c>
    </row>
    <row r="134" customFormat="false" ht="27.75" hidden="false" customHeight="true" outlineLevel="0" collapsed="false">
      <c r="A134" s="57" t="s">
        <v>293</v>
      </c>
      <c r="B134" s="57" t="s">
        <v>294</v>
      </c>
      <c r="C134" s="58" t="n">
        <v>46322</v>
      </c>
      <c r="D134" s="57" t="s">
        <v>1553</v>
      </c>
      <c r="E134" s="57" t="s">
        <v>202</v>
      </c>
      <c r="F134" s="57" t="s">
        <v>215</v>
      </c>
      <c r="G134" s="57" t="s">
        <v>629</v>
      </c>
      <c r="H134" s="57" t="s">
        <v>1537</v>
      </c>
      <c r="I134" s="57" t="s">
        <v>501</v>
      </c>
      <c r="J134" s="57"/>
      <c r="K134" s="57" t="s">
        <v>187</v>
      </c>
      <c r="L134" s="57" t="s">
        <v>383</v>
      </c>
      <c r="M134" s="57" t="s">
        <v>632</v>
      </c>
      <c r="N134" s="57" t="s">
        <v>1308</v>
      </c>
    </row>
    <row r="135" customFormat="false" ht="27.75" hidden="false" customHeight="true" outlineLevel="0" collapsed="false">
      <c r="A135" s="57" t="s">
        <v>293</v>
      </c>
      <c r="B135" s="57" t="s">
        <v>294</v>
      </c>
      <c r="C135" s="58" t="n">
        <v>46322</v>
      </c>
      <c r="D135" s="57" t="s">
        <v>1553</v>
      </c>
      <c r="E135" s="57" t="s">
        <v>202</v>
      </c>
      <c r="F135" s="57" t="s">
        <v>215</v>
      </c>
      <c r="G135" s="57" t="s">
        <v>634</v>
      </c>
      <c r="H135" s="57" t="s">
        <v>1538</v>
      </c>
      <c r="I135" s="57" t="s">
        <v>1310</v>
      </c>
      <c r="J135" s="57"/>
      <c r="K135" s="57" t="s">
        <v>451</v>
      </c>
      <c r="L135" s="57" t="s">
        <v>383</v>
      </c>
      <c r="M135" s="57" t="s">
        <v>1328</v>
      </c>
      <c r="N135" s="57" t="s">
        <v>1311</v>
      </c>
    </row>
    <row r="136" customFormat="false" ht="27.75" hidden="false" customHeight="true" outlineLevel="0" collapsed="false">
      <c r="A136" s="57" t="s">
        <v>301</v>
      </c>
      <c r="B136" s="57" t="s">
        <v>302</v>
      </c>
      <c r="C136" s="58" t="n">
        <v>46324</v>
      </c>
      <c r="D136" s="57" t="s">
        <v>1554</v>
      </c>
      <c r="E136" s="57" t="s">
        <v>188</v>
      </c>
      <c r="F136" s="57" t="s">
        <v>215</v>
      </c>
      <c r="G136" s="57" t="s">
        <v>447</v>
      </c>
      <c r="H136" s="57" t="s">
        <v>1518</v>
      </c>
      <c r="I136" s="57" t="s">
        <v>449</v>
      </c>
      <c r="J136" s="57"/>
      <c r="K136" s="57" t="s">
        <v>451</v>
      </c>
      <c r="L136" s="57" t="s">
        <v>383</v>
      </c>
      <c r="M136" s="57"/>
      <c r="N136" s="57" t="s">
        <v>1348</v>
      </c>
    </row>
    <row r="137" customFormat="false" ht="40.5" hidden="false" customHeight="true" outlineLevel="0" collapsed="false">
      <c r="A137" s="57" t="s">
        <v>301</v>
      </c>
      <c r="B137" s="57" t="s">
        <v>302</v>
      </c>
      <c r="C137" s="58" t="n">
        <v>46324</v>
      </c>
      <c r="D137" s="57" t="s">
        <v>1554</v>
      </c>
      <c r="E137" s="57" t="s">
        <v>188</v>
      </c>
      <c r="F137" s="57" t="s">
        <v>215</v>
      </c>
      <c r="G137" s="57" t="s">
        <v>447</v>
      </c>
      <c r="H137" s="57" t="s">
        <v>1519</v>
      </c>
      <c r="I137" s="57" t="s">
        <v>449</v>
      </c>
      <c r="J137" s="57" t="s">
        <v>1548</v>
      </c>
      <c r="K137" s="57" t="s">
        <v>451</v>
      </c>
      <c r="L137" s="57" t="s">
        <v>383</v>
      </c>
      <c r="M137" s="57" t="s">
        <v>1359</v>
      </c>
      <c r="N137" s="57" t="s">
        <v>1351</v>
      </c>
    </row>
    <row r="138" customFormat="false" ht="52.5" hidden="false" customHeight="true" outlineLevel="0" collapsed="false">
      <c r="A138" s="57" t="s">
        <v>301</v>
      </c>
      <c r="B138" s="57" t="s">
        <v>302</v>
      </c>
      <c r="C138" s="58" t="n">
        <v>46324</v>
      </c>
      <c r="D138" s="57" t="s">
        <v>1554</v>
      </c>
      <c r="E138" s="57" t="s">
        <v>188</v>
      </c>
      <c r="F138" s="57" t="s">
        <v>215</v>
      </c>
      <c r="G138" s="57" t="s">
        <v>634</v>
      </c>
      <c r="H138" s="57" t="s">
        <v>1538</v>
      </c>
      <c r="I138" s="57" t="s">
        <v>1310</v>
      </c>
      <c r="J138" s="57"/>
      <c r="K138" s="57" t="s">
        <v>451</v>
      </c>
      <c r="L138" s="74" t="s">
        <v>444</v>
      </c>
      <c r="M138" s="57" t="s">
        <v>1361</v>
      </c>
      <c r="N138" s="57" t="s">
        <v>1311</v>
      </c>
    </row>
    <row r="139" customFormat="false" ht="27.75" hidden="false" customHeight="true" outlineLevel="0" collapsed="false">
      <c r="A139" s="57" t="s">
        <v>304</v>
      </c>
      <c r="B139" s="57" t="s">
        <v>305</v>
      </c>
      <c r="C139" s="58" t="n">
        <v>46324</v>
      </c>
      <c r="D139" s="57" t="s">
        <v>1555</v>
      </c>
      <c r="E139" s="57" t="s">
        <v>188</v>
      </c>
      <c r="F139" s="57" t="s">
        <v>203</v>
      </c>
      <c r="G139" s="57" t="s">
        <v>447</v>
      </c>
      <c r="H139" s="57" t="s">
        <v>1518</v>
      </c>
      <c r="I139" s="57" t="s">
        <v>449</v>
      </c>
      <c r="J139" s="57"/>
      <c r="K139" s="57" t="s">
        <v>451</v>
      </c>
      <c r="L139" s="57" t="s">
        <v>383</v>
      </c>
      <c r="M139" s="57"/>
      <c r="N139" s="57" t="s">
        <v>1381</v>
      </c>
    </row>
    <row r="140" customFormat="false" ht="27.75" hidden="false" customHeight="true" outlineLevel="0" collapsed="false">
      <c r="A140" s="57" t="s">
        <v>310</v>
      </c>
      <c r="B140" s="57" t="s">
        <v>311</v>
      </c>
      <c r="C140" s="58" t="n">
        <v>46325</v>
      </c>
      <c r="D140" s="57" t="s">
        <v>1556</v>
      </c>
      <c r="E140" s="57" t="s">
        <v>202</v>
      </c>
      <c r="F140" s="57" t="s">
        <v>203</v>
      </c>
      <c r="G140" s="57" t="s">
        <v>440</v>
      </c>
      <c r="H140" s="57" t="s">
        <v>1522</v>
      </c>
      <c r="I140" s="57" t="s">
        <v>495</v>
      </c>
      <c r="J140" s="57"/>
      <c r="K140" s="57" t="s">
        <v>451</v>
      </c>
      <c r="L140" s="57" t="s">
        <v>383</v>
      </c>
      <c r="M140" s="57" t="s">
        <v>535</v>
      </c>
      <c r="N140" s="57" t="s">
        <v>1406</v>
      </c>
    </row>
    <row r="141" customFormat="false" ht="27.75" hidden="false" customHeight="true" outlineLevel="0" collapsed="false">
      <c r="A141" s="57" t="s">
        <v>310</v>
      </c>
      <c r="B141" s="57" t="s">
        <v>311</v>
      </c>
      <c r="C141" s="58" t="n">
        <v>46325</v>
      </c>
      <c r="D141" s="57" t="s">
        <v>1556</v>
      </c>
      <c r="E141" s="57" t="s">
        <v>202</v>
      </c>
      <c r="F141" s="57" t="s">
        <v>203</v>
      </c>
      <c r="G141" s="57" t="s">
        <v>499</v>
      </c>
      <c r="H141" s="57" t="s">
        <v>1523</v>
      </c>
      <c r="I141" s="57" t="s">
        <v>501</v>
      </c>
      <c r="J141" s="57"/>
      <c r="K141" s="57" t="s">
        <v>451</v>
      </c>
      <c r="L141" s="57" t="s">
        <v>383</v>
      </c>
      <c r="M141" s="57"/>
      <c r="N141" s="57" t="s">
        <v>1409</v>
      </c>
    </row>
    <row r="142" customFormat="false" ht="27.75" hidden="false" customHeight="true" outlineLevel="0" collapsed="false">
      <c r="A142" s="57" t="s">
        <v>310</v>
      </c>
      <c r="B142" s="57" t="s">
        <v>311</v>
      </c>
      <c r="C142" s="58" t="n">
        <v>46325</v>
      </c>
      <c r="D142" s="57" t="s">
        <v>1556</v>
      </c>
      <c r="E142" s="57" t="s">
        <v>202</v>
      </c>
      <c r="F142" s="57" t="s">
        <v>203</v>
      </c>
      <c r="G142" s="57" t="s">
        <v>499</v>
      </c>
      <c r="H142" s="57" t="s">
        <v>1524</v>
      </c>
      <c r="I142" s="57" t="s">
        <v>501</v>
      </c>
      <c r="J142" s="57"/>
      <c r="K142" s="57" t="s">
        <v>451</v>
      </c>
      <c r="L142" s="57" t="s">
        <v>383</v>
      </c>
      <c r="M142" s="57"/>
      <c r="N142" s="57" t="s">
        <v>1411</v>
      </c>
    </row>
    <row r="143" customFormat="false" ht="27.75" hidden="false" customHeight="true" outlineLevel="0" collapsed="false">
      <c r="A143" s="57" t="s">
        <v>310</v>
      </c>
      <c r="B143" s="57" t="s">
        <v>311</v>
      </c>
      <c r="C143" s="58" t="n">
        <v>46325</v>
      </c>
      <c r="D143" s="57" t="s">
        <v>1556</v>
      </c>
      <c r="E143" s="57" t="s">
        <v>202</v>
      </c>
      <c r="F143" s="57" t="s">
        <v>203</v>
      </c>
      <c r="G143" s="57" t="s">
        <v>499</v>
      </c>
      <c r="H143" s="57" t="s">
        <v>1525</v>
      </c>
      <c r="I143" s="57" t="s">
        <v>501</v>
      </c>
      <c r="J143" s="57"/>
      <c r="K143" s="57" t="s">
        <v>451</v>
      </c>
      <c r="L143" s="57" t="s">
        <v>383</v>
      </c>
      <c r="M143" s="57"/>
      <c r="N143" s="57" t="s">
        <v>1413</v>
      </c>
    </row>
    <row r="144" customFormat="false" ht="27.75" hidden="false" customHeight="true" outlineLevel="0" collapsed="false">
      <c r="A144" s="57" t="s">
        <v>310</v>
      </c>
      <c r="B144" s="57" t="s">
        <v>311</v>
      </c>
      <c r="C144" s="58" t="n">
        <v>46325</v>
      </c>
      <c r="D144" s="57" t="s">
        <v>1556</v>
      </c>
      <c r="E144" s="57" t="s">
        <v>202</v>
      </c>
      <c r="F144" s="57" t="s">
        <v>203</v>
      </c>
      <c r="G144" s="57" t="s">
        <v>499</v>
      </c>
      <c r="H144" s="57" t="s">
        <v>1528</v>
      </c>
      <c r="I144" s="57" t="s">
        <v>519</v>
      </c>
      <c r="J144" s="57"/>
      <c r="K144" s="57" t="s">
        <v>451</v>
      </c>
      <c r="L144" s="57" t="s">
        <v>383</v>
      </c>
      <c r="M144" s="57" t="s">
        <v>549</v>
      </c>
      <c r="N144" s="57" t="s">
        <v>1415</v>
      </c>
    </row>
    <row r="145" customFormat="false" ht="27.75" hidden="false" customHeight="true" outlineLevel="0" collapsed="false">
      <c r="A145" s="57" t="s">
        <v>310</v>
      </c>
      <c r="B145" s="57" t="s">
        <v>311</v>
      </c>
      <c r="C145" s="58" t="n">
        <v>46325</v>
      </c>
      <c r="D145" s="57" t="s">
        <v>1556</v>
      </c>
      <c r="E145" s="57" t="s">
        <v>202</v>
      </c>
      <c r="F145" s="57" t="s">
        <v>203</v>
      </c>
      <c r="G145" s="57" t="s">
        <v>499</v>
      </c>
      <c r="H145" s="57" t="s">
        <v>1529</v>
      </c>
      <c r="I145" s="57" t="s">
        <v>501</v>
      </c>
      <c r="J145" s="57"/>
      <c r="K145" s="57" t="s">
        <v>451</v>
      </c>
      <c r="L145" s="57" t="s">
        <v>383</v>
      </c>
      <c r="M145" s="57"/>
      <c r="N145" s="57" t="s">
        <v>1418</v>
      </c>
    </row>
    <row r="146" customFormat="false" ht="27.75" hidden="false" customHeight="true" outlineLevel="0" collapsed="false">
      <c r="A146" s="57" t="s">
        <v>310</v>
      </c>
      <c r="B146" s="57" t="s">
        <v>311</v>
      </c>
      <c r="C146" s="58" t="n">
        <v>46325</v>
      </c>
      <c r="D146" s="57" t="s">
        <v>1556</v>
      </c>
      <c r="E146" s="57" t="s">
        <v>202</v>
      </c>
      <c r="F146" s="57" t="s">
        <v>203</v>
      </c>
      <c r="G146" s="57" t="s">
        <v>447</v>
      </c>
      <c r="H146" s="57" t="s">
        <v>1530</v>
      </c>
      <c r="I146" s="57" t="s">
        <v>449</v>
      </c>
      <c r="J146" s="57"/>
      <c r="K146" s="57" t="s">
        <v>451</v>
      </c>
      <c r="L146" s="57" t="s">
        <v>383</v>
      </c>
      <c r="M146" s="57"/>
      <c r="N146" s="57" t="s">
        <v>1420</v>
      </c>
    </row>
    <row r="147" customFormat="false" ht="27.75" hidden="false" customHeight="true" outlineLevel="0" collapsed="false">
      <c r="A147" s="57" t="s">
        <v>310</v>
      </c>
      <c r="B147" s="57" t="s">
        <v>311</v>
      </c>
      <c r="C147" s="58" t="n">
        <v>46325</v>
      </c>
      <c r="D147" s="57" t="s">
        <v>1556</v>
      </c>
      <c r="E147" s="57" t="s">
        <v>202</v>
      </c>
      <c r="F147" s="57" t="s">
        <v>203</v>
      </c>
      <c r="G147" s="57" t="s">
        <v>447</v>
      </c>
      <c r="H147" s="57" t="s">
        <v>1531</v>
      </c>
      <c r="I147" s="57" t="s">
        <v>449</v>
      </c>
      <c r="J147" s="57"/>
      <c r="K147" s="57" t="s">
        <v>451</v>
      </c>
      <c r="L147" s="57" t="s">
        <v>383</v>
      </c>
      <c r="M147" s="57"/>
      <c r="N147" s="57" t="s">
        <v>1422</v>
      </c>
    </row>
    <row r="148" customFormat="false" ht="78" hidden="false" customHeight="true" outlineLevel="0" collapsed="false">
      <c r="A148" s="57" t="s">
        <v>312</v>
      </c>
      <c r="B148" s="57" t="s">
        <v>232</v>
      </c>
      <c r="C148" s="58" t="n">
        <v>46325</v>
      </c>
      <c r="D148" s="57" t="s">
        <v>1540</v>
      </c>
      <c r="E148" s="57" t="s">
        <v>202</v>
      </c>
      <c r="F148" s="57" t="s">
        <v>189</v>
      </c>
      <c r="G148" s="57" t="s">
        <v>440</v>
      </c>
      <c r="H148" s="57" t="s">
        <v>1517</v>
      </c>
      <c r="I148" s="57" t="s">
        <v>501</v>
      </c>
      <c r="J148" s="57"/>
      <c r="K148" s="57" t="s">
        <v>726</v>
      </c>
      <c r="L148" s="74" t="s">
        <v>444</v>
      </c>
      <c r="M148" s="57" t="s">
        <v>727</v>
      </c>
      <c r="N148" s="57" t="s">
        <v>443</v>
      </c>
    </row>
    <row r="149" customFormat="false" ht="27.75" hidden="false" customHeight="true" outlineLevel="0" collapsed="false">
      <c r="A149" s="57" t="s">
        <v>312</v>
      </c>
      <c r="B149" s="57" t="s">
        <v>232</v>
      </c>
      <c r="C149" s="58" t="n">
        <v>46325</v>
      </c>
      <c r="D149" s="57" t="s">
        <v>1540</v>
      </c>
      <c r="E149" s="57" t="s">
        <v>202</v>
      </c>
      <c r="F149" s="57" t="s">
        <v>189</v>
      </c>
      <c r="G149" s="57" t="s">
        <v>440</v>
      </c>
      <c r="H149" s="57" t="s">
        <v>1541</v>
      </c>
      <c r="I149" s="57" t="s">
        <v>730</v>
      </c>
      <c r="J149" s="57"/>
      <c r="K149" s="57" t="s">
        <v>187</v>
      </c>
      <c r="L149" s="57" t="s">
        <v>383</v>
      </c>
      <c r="M149" s="57" t="s">
        <v>732</v>
      </c>
      <c r="N149" s="57" t="s">
        <v>731</v>
      </c>
    </row>
    <row r="150" customFormat="false" ht="27.75" hidden="false" customHeight="true" outlineLevel="0" collapsed="false">
      <c r="A150" s="57" t="s">
        <v>312</v>
      </c>
      <c r="B150" s="57" t="s">
        <v>232</v>
      </c>
      <c r="C150" s="58" t="n">
        <v>46325</v>
      </c>
      <c r="D150" s="57" t="s">
        <v>1540</v>
      </c>
      <c r="E150" s="57" t="s">
        <v>202</v>
      </c>
      <c r="F150" s="57" t="s">
        <v>189</v>
      </c>
      <c r="G150" s="57" t="s">
        <v>440</v>
      </c>
      <c r="H150" s="57" t="s">
        <v>1534</v>
      </c>
      <c r="I150" s="57" t="s">
        <v>501</v>
      </c>
      <c r="J150" s="57"/>
      <c r="K150" s="57" t="s">
        <v>187</v>
      </c>
      <c r="L150" s="57" t="s">
        <v>383</v>
      </c>
      <c r="M150" s="57"/>
      <c r="N150" s="57" t="s">
        <v>734</v>
      </c>
    </row>
    <row r="151" customFormat="false" ht="27.75" hidden="false" customHeight="true" outlineLevel="0" collapsed="false">
      <c r="A151" s="57" t="s">
        <v>312</v>
      </c>
      <c r="B151" s="57" t="s">
        <v>232</v>
      </c>
      <c r="C151" s="58" t="n">
        <v>46325</v>
      </c>
      <c r="D151" s="57" t="s">
        <v>1540</v>
      </c>
      <c r="E151" s="57" t="s">
        <v>202</v>
      </c>
      <c r="F151" s="57" t="s">
        <v>189</v>
      </c>
      <c r="G151" s="57" t="s">
        <v>499</v>
      </c>
      <c r="H151" s="57" t="s">
        <v>1523</v>
      </c>
      <c r="I151" s="57" t="s">
        <v>501</v>
      </c>
      <c r="J151" s="57"/>
      <c r="K151" s="57" t="s">
        <v>451</v>
      </c>
      <c r="L151" s="57" t="s">
        <v>383</v>
      </c>
      <c r="M151" s="57"/>
      <c r="N151" s="57" t="s">
        <v>736</v>
      </c>
    </row>
    <row r="152" customFormat="false" ht="27.75" hidden="false" customHeight="true" outlineLevel="0" collapsed="false">
      <c r="A152" s="57" t="s">
        <v>312</v>
      </c>
      <c r="B152" s="57" t="s">
        <v>232</v>
      </c>
      <c r="C152" s="58" t="n">
        <v>46325</v>
      </c>
      <c r="D152" s="57" t="s">
        <v>1540</v>
      </c>
      <c r="E152" s="57" t="s">
        <v>202</v>
      </c>
      <c r="F152" s="57" t="s">
        <v>189</v>
      </c>
      <c r="G152" s="57" t="s">
        <v>499</v>
      </c>
      <c r="H152" s="57" t="s">
        <v>1524</v>
      </c>
      <c r="I152" s="57" t="s">
        <v>501</v>
      </c>
      <c r="J152" s="57"/>
      <c r="K152" s="57" t="s">
        <v>451</v>
      </c>
      <c r="L152" s="57" t="s">
        <v>383</v>
      </c>
      <c r="M152" s="57"/>
      <c r="N152" s="57" t="s">
        <v>738</v>
      </c>
    </row>
    <row r="153" customFormat="false" ht="27.75" hidden="false" customHeight="true" outlineLevel="0" collapsed="false">
      <c r="A153" s="57" t="s">
        <v>312</v>
      </c>
      <c r="B153" s="57" t="s">
        <v>232</v>
      </c>
      <c r="C153" s="58" t="n">
        <v>46325</v>
      </c>
      <c r="D153" s="57" t="s">
        <v>1540</v>
      </c>
      <c r="E153" s="57" t="s">
        <v>202</v>
      </c>
      <c r="F153" s="57" t="s">
        <v>189</v>
      </c>
      <c r="G153" s="57" t="s">
        <v>499</v>
      </c>
      <c r="H153" s="57" t="s">
        <v>1525</v>
      </c>
      <c r="I153" s="57" t="s">
        <v>501</v>
      </c>
      <c r="J153" s="57"/>
      <c r="K153" s="57" t="s">
        <v>451</v>
      </c>
      <c r="L153" s="57" t="s">
        <v>383</v>
      </c>
      <c r="M153" s="57"/>
      <c r="N153" s="57" t="s">
        <v>740</v>
      </c>
    </row>
    <row r="154" customFormat="false" ht="27.75" hidden="false" customHeight="true" outlineLevel="0" collapsed="false">
      <c r="A154" s="57" t="s">
        <v>312</v>
      </c>
      <c r="B154" s="57" t="s">
        <v>232</v>
      </c>
      <c r="C154" s="58" t="n">
        <v>46325</v>
      </c>
      <c r="D154" s="57" t="s">
        <v>1540</v>
      </c>
      <c r="E154" s="57" t="s">
        <v>202</v>
      </c>
      <c r="F154" s="57" t="s">
        <v>189</v>
      </c>
      <c r="G154" s="57" t="s">
        <v>499</v>
      </c>
      <c r="H154" s="57" t="s">
        <v>1526</v>
      </c>
      <c r="I154" s="57" t="s">
        <v>501</v>
      </c>
      <c r="J154" s="57"/>
      <c r="K154" s="57" t="s">
        <v>451</v>
      </c>
      <c r="L154" s="57" t="s">
        <v>383</v>
      </c>
      <c r="M154" s="57"/>
      <c r="N154" s="57" t="s">
        <v>742</v>
      </c>
    </row>
    <row r="155" customFormat="false" ht="27.75" hidden="false" customHeight="true" outlineLevel="0" collapsed="false">
      <c r="A155" s="57" t="s">
        <v>312</v>
      </c>
      <c r="B155" s="57" t="s">
        <v>232</v>
      </c>
      <c r="C155" s="58" t="n">
        <v>46325</v>
      </c>
      <c r="D155" s="57" t="s">
        <v>1540</v>
      </c>
      <c r="E155" s="57" t="s">
        <v>202</v>
      </c>
      <c r="F155" s="57" t="s">
        <v>189</v>
      </c>
      <c r="G155" s="57" t="s">
        <v>499</v>
      </c>
      <c r="H155" s="57" t="s">
        <v>1527</v>
      </c>
      <c r="I155" s="57" t="s">
        <v>501</v>
      </c>
      <c r="J155" s="57"/>
      <c r="K155" s="57" t="s">
        <v>451</v>
      </c>
      <c r="L155" s="57" t="s">
        <v>383</v>
      </c>
      <c r="M155" s="57"/>
      <c r="N155" s="57" t="s">
        <v>744</v>
      </c>
    </row>
    <row r="156" customFormat="false" ht="27.75" hidden="false" customHeight="true" outlineLevel="0" collapsed="false">
      <c r="A156" s="57" t="s">
        <v>312</v>
      </c>
      <c r="B156" s="57" t="s">
        <v>232</v>
      </c>
      <c r="C156" s="58" t="n">
        <v>46325</v>
      </c>
      <c r="D156" s="57" t="s">
        <v>1540</v>
      </c>
      <c r="E156" s="57" t="s">
        <v>202</v>
      </c>
      <c r="F156" s="57" t="s">
        <v>189</v>
      </c>
      <c r="G156" s="57" t="s">
        <v>499</v>
      </c>
      <c r="H156" s="57" t="s">
        <v>1528</v>
      </c>
      <c r="I156" s="57" t="s">
        <v>616</v>
      </c>
      <c r="J156" s="57"/>
      <c r="K156" s="57" t="s">
        <v>451</v>
      </c>
      <c r="L156" s="57" t="s">
        <v>383</v>
      </c>
      <c r="M156" s="57" t="s">
        <v>549</v>
      </c>
      <c r="N156" s="57" t="s">
        <v>746</v>
      </c>
    </row>
    <row r="157" customFormat="false" ht="27.75" hidden="false" customHeight="true" outlineLevel="0" collapsed="false">
      <c r="A157" s="57" t="s">
        <v>312</v>
      </c>
      <c r="B157" s="57" t="s">
        <v>232</v>
      </c>
      <c r="C157" s="58" t="n">
        <v>46325</v>
      </c>
      <c r="D157" s="57" t="s">
        <v>1540</v>
      </c>
      <c r="E157" s="57" t="s">
        <v>202</v>
      </c>
      <c r="F157" s="57" t="s">
        <v>189</v>
      </c>
      <c r="G157" s="57" t="s">
        <v>499</v>
      </c>
      <c r="H157" s="57" t="s">
        <v>1529</v>
      </c>
      <c r="I157" s="57" t="s">
        <v>501</v>
      </c>
      <c r="J157" s="57"/>
      <c r="K157" s="57" t="s">
        <v>451</v>
      </c>
      <c r="L157" s="57" t="s">
        <v>383</v>
      </c>
      <c r="M157" s="57"/>
      <c r="N157" s="57" t="s">
        <v>748</v>
      </c>
    </row>
    <row r="158" customFormat="false" ht="27.75" hidden="false" customHeight="true" outlineLevel="0" collapsed="false">
      <c r="A158" s="57" t="s">
        <v>312</v>
      </c>
      <c r="B158" s="57" t="s">
        <v>232</v>
      </c>
      <c r="C158" s="58" t="n">
        <v>46325</v>
      </c>
      <c r="D158" s="57" t="s">
        <v>1540</v>
      </c>
      <c r="E158" s="57" t="s">
        <v>202</v>
      </c>
      <c r="F158" s="57" t="s">
        <v>189</v>
      </c>
      <c r="G158" s="57" t="s">
        <v>447</v>
      </c>
      <c r="H158" s="57" t="s">
        <v>1530</v>
      </c>
      <c r="I158" s="57" t="s">
        <v>449</v>
      </c>
      <c r="J158" s="57"/>
      <c r="K158" s="57" t="s">
        <v>451</v>
      </c>
      <c r="L158" s="57" t="s">
        <v>383</v>
      </c>
      <c r="M158" s="57"/>
      <c r="N158" s="57" t="s">
        <v>750</v>
      </c>
    </row>
    <row r="159" customFormat="false" ht="27.75" hidden="false" customHeight="true" outlineLevel="0" collapsed="false">
      <c r="A159" s="57" t="s">
        <v>312</v>
      </c>
      <c r="B159" s="57" t="s">
        <v>232</v>
      </c>
      <c r="C159" s="58" t="n">
        <v>46325</v>
      </c>
      <c r="D159" s="57" t="s">
        <v>1540</v>
      </c>
      <c r="E159" s="57" t="s">
        <v>202</v>
      </c>
      <c r="F159" s="57" t="s">
        <v>189</v>
      </c>
      <c r="G159" s="57" t="s">
        <v>447</v>
      </c>
      <c r="H159" s="57" t="s">
        <v>1535</v>
      </c>
      <c r="I159" s="57" t="s">
        <v>449</v>
      </c>
      <c r="J159" s="57"/>
      <c r="K159" s="57" t="s">
        <v>451</v>
      </c>
      <c r="L159" s="57" t="s">
        <v>383</v>
      </c>
      <c r="M159" s="57"/>
      <c r="N159" s="57" t="s">
        <v>752</v>
      </c>
    </row>
    <row r="160" customFormat="false" ht="27.75" hidden="false" customHeight="true" outlineLevel="0" collapsed="false">
      <c r="A160" s="57" t="s">
        <v>312</v>
      </c>
      <c r="B160" s="57" t="s">
        <v>232</v>
      </c>
      <c r="C160" s="58" t="n">
        <v>46325</v>
      </c>
      <c r="D160" s="57" t="s">
        <v>1540</v>
      </c>
      <c r="E160" s="57" t="s">
        <v>202</v>
      </c>
      <c r="F160" s="57" t="s">
        <v>189</v>
      </c>
      <c r="G160" s="57" t="s">
        <v>447</v>
      </c>
      <c r="H160" s="57" t="s">
        <v>1536</v>
      </c>
      <c r="I160" s="57" t="s">
        <v>449</v>
      </c>
      <c r="J160" s="57"/>
      <c r="K160" s="57" t="s">
        <v>451</v>
      </c>
      <c r="L160" s="57" t="s">
        <v>383</v>
      </c>
      <c r="M160" s="57"/>
      <c r="N160" s="57" t="s">
        <v>754</v>
      </c>
    </row>
    <row r="161" customFormat="false" ht="27.75" hidden="false" customHeight="true" outlineLevel="0" collapsed="false">
      <c r="A161" s="57" t="s">
        <v>312</v>
      </c>
      <c r="B161" s="57" t="s">
        <v>232</v>
      </c>
      <c r="C161" s="58" t="n">
        <v>46325</v>
      </c>
      <c r="D161" s="57" t="s">
        <v>1540</v>
      </c>
      <c r="E161" s="57" t="s">
        <v>202</v>
      </c>
      <c r="F161" s="57" t="s">
        <v>189</v>
      </c>
      <c r="G161" s="57" t="s">
        <v>629</v>
      </c>
      <c r="H161" s="57" t="s">
        <v>1537</v>
      </c>
      <c r="I161" s="57" t="s">
        <v>501</v>
      </c>
      <c r="J161" s="57"/>
      <c r="K161" s="57" t="s">
        <v>187</v>
      </c>
      <c r="L161" s="57" t="s">
        <v>383</v>
      </c>
      <c r="M161" s="57" t="s">
        <v>632</v>
      </c>
      <c r="N161" s="57" t="s">
        <v>756</v>
      </c>
    </row>
    <row r="163" customFormat="false" ht="15" hidden="false" customHeight="false" outlineLevel="0" collapsed="false">
      <c r="A163" s="75" t="s">
        <v>1557</v>
      </c>
    </row>
    <row r="164" customFormat="false" ht="30" hidden="false" customHeight="true" outlineLevel="0" collapsed="false">
      <c r="A164" s="56" t="s">
        <v>137</v>
      </c>
      <c r="B164" s="56" t="s">
        <v>140</v>
      </c>
      <c r="C164" s="56" t="s">
        <v>108</v>
      </c>
      <c r="D164" s="56" t="s">
        <v>109</v>
      </c>
      <c r="E164" s="56" t="s">
        <v>318</v>
      </c>
      <c r="F164" s="56" t="s">
        <v>111</v>
      </c>
      <c r="G164" s="56" t="s">
        <v>320</v>
      </c>
      <c r="H164" s="56" t="s">
        <v>1510</v>
      </c>
      <c r="I164" s="56" t="s">
        <v>1515</v>
      </c>
    </row>
    <row r="165" customFormat="false" ht="27.75" hidden="false" customHeight="true" outlineLevel="0" collapsed="false">
      <c r="A165" s="76" t="s">
        <v>183</v>
      </c>
      <c r="B165" s="76" t="s">
        <v>185</v>
      </c>
      <c r="C165" s="77" t="n">
        <v>46303</v>
      </c>
      <c r="D165" s="76" t="s">
        <v>1516</v>
      </c>
      <c r="E165" s="76" t="s">
        <v>188</v>
      </c>
      <c r="F165" s="76" t="s">
        <v>189</v>
      </c>
      <c r="G165" s="76" t="s">
        <v>634</v>
      </c>
      <c r="H165" s="76" t="s">
        <v>1558</v>
      </c>
      <c r="I165" s="76" t="s">
        <v>1559</v>
      </c>
    </row>
    <row r="166" customFormat="false" ht="27.75" hidden="false" customHeight="true" outlineLevel="0" collapsed="false">
      <c r="A166" s="76" t="s">
        <v>198</v>
      </c>
      <c r="B166" s="76" t="s">
        <v>200</v>
      </c>
      <c r="C166" s="77" t="n">
        <v>46304</v>
      </c>
      <c r="D166" s="76" t="s">
        <v>1521</v>
      </c>
      <c r="E166" s="76" t="s">
        <v>202</v>
      </c>
      <c r="F166" s="76" t="s">
        <v>203</v>
      </c>
      <c r="G166" s="76" t="s">
        <v>440</v>
      </c>
      <c r="H166" s="76" t="s">
        <v>1517</v>
      </c>
      <c r="I166" s="76" t="s">
        <v>1560</v>
      </c>
    </row>
    <row r="167" customFormat="false" ht="27.75" hidden="false" customHeight="true" outlineLevel="0" collapsed="false">
      <c r="A167" s="76" t="s">
        <v>198</v>
      </c>
      <c r="B167" s="76" t="s">
        <v>200</v>
      </c>
      <c r="C167" s="77" t="n">
        <v>46304</v>
      </c>
      <c r="D167" s="76" t="s">
        <v>1521</v>
      </c>
      <c r="E167" s="76" t="s">
        <v>202</v>
      </c>
      <c r="F167" s="76" t="s">
        <v>203</v>
      </c>
      <c r="G167" s="76" t="s">
        <v>440</v>
      </c>
      <c r="H167" s="76" t="s">
        <v>1561</v>
      </c>
      <c r="I167" s="76" t="s">
        <v>1562</v>
      </c>
    </row>
    <row r="168" customFormat="false" ht="27.75" hidden="false" customHeight="true" outlineLevel="0" collapsed="false">
      <c r="A168" s="76" t="s">
        <v>198</v>
      </c>
      <c r="B168" s="76" t="s">
        <v>200</v>
      </c>
      <c r="C168" s="77" t="n">
        <v>46304</v>
      </c>
      <c r="D168" s="76" t="s">
        <v>1521</v>
      </c>
      <c r="E168" s="76" t="s">
        <v>202</v>
      </c>
      <c r="F168" s="76" t="s">
        <v>203</v>
      </c>
      <c r="G168" s="76" t="s">
        <v>440</v>
      </c>
      <c r="H168" s="76" t="s">
        <v>1534</v>
      </c>
      <c r="I168" s="76" t="s">
        <v>1563</v>
      </c>
    </row>
    <row r="169" customFormat="false" ht="27.75" hidden="false" customHeight="true" outlineLevel="0" collapsed="false">
      <c r="A169" s="76" t="s">
        <v>198</v>
      </c>
      <c r="B169" s="76" t="s">
        <v>200</v>
      </c>
      <c r="C169" s="77" t="n">
        <v>46304</v>
      </c>
      <c r="D169" s="76" t="s">
        <v>1521</v>
      </c>
      <c r="E169" s="76" t="s">
        <v>202</v>
      </c>
      <c r="F169" s="76" t="s">
        <v>203</v>
      </c>
      <c r="G169" s="76" t="s">
        <v>629</v>
      </c>
      <c r="H169" s="76" t="s">
        <v>1564</v>
      </c>
      <c r="I169" s="76" t="s">
        <v>1565</v>
      </c>
    </row>
    <row r="170" customFormat="false" ht="27.75" hidden="false" customHeight="true" outlineLevel="0" collapsed="false">
      <c r="A170" s="76" t="s">
        <v>198</v>
      </c>
      <c r="B170" s="76" t="s">
        <v>200</v>
      </c>
      <c r="C170" s="77" t="n">
        <v>46304</v>
      </c>
      <c r="D170" s="76" t="s">
        <v>1521</v>
      </c>
      <c r="E170" s="76" t="s">
        <v>202</v>
      </c>
      <c r="F170" s="76" t="s">
        <v>203</v>
      </c>
      <c r="G170" s="76" t="s">
        <v>447</v>
      </c>
      <c r="H170" s="76" t="s">
        <v>1566</v>
      </c>
      <c r="I170" s="76" t="s">
        <v>1567</v>
      </c>
    </row>
    <row r="171" customFormat="false" ht="27.75" hidden="false" customHeight="true" outlineLevel="0" collapsed="false">
      <c r="A171" s="76" t="s">
        <v>198</v>
      </c>
      <c r="B171" s="76" t="s">
        <v>200</v>
      </c>
      <c r="C171" s="77" t="n">
        <v>46304</v>
      </c>
      <c r="D171" s="76" t="s">
        <v>1521</v>
      </c>
      <c r="E171" s="76" t="s">
        <v>202</v>
      </c>
      <c r="F171" s="76" t="s">
        <v>203</v>
      </c>
      <c r="G171" s="76" t="s">
        <v>447</v>
      </c>
      <c r="H171" s="76" t="s">
        <v>1568</v>
      </c>
      <c r="I171" s="76" t="s">
        <v>1569</v>
      </c>
    </row>
    <row r="172" customFormat="false" ht="27.75" hidden="false" customHeight="true" outlineLevel="0" collapsed="false">
      <c r="A172" s="76" t="s">
        <v>198</v>
      </c>
      <c r="B172" s="76" t="s">
        <v>200</v>
      </c>
      <c r="C172" s="77" t="n">
        <v>46304</v>
      </c>
      <c r="D172" s="76" t="s">
        <v>1521</v>
      </c>
      <c r="E172" s="76" t="s">
        <v>202</v>
      </c>
      <c r="F172" s="76" t="s">
        <v>203</v>
      </c>
      <c r="G172" s="76" t="s">
        <v>634</v>
      </c>
      <c r="H172" s="76" t="s">
        <v>1570</v>
      </c>
      <c r="I172" s="76" t="s">
        <v>1571</v>
      </c>
    </row>
    <row r="173" customFormat="false" ht="27.75" hidden="false" customHeight="true" outlineLevel="0" collapsed="false">
      <c r="A173" s="76" t="s">
        <v>212</v>
      </c>
      <c r="B173" s="76" t="s">
        <v>214</v>
      </c>
      <c r="C173" s="77" t="n">
        <v>46305</v>
      </c>
      <c r="D173" s="76" t="s">
        <v>1532</v>
      </c>
      <c r="E173" s="76" t="s">
        <v>188</v>
      </c>
      <c r="F173" s="76" t="s">
        <v>215</v>
      </c>
      <c r="G173" s="76" t="s">
        <v>440</v>
      </c>
      <c r="H173" s="76" t="s">
        <v>1517</v>
      </c>
      <c r="I173" s="76" t="s">
        <v>1560</v>
      </c>
    </row>
    <row r="174" customFormat="false" ht="27.75" hidden="false" customHeight="true" outlineLevel="0" collapsed="false">
      <c r="A174" s="76" t="s">
        <v>212</v>
      </c>
      <c r="B174" s="76" t="s">
        <v>214</v>
      </c>
      <c r="C174" s="77" t="n">
        <v>46305</v>
      </c>
      <c r="D174" s="76" t="s">
        <v>1532</v>
      </c>
      <c r="E174" s="76" t="s">
        <v>188</v>
      </c>
      <c r="F174" s="76" t="s">
        <v>215</v>
      </c>
      <c r="G174" s="76" t="s">
        <v>447</v>
      </c>
      <c r="H174" s="76" t="s">
        <v>1519</v>
      </c>
      <c r="I174" s="76" t="s">
        <v>1572</v>
      </c>
    </row>
    <row r="175" customFormat="false" ht="27.75" hidden="false" customHeight="true" outlineLevel="0" collapsed="false">
      <c r="A175" s="76" t="s">
        <v>212</v>
      </c>
      <c r="B175" s="76" t="s">
        <v>214</v>
      </c>
      <c r="C175" s="77" t="n">
        <v>46305</v>
      </c>
      <c r="D175" s="76" t="s">
        <v>1532</v>
      </c>
      <c r="E175" s="76" t="s">
        <v>188</v>
      </c>
      <c r="F175" s="76" t="s">
        <v>215</v>
      </c>
      <c r="G175" s="76" t="s">
        <v>634</v>
      </c>
      <c r="H175" s="76" t="s">
        <v>1570</v>
      </c>
      <c r="I175" s="76" t="s">
        <v>1571</v>
      </c>
    </row>
    <row r="176" customFormat="false" ht="27.75" hidden="false" customHeight="true" outlineLevel="0" collapsed="false">
      <c r="A176" s="76" t="s">
        <v>218</v>
      </c>
      <c r="B176" s="76" t="s">
        <v>219</v>
      </c>
      <c r="C176" s="77" t="n">
        <v>46305</v>
      </c>
      <c r="D176" s="76" t="s">
        <v>1533</v>
      </c>
      <c r="E176" s="76" t="s">
        <v>202</v>
      </c>
      <c r="F176" s="76" t="s">
        <v>189</v>
      </c>
      <c r="G176" s="76" t="s">
        <v>440</v>
      </c>
      <c r="H176" s="76" t="s">
        <v>1561</v>
      </c>
      <c r="I176" s="76" t="s">
        <v>1573</v>
      </c>
    </row>
    <row r="177" customFormat="false" ht="27.75" hidden="false" customHeight="true" outlineLevel="0" collapsed="false">
      <c r="A177" s="76" t="s">
        <v>218</v>
      </c>
      <c r="B177" s="76" t="s">
        <v>219</v>
      </c>
      <c r="C177" s="77" t="n">
        <v>46305</v>
      </c>
      <c r="D177" s="76" t="s">
        <v>1533</v>
      </c>
      <c r="E177" s="76" t="s">
        <v>202</v>
      </c>
      <c r="F177" s="76" t="s">
        <v>189</v>
      </c>
      <c r="G177" s="76" t="s">
        <v>447</v>
      </c>
      <c r="H177" s="76" t="s">
        <v>1574</v>
      </c>
      <c r="I177" s="76" t="s">
        <v>1575</v>
      </c>
    </row>
    <row r="178" customFormat="false" ht="27.75" hidden="false" customHeight="true" outlineLevel="0" collapsed="false">
      <c r="A178" s="76" t="s">
        <v>231</v>
      </c>
      <c r="B178" s="76" t="s">
        <v>232</v>
      </c>
      <c r="C178" s="77" t="n">
        <v>46310</v>
      </c>
      <c r="D178" s="76" t="s">
        <v>1540</v>
      </c>
      <c r="E178" s="76" t="s">
        <v>202</v>
      </c>
      <c r="F178" s="76" t="s">
        <v>189</v>
      </c>
      <c r="G178" s="76" t="s">
        <v>447</v>
      </c>
      <c r="H178" s="76" t="s">
        <v>1574</v>
      </c>
      <c r="I178" s="76" t="s">
        <v>1576</v>
      </c>
    </row>
    <row r="179" customFormat="false" ht="27.75" hidden="false" customHeight="true" outlineLevel="0" collapsed="false">
      <c r="A179" s="76" t="s">
        <v>231</v>
      </c>
      <c r="B179" s="76" t="s">
        <v>232</v>
      </c>
      <c r="C179" s="77" t="n">
        <v>46310</v>
      </c>
      <c r="D179" s="76" t="s">
        <v>1540</v>
      </c>
      <c r="E179" s="76" t="s">
        <v>202</v>
      </c>
      <c r="F179" s="76" t="s">
        <v>189</v>
      </c>
      <c r="G179" s="76" t="s">
        <v>634</v>
      </c>
      <c r="H179" s="76" t="s">
        <v>1558</v>
      </c>
      <c r="I179" s="76" t="s">
        <v>1559</v>
      </c>
    </row>
    <row r="180" customFormat="false" ht="27.75" hidden="false" customHeight="true" outlineLevel="0" collapsed="false">
      <c r="A180" s="76" t="s">
        <v>235</v>
      </c>
      <c r="B180" s="76" t="s">
        <v>236</v>
      </c>
      <c r="C180" s="77" t="n">
        <v>46304</v>
      </c>
      <c r="D180" s="76" t="s">
        <v>1516</v>
      </c>
      <c r="E180" s="76" t="s">
        <v>202</v>
      </c>
      <c r="F180" s="76" t="s">
        <v>189</v>
      </c>
      <c r="G180" s="76" t="s">
        <v>447</v>
      </c>
      <c r="H180" s="76" t="s">
        <v>1574</v>
      </c>
      <c r="I180" s="76" t="s">
        <v>1576</v>
      </c>
    </row>
    <row r="181" customFormat="false" ht="27.75" hidden="false" customHeight="true" outlineLevel="0" collapsed="false">
      <c r="A181" s="76" t="s">
        <v>235</v>
      </c>
      <c r="B181" s="76" t="s">
        <v>236</v>
      </c>
      <c r="C181" s="77" t="n">
        <v>46304</v>
      </c>
      <c r="D181" s="76" t="s">
        <v>1516</v>
      </c>
      <c r="E181" s="76" t="s">
        <v>202</v>
      </c>
      <c r="F181" s="76" t="s">
        <v>189</v>
      </c>
      <c r="G181" s="76" t="s">
        <v>634</v>
      </c>
      <c r="H181" s="76" t="s">
        <v>1558</v>
      </c>
      <c r="I181" s="76" t="s">
        <v>1559</v>
      </c>
    </row>
    <row r="182" customFormat="false" ht="27.75" hidden="false" customHeight="true" outlineLevel="0" collapsed="false">
      <c r="A182" s="76" t="s">
        <v>238</v>
      </c>
      <c r="B182" s="76" t="s">
        <v>239</v>
      </c>
      <c r="C182" s="77" t="n">
        <v>46305</v>
      </c>
      <c r="D182" s="76" t="s">
        <v>1542</v>
      </c>
      <c r="E182" s="76" t="s">
        <v>188</v>
      </c>
      <c r="F182" s="76" t="s">
        <v>203</v>
      </c>
      <c r="G182" s="76" t="s">
        <v>440</v>
      </c>
      <c r="H182" s="76" t="s">
        <v>1517</v>
      </c>
      <c r="I182" s="76" t="s">
        <v>1577</v>
      </c>
    </row>
    <row r="183" customFormat="false" ht="27.75" hidden="false" customHeight="true" outlineLevel="0" collapsed="false">
      <c r="A183" s="76" t="s">
        <v>238</v>
      </c>
      <c r="B183" s="76" t="s">
        <v>239</v>
      </c>
      <c r="C183" s="77" t="n">
        <v>46305</v>
      </c>
      <c r="D183" s="76" t="s">
        <v>1542</v>
      </c>
      <c r="E183" s="76" t="s">
        <v>188</v>
      </c>
      <c r="F183" s="76" t="s">
        <v>203</v>
      </c>
      <c r="G183" s="76" t="s">
        <v>447</v>
      </c>
      <c r="H183" s="76" t="s">
        <v>1519</v>
      </c>
      <c r="I183" s="76" t="s">
        <v>1572</v>
      </c>
    </row>
    <row r="184" customFormat="false" ht="27.75" hidden="false" customHeight="true" outlineLevel="0" collapsed="false">
      <c r="A184" s="76" t="s">
        <v>238</v>
      </c>
      <c r="B184" s="76" t="s">
        <v>239</v>
      </c>
      <c r="C184" s="77" t="n">
        <v>46305</v>
      </c>
      <c r="D184" s="76" t="s">
        <v>1542</v>
      </c>
      <c r="E184" s="76" t="s">
        <v>188</v>
      </c>
      <c r="F184" s="76" t="s">
        <v>203</v>
      </c>
      <c r="G184" s="76" t="s">
        <v>634</v>
      </c>
      <c r="H184" s="76" t="s">
        <v>1570</v>
      </c>
      <c r="I184" s="76" t="s">
        <v>1571</v>
      </c>
    </row>
    <row r="185" customFormat="false" ht="27.75" hidden="false" customHeight="true" outlineLevel="0" collapsed="false">
      <c r="A185" s="76" t="s">
        <v>246</v>
      </c>
      <c r="B185" s="76" t="s">
        <v>248</v>
      </c>
      <c r="C185" s="77" t="n">
        <v>46306</v>
      </c>
      <c r="D185" s="76" t="s">
        <v>1543</v>
      </c>
      <c r="E185" s="76" t="s">
        <v>202</v>
      </c>
      <c r="F185" s="76" t="s">
        <v>203</v>
      </c>
      <c r="G185" s="76" t="s">
        <v>440</v>
      </c>
      <c r="H185" s="76" t="s">
        <v>1517</v>
      </c>
      <c r="I185" s="76" t="s">
        <v>1577</v>
      </c>
    </row>
    <row r="186" customFormat="false" ht="27.75" hidden="false" customHeight="true" outlineLevel="0" collapsed="false">
      <c r="A186" s="76" t="s">
        <v>246</v>
      </c>
      <c r="B186" s="76" t="s">
        <v>248</v>
      </c>
      <c r="C186" s="77" t="n">
        <v>46306</v>
      </c>
      <c r="D186" s="76" t="s">
        <v>1543</v>
      </c>
      <c r="E186" s="76" t="s">
        <v>202</v>
      </c>
      <c r="F186" s="76" t="s">
        <v>203</v>
      </c>
      <c r="G186" s="76" t="s">
        <v>440</v>
      </c>
      <c r="H186" s="76" t="s">
        <v>1561</v>
      </c>
      <c r="I186" s="76" t="s">
        <v>1578</v>
      </c>
    </row>
    <row r="187" customFormat="false" ht="27.75" hidden="false" customHeight="true" outlineLevel="0" collapsed="false">
      <c r="A187" s="76" t="s">
        <v>246</v>
      </c>
      <c r="B187" s="76" t="s">
        <v>248</v>
      </c>
      <c r="C187" s="77" t="n">
        <v>46306</v>
      </c>
      <c r="D187" s="76" t="s">
        <v>1543</v>
      </c>
      <c r="E187" s="76" t="s">
        <v>202</v>
      </c>
      <c r="F187" s="76" t="s">
        <v>203</v>
      </c>
      <c r="G187" s="76" t="s">
        <v>440</v>
      </c>
      <c r="H187" s="76" t="s">
        <v>1534</v>
      </c>
      <c r="I187" s="76" t="s">
        <v>1579</v>
      </c>
    </row>
    <row r="188" customFormat="false" ht="27.75" hidden="false" customHeight="true" outlineLevel="0" collapsed="false">
      <c r="A188" s="76" t="s">
        <v>246</v>
      </c>
      <c r="B188" s="76" t="s">
        <v>248</v>
      </c>
      <c r="C188" s="77" t="n">
        <v>46306</v>
      </c>
      <c r="D188" s="76" t="s">
        <v>1543</v>
      </c>
      <c r="E188" s="76" t="s">
        <v>202</v>
      </c>
      <c r="F188" s="76" t="s">
        <v>203</v>
      </c>
      <c r="G188" s="76" t="s">
        <v>629</v>
      </c>
      <c r="H188" s="76" t="s">
        <v>1564</v>
      </c>
      <c r="I188" s="76" t="s">
        <v>1580</v>
      </c>
    </row>
    <row r="189" customFormat="false" ht="27.75" hidden="false" customHeight="true" outlineLevel="0" collapsed="false">
      <c r="A189" s="76" t="s">
        <v>246</v>
      </c>
      <c r="B189" s="76" t="s">
        <v>248</v>
      </c>
      <c r="C189" s="77" t="n">
        <v>46306</v>
      </c>
      <c r="D189" s="76" t="s">
        <v>1543</v>
      </c>
      <c r="E189" s="76" t="s">
        <v>202</v>
      </c>
      <c r="F189" s="76" t="s">
        <v>203</v>
      </c>
      <c r="G189" s="76" t="s">
        <v>447</v>
      </c>
      <c r="H189" s="76" t="s">
        <v>1566</v>
      </c>
      <c r="I189" s="76" t="s">
        <v>1581</v>
      </c>
    </row>
    <row r="190" customFormat="false" ht="27.75" hidden="false" customHeight="true" outlineLevel="0" collapsed="false">
      <c r="A190" s="76" t="s">
        <v>246</v>
      </c>
      <c r="B190" s="76" t="s">
        <v>248</v>
      </c>
      <c r="C190" s="77" t="n">
        <v>46306</v>
      </c>
      <c r="D190" s="76" t="s">
        <v>1543</v>
      </c>
      <c r="E190" s="76" t="s">
        <v>202</v>
      </c>
      <c r="F190" s="76" t="s">
        <v>203</v>
      </c>
      <c r="G190" s="76" t="s">
        <v>447</v>
      </c>
      <c r="H190" s="76" t="s">
        <v>1568</v>
      </c>
      <c r="I190" s="76" t="s">
        <v>1582</v>
      </c>
    </row>
    <row r="191" customFormat="false" ht="27.75" hidden="false" customHeight="true" outlineLevel="0" collapsed="false">
      <c r="A191" s="76" t="s">
        <v>246</v>
      </c>
      <c r="B191" s="76" t="s">
        <v>248</v>
      </c>
      <c r="C191" s="77" t="n">
        <v>46306</v>
      </c>
      <c r="D191" s="76" t="s">
        <v>1543</v>
      </c>
      <c r="E191" s="76" t="s">
        <v>202</v>
      </c>
      <c r="F191" s="76" t="s">
        <v>203</v>
      </c>
      <c r="G191" s="76" t="s">
        <v>634</v>
      </c>
      <c r="H191" s="76" t="s">
        <v>1570</v>
      </c>
      <c r="I191" s="76" t="s">
        <v>1571</v>
      </c>
    </row>
    <row r="192" customFormat="false" ht="27.75" hidden="false" customHeight="true" outlineLevel="0" collapsed="false">
      <c r="A192" s="76" t="s">
        <v>251</v>
      </c>
      <c r="B192" s="76" t="s">
        <v>253</v>
      </c>
      <c r="C192" s="77" t="n">
        <v>46307</v>
      </c>
      <c r="D192" s="76" t="s">
        <v>1544</v>
      </c>
      <c r="E192" s="76" t="s">
        <v>202</v>
      </c>
      <c r="F192" s="76" t="s">
        <v>203</v>
      </c>
      <c r="G192" s="76" t="s">
        <v>440</v>
      </c>
      <c r="H192" s="76" t="s">
        <v>1517</v>
      </c>
      <c r="I192" s="76" t="s">
        <v>1583</v>
      </c>
    </row>
    <row r="193" customFormat="false" ht="27.75" hidden="false" customHeight="true" outlineLevel="0" collapsed="false">
      <c r="A193" s="76" t="s">
        <v>251</v>
      </c>
      <c r="B193" s="76" t="s">
        <v>253</v>
      </c>
      <c r="C193" s="77" t="n">
        <v>46307</v>
      </c>
      <c r="D193" s="76" t="s">
        <v>1544</v>
      </c>
      <c r="E193" s="76" t="s">
        <v>202</v>
      </c>
      <c r="F193" s="76" t="s">
        <v>203</v>
      </c>
      <c r="G193" s="76" t="s">
        <v>440</v>
      </c>
      <c r="H193" s="76" t="s">
        <v>1561</v>
      </c>
      <c r="I193" s="76" t="s">
        <v>1584</v>
      </c>
    </row>
    <row r="194" customFormat="false" ht="27.75" hidden="false" customHeight="true" outlineLevel="0" collapsed="false">
      <c r="A194" s="76" t="s">
        <v>251</v>
      </c>
      <c r="B194" s="76" t="s">
        <v>253</v>
      </c>
      <c r="C194" s="77" t="n">
        <v>46307</v>
      </c>
      <c r="D194" s="76" t="s">
        <v>1544</v>
      </c>
      <c r="E194" s="76" t="s">
        <v>202</v>
      </c>
      <c r="F194" s="76" t="s">
        <v>203</v>
      </c>
      <c r="G194" s="76" t="s">
        <v>440</v>
      </c>
      <c r="H194" s="76" t="s">
        <v>1534</v>
      </c>
      <c r="I194" s="76" t="s">
        <v>1585</v>
      </c>
    </row>
    <row r="195" customFormat="false" ht="27.75" hidden="false" customHeight="true" outlineLevel="0" collapsed="false">
      <c r="A195" s="76" t="s">
        <v>251</v>
      </c>
      <c r="B195" s="76" t="s">
        <v>253</v>
      </c>
      <c r="C195" s="77" t="n">
        <v>46307</v>
      </c>
      <c r="D195" s="76" t="s">
        <v>1544</v>
      </c>
      <c r="E195" s="76" t="s">
        <v>202</v>
      </c>
      <c r="F195" s="76" t="s">
        <v>203</v>
      </c>
      <c r="G195" s="76" t="s">
        <v>499</v>
      </c>
      <c r="H195" s="76" t="s">
        <v>1526</v>
      </c>
      <c r="I195" s="76" t="s">
        <v>1586</v>
      </c>
    </row>
    <row r="196" customFormat="false" ht="27.75" hidden="false" customHeight="true" outlineLevel="0" collapsed="false">
      <c r="A196" s="76" t="s">
        <v>251</v>
      </c>
      <c r="B196" s="76" t="s">
        <v>253</v>
      </c>
      <c r="C196" s="77" t="n">
        <v>46307</v>
      </c>
      <c r="D196" s="76" t="s">
        <v>1544</v>
      </c>
      <c r="E196" s="76" t="s">
        <v>202</v>
      </c>
      <c r="F196" s="76" t="s">
        <v>203</v>
      </c>
      <c r="G196" s="76" t="s">
        <v>499</v>
      </c>
      <c r="H196" s="76" t="s">
        <v>1587</v>
      </c>
      <c r="I196" s="76" t="s">
        <v>1588</v>
      </c>
    </row>
    <row r="197" customFormat="false" ht="27.75" hidden="false" customHeight="true" outlineLevel="0" collapsed="false">
      <c r="A197" s="76" t="s">
        <v>251</v>
      </c>
      <c r="B197" s="76" t="s">
        <v>253</v>
      </c>
      <c r="C197" s="77" t="n">
        <v>46307</v>
      </c>
      <c r="D197" s="76" t="s">
        <v>1544</v>
      </c>
      <c r="E197" s="76" t="s">
        <v>202</v>
      </c>
      <c r="F197" s="76" t="s">
        <v>203</v>
      </c>
      <c r="G197" s="76" t="s">
        <v>629</v>
      </c>
      <c r="H197" s="76" t="s">
        <v>1564</v>
      </c>
      <c r="I197" s="76" t="s">
        <v>1589</v>
      </c>
    </row>
    <row r="198" customFormat="false" ht="27.75" hidden="false" customHeight="true" outlineLevel="0" collapsed="false">
      <c r="A198" s="76" t="s">
        <v>251</v>
      </c>
      <c r="B198" s="76" t="s">
        <v>253</v>
      </c>
      <c r="C198" s="77" t="n">
        <v>46307</v>
      </c>
      <c r="D198" s="76" t="s">
        <v>1544</v>
      </c>
      <c r="E198" s="76" t="s">
        <v>202</v>
      </c>
      <c r="F198" s="76" t="s">
        <v>203</v>
      </c>
      <c r="G198" s="76" t="s">
        <v>447</v>
      </c>
      <c r="H198" s="76" t="s">
        <v>1566</v>
      </c>
      <c r="I198" s="76" t="s">
        <v>1590</v>
      </c>
    </row>
    <row r="199" customFormat="false" ht="27.75" hidden="false" customHeight="true" outlineLevel="0" collapsed="false">
      <c r="A199" s="76" t="s">
        <v>251</v>
      </c>
      <c r="B199" s="76" t="s">
        <v>253</v>
      </c>
      <c r="C199" s="77" t="n">
        <v>46307</v>
      </c>
      <c r="D199" s="76" t="s">
        <v>1544</v>
      </c>
      <c r="E199" s="76" t="s">
        <v>202</v>
      </c>
      <c r="F199" s="76" t="s">
        <v>203</v>
      </c>
      <c r="G199" s="76" t="s">
        <v>447</v>
      </c>
      <c r="H199" s="76" t="s">
        <v>1568</v>
      </c>
      <c r="I199" s="76" t="s">
        <v>1591</v>
      </c>
    </row>
    <row r="200" customFormat="false" ht="27.75" hidden="false" customHeight="true" outlineLevel="0" collapsed="false">
      <c r="A200" s="76" t="s">
        <v>251</v>
      </c>
      <c r="B200" s="76" t="s">
        <v>253</v>
      </c>
      <c r="C200" s="77" t="n">
        <v>46307</v>
      </c>
      <c r="D200" s="76" t="s">
        <v>1544</v>
      </c>
      <c r="E200" s="76" t="s">
        <v>202</v>
      </c>
      <c r="F200" s="76" t="s">
        <v>203</v>
      </c>
      <c r="G200" s="76" t="s">
        <v>634</v>
      </c>
      <c r="H200" s="76" t="s">
        <v>1570</v>
      </c>
      <c r="I200" s="76" t="s">
        <v>1571</v>
      </c>
    </row>
    <row r="201" customFormat="false" ht="27.75" hidden="false" customHeight="true" outlineLevel="0" collapsed="false">
      <c r="A201" s="76" t="s">
        <v>258</v>
      </c>
      <c r="B201" s="76" t="s">
        <v>259</v>
      </c>
      <c r="C201" s="77" t="n">
        <v>46307</v>
      </c>
      <c r="D201" s="76" t="s">
        <v>1545</v>
      </c>
      <c r="E201" s="76" t="s">
        <v>188</v>
      </c>
      <c r="F201" s="76" t="s">
        <v>203</v>
      </c>
      <c r="G201" s="76" t="s">
        <v>440</v>
      </c>
      <c r="H201" s="76" t="s">
        <v>1517</v>
      </c>
      <c r="I201" s="76" t="s">
        <v>1583</v>
      </c>
    </row>
    <row r="202" customFormat="false" ht="27.75" hidden="false" customHeight="true" outlineLevel="0" collapsed="false">
      <c r="A202" s="76" t="s">
        <v>258</v>
      </c>
      <c r="B202" s="76" t="s">
        <v>259</v>
      </c>
      <c r="C202" s="77" t="n">
        <v>46307</v>
      </c>
      <c r="D202" s="76" t="s">
        <v>1545</v>
      </c>
      <c r="E202" s="76" t="s">
        <v>188</v>
      </c>
      <c r="F202" s="76" t="s">
        <v>203</v>
      </c>
      <c r="G202" s="76" t="s">
        <v>447</v>
      </c>
      <c r="H202" s="76" t="s">
        <v>1519</v>
      </c>
      <c r="I202" s="76" t="s">
        <v>1572</v>
      </c>
    </row>
    <row r="203" customFormat="false" ht="27.75" hidden="false" customHeight="true" outlineLevel="0" collapsed="false">
      <c r="A203" s="76" t="s">
        <v>258</v>
      </c>
      <c r="B203" s="76" t="s">
        <v>259</v>
      </c>
      <c r="C203" s="77" t="n">
        <v>46307</v>
      </c>
      <c r="D203" s="76" t="s">
        <v>1545</v>
      </c>
      <c r="E203" s="76" t="s">
        <v>188</v>
      </c>
      <c r="F203" s="76" t="s">
        <v>203</v>
      </c>
      <c r="G203" s="76" t="s">
        <v>634</v>
      </c>
      <c r="H203" s="76" t="s">
        <v>1570</v>
      </c>
      <c r="I203" s="76" t="s">
        <v>1571</v>
      </c>
    </row>
    <row r="204" customFormat="false" ht="27.75" hidden="false" customHeight="true" outlineLevel="0" collapsed="false">
      <c r="A204" s="76" t="s">
        <v>261</v>
      </c>
      <c r="B204" s="76" t="s">
        <v>262</v>
      </c>
      <c r="C204" s="77" t="n">
        <v>46307</v>
      </c>
      <c r="D204" s="76" t="s">
        <v>1546</v>
      </c>
      <c r="E204" s="76" t="s">
        <v>202</v>
      </c>
      <c r="F204" s="76" t="s">
        <v>264</v>
      </c>
      <c r="G204" s="76" t="s">
        <v>440</v>
      </c>
      <c r="H204" s="76" t="s">
        <v>1561</v>
      </c>
      <c r="I204" s="76" t="s">
        <v>1592</v>
      </c>
    </row>
    <row r="205" customFormat="false" ht="27.75" hidden="false" customHeight="true" outlineLevel="0" collapsed="false">
      <c r="A205" s="76" t="s">
        <v>261</v>
      </c>
      <c r="B205" s="76" t="s">
        <v>262</v>
      </c>
      <c r="C205" s="77" t="n">
        <v>46307</v>
      </c>
      <c r="D205" s="76" t="s">
        <v>1546</v>
      </c>
      <c r="E205" s="76" t="s">
        <v>202</v>
      </c>
      <c r="F205" s="76" t="s">
        <v>264</v>
      </c>
      <c r="G205" s="76" t="s">
        <v>447</v>
      </c>
      <c r="H205" s="76" t="s">
        <v>1574</v>
      </c>
      <c r="I205" s="76" t="s">
        <v>1593</v>
      </c>
    </row>
    <row r="206" customFormat="false" ht="27.75" hidden="false" customHeight="true" outlineLevel="0" collapsed="false">
      <c r="A206" s="76" t="s">
        <v>276</v>
      </c>
      <c r="B206" s="76" t="s">
        <v>277</v>
      </c>
      <c r="C206" s="77" t="n">
        <v>46310</v>
      </c>
      <c r="D206" s="76" t="s">
        <v>1540</v>
      </c>
      <c r="E206" s="76" t="s">
        <v>188</v>
      </c>
      <c r="F206" s="76" t="s">
        <v>189</v>
      </c>
      <c r="G206" s="76" t="s">
        <v>634</v>
      </c>
      <c r="H206" s="76" t="s">
        <v>1558</v>
      </c>
      <c r="I206" s="76" t="s">
        <v>1559</v>
      </c>
    </row>
    <row r="207" customFormat="false" ht="27.75" hidden="false" customHeight="true" outlineLevel="0" collapsed="false">
      <c r="A207" s="76" t="s">
        <v>278</v>
      </c>
      <c r="B207" s="76" t="s">
        <v>236</v>
      </c>
      <c r="C207" s="77" t="n">
        <v>46320</v>
      </c>
      <c r="D207" s="76" t="s">
        <v>1516</v>
      </c>
      <c r="E207" s="76" t="s">
        <v>188</v>
      </c>
      <c r="F207" s="76" t="s">
        <v>189</v>
      </c>
      <c r="G207" s="76" t="s">
        <v>634</v>
      </c>
      <c r="H207" s="76" t="s">
        <v>1558</v>
      </c>
      <c r="I207" s="76" t="s">
        <v>1559</v>
      </c>
    </row>
    <row r="208" customFormat="false" ht="27.75" hidden="false" customHeight="true" outlineLevel="0" collapsed="false">
      <c r="A208" s="76" t="s">
        <v>280</v>
      </c>
      <c r="B208" s="76" t="s">
        <v>281</v>
      </c>
      <c r="C208" s="77" t="n">
        <v>46321</v>
      </c>
      <c r="D208" s="76" t="s">
        <v>1549</v>
      </c>
      <c r="E208" s="76" t="s">
        <v>188</v>
      </c>
      <c r="F208" s="76" t="s">
        <v>203</v>
      </c>
      <c r="G208" s="76" t="s">
        <v>440</v>
      </c>
      <c r="H208" s="76" t="s">
        <v>1517</v>
      </c>
      <c r="I208" s="76" t="s">
        <v>1594</v>
      </c>
    </row>
    <row r="209" customFormat="false" ht="27.75" hidden="false" customHeight="true" outlineLevel="0" collapsed="false">
      <c r="A209" s="76" t="s">
        <v>290</v>
      </c>
      <c r="B209" s="76" t="s">
        <v>292</v>
      </c>
      <c r="C209" s="77" t="n">
        <v>46322</v>
      </c>
      <c r="D209" s="76" t="s">
        <v>1551</v>
      </c>
      <c r="E209" s="76" t="s">
        <v>202</v>
      </c>
      <c r="F209" s="76" t="s">
        <v>203</v>
      </c>
      <c r="G209" s="76" t="s">
        <v>440</v>
      </c>
      <c r="H209" s="76" t="s">
        <v>1517</v>
      </c>
      <c r="I209" s="76" t="s">
        <v>1594</v>
      </c>
    </row>
    <row r="210" customFormat="false" ht="27.75" hidden="false" customHeight="true" outlineLevel="0" collapsed="false">
      <c r="A210" s="76" t="s">
        <v>290</v>
      </c>
      <c r="B210" s="76" t="s">
        <v>292</v>
      </c>
      <c r="C210" s="77" t="n">
        <v>46322</v>
      </c>
      <c r="D210" s="76" t="s">
        <v>1551</v>
      </c>
      <c r="E210" s="76" t="s">
        <v>202</v>
      </c>
      <c r="F210" s="76" t="s">
        <v>203</v>
      </c>
      <c r="G210" s="76" t="s">
        <v>440</v>
      </c>
      <c r="H210" s="76" t="s">
        <v>1561</v>
      </c>
      <c r="I210" s="76" t="s">
        <v>1595</v>
      </c>
    </row>
    <row r="211" customFormat="false" ht="27.75" hidden="false" customHeight="true" outlineLevel="0" collapsed="false">
      <c r="A211" s="76" t="s">
        <v>290</v>
      </c>
      <c r="B211" s="76" t="s">
        <v>292</v>
      </c>
      <c r="C211" s="77" t="n">
        <v>46322</v>
      </c>
      <c r="D211" s="76" t="s">
        <v>1551</v>
      </c>
      <c r="E211" s="76" t="s">
        <v>202</v>
      </c>
      <c r="F211" s="76" t="s">
        <v>203</v>
      </c>
      <c r="G211" s="76" t="s">
        <v>629</v>
      </c>
      <c r="H211" s="76" t="s">
        <v>1564</v>
      </c>
      <c r="I211" s="76" t="s">
        <v>1596</v>
      </c>
    </row>
    <row r="212" customFormat="false" ht="27.75" hidden="false" customHeight="true" outlineLevel="0" collapsed="false">
      <c r="A212" s="76" t="s">
        <v>290</v>
      </c>
      <c r="B212" s="76" t="s">
        <v>292</v>
      </c>
      <c r="C212" s="77" t="n">
        <v>46322</v>
      </c>
      <c r="D212" s="76" t="s">
        <v>1551</v>
      </c>
      <c r="E212" s="76" t="s">
        <v>202</v>
      </c>
      <c r="F212" s="76" t="s">
        <v>203</v>
      </c>
      <c r="G212" s="76" t="s">
        <v>447</v>
      </c>
      <c r="H212" s="76" t="s">
        <v>1566</v>
      </c>
      <c r="I212" s="76" t="s">
        <v>1597</v>
      </c>
    </row>
    <row r="213" customFormat="false" ht="27.75" hidden="false" customHeight="true" outlineLevel="0" collapsed="false">
      <c r="A213" s="76" t="s">
        <v>290</v>
      </c>
      <c r="B213" s="76" t="s">
        <v>292</v>
      </c>
      <c r="C213" s="77" t="n">
        <v>46322</v>
      </c>
      <c r="D213" s="76" t="s">
        <v>1551</v>
      </c>
      <c r="E213" s="76" t="s">
        <v>202</v>
      </c>
      <c r="F213" s="76" t="s">
        <v>203</v>
      </c>
      <c r="G213" s="76" t="s">
        <v>447</v>
      </c>
      <c r="H213" s="76" t="s">
        <v>1568</v>
      </c>
      <c r="I213" s="76" t="s">
        <v>1598</v>
      </c>
    </row>
    <row r="214" customFormat="false" ht="27.75" hidden="false" customHeight="true" outlineLevel="0" collapsed="false">
      <c r="A214" s="76" t="s">
        <v>293</v>
      </c>
      <c r="B214" s="76" t="s">
        <v>294</v>
      </c>
      <c r="C214" s="77" t="n">
        <v>46322</v>
      </c>
      <c r="D214" s="76" t="s">
        <v>1553</v>
      </c>
      <c r="E214" s="76" t="s">
        <v>202</v>
      </c>
      <c r="F214" s="76" t="s">
        <v>215</v>
      </c>
      <c r="G214" s="76" t="s">
        <v>440</v>
      </c>
      <c r="H214" s="76" t="s">
        <v>1517</v>
      </c>
      <c r="I214" s="76" t="s">
        <v>1599</v>
      </c>
    </row>
    <row r="215" customFormat="false" ht="27.75" hidden="false" customHeight="true" outlineLevel="0" collapsed="false">
      <c r="A215" s="76" t="s">
        <v>293</v>
      </c>
      <c r="B215" s="76" t="s">
        <v>294</v>
      </c>
      <c r="C215" s="77" t="n">
        <v>46322</v>
      </c>
      <c r="D215" s="76" t="s">
        <v>1553</v>
      </c>
      <c r="E215" s="76" t="s">
        <v>202</v>
      </c>
      <c r="F215" s="76" t="s">
        <v>215</v>
      </c>
      <c r="G215" s="76" t="s">
        <v>440</v>
      </c>
      <c r="H215" s="76" t="s">
        <v>1561</v>
      </c>
      <c r="I215" s="76" t="s">
        <v>1600</v>
      </c>
    </row>
    <row r="216" customFormat="false" ht="27.75" hidden="false" customHeight="true" outlineLevel="0" collapsed="false">
      <c r="A216" s="76" t="s">
        <v>293</v>
      </c>
      <c r="B216" s="76" t="s">
        <v>294</v>
      </c>
      <c r="C216" s="77" t="n">
        <v>46322</v>
      </c>
      <c r="D216" s="76" t="s">
        <v>1553</v>
      </c>
      <c r="E216" s="76" t="s">
        <v>202</v>
      </c>
      <c r="F216" s="76" t="s">
        <v>215</v>
      </c>
      <c r="G216" s="76" t="s">
        <v>447</v>
      </c>
      <c r="H216" s="76" t="s">
        <v>1574</v>
      </c>
      <c r="I216" s="76" t="s">
        <v>1601</v>
      </c>
    </row>
    <row r="217" customFormat="false" ht="27.75" hidden="false" customHeight="true" outlineLevel="0" collapsed="false">
      <c r="A217" s="76" t="s">
        <v>301</v>
      </c>
      <c r="B217" s="76" t="s">
        <v>302</v>
      </c>
      <c r="C217" s="77" t="n">
        <v>46324</v>
      </c>
      <c r="D217" s="76" t="s">
        <v>1554</v>
      </c>
      <c r="E217" s="76" t="s">
        <v>188</v>
      </c>
      <c r="F217" s="76" t="s">
        <v>215</v>
      </c>
      <c r="G217" s="76" t="s">
        <v>440</v>
      </c>
      <c r="H217" s="76" t="s">
        <v>1517</v>
      </c>
      <c r="I217" s="76" t="s">
        <v>1599</v>
      </c>
    </row>
    <row r="218" customFormat="false" ht="27.75" hidden="false" customHeight="true" outlineLevel="0" collapsed="false">
      <c r="A218" s="76" t="s">
        <v>304</v>
      </c>
      <c r="B218" s="76" t="s">
        <v>305</v>
      </c>
      <c r="C218" s="77" t="n">
        <v>46324</v>
      </c>
      <c r="D218" s="76" t="s">
        <v>1555</v>
      </c>
      <c r="E218" s="76" t="s">
        <v>188</v>
      </c>
      <c r="F218" s="76" t="s">
        <v>203</v>
      </c>
      <c r="G218" s="76" t="s">
        <v>440</v>
      </c>
      <c r="H218" s="76" t="s">
        <v>1517</v>
      </c>
      <c r="I218" s="76" t="s">
        <v>1602</v>
      </c>
    </row>
    <row r="219" customFormat="false" ht="27.75" hidden="false" customHeight="true" outlineLevel="0" collapsed="false">
      <c r="A219" s="76" t="s">
        <v>304</v>
      </c>
      <c r="B219" s="76" t="s">
        <v>305</v>
      </c>
      <c r="C219" s="77" t="n">
        <v>46324</v>
      </c>
      <c r="D219" s="76" t="s">
        <v>1555</v>
      </c>
      <c r="E219" s="76" t="s">
        <v>188</v>
      </c>
      <c r="F219" s="76" t="s">
        <v>203</v>
      </c>
      <c r="G219" s="76" t="s">
        <v>447</v>
      </c>
      <c r="H219" s="76" t="s">
        <v>1519</v>
      </c>
      <c r="I219" s="76" t="s">
        <v>1572</v>
      </c>
    </row>
    <row r="220" customFormat="false" ht="27.75" hidden="false" customHeight="true" outlineLevel="0" collapsed="false">
      <c r="A220" s="76" t="s">
        <v>304</v>
      </c>
      <c r="B220" s="76" t="s">
        <v>305</v>
      </c>
      <c r="C220" s="77" t="n">
        <v>46324</v>
      </c>
      <c r="D220" s="76" t="s">
        <v>1555</v>
      </c>
      <c r="E220" s="76" t="s">
        <v>188</v>
      </c>
      <c r="F220" s="76" t="s">
        <v>203</v>
      </c>
      <c r="G220" s="76" t="s">
        <v>634</v>
      </c>
      <c r="H220" s="76" t="s">
        <v>1570</v>
      </c>
      <c r="I220" s="76" t="s">
        <v>1571</v>
      </c>
    </row>
    <row r="221" customFormat="false" ht="27.75" hidden="false" customHeight="true" outlineLevel="0" collapsed="false">
      <c r="A221" s="76" t="s">
        <v>310</v>
      </c>
      <c r="B221" s="76" t="s">
        <v>311</v>
      </c>
      <c r="C221" s="77" t="n">
        <v>46325</v>
      </c>
      <c r="D221" s="76" t="s">
        <v>1556</v>
      </c>
      <c r="E221" s="76" t="s">
        <v>202</v>
      </c>
      <c r="F221" s="76" t="s">
        <v>203</v>
      </c>
      <c r="G221" s="76" t="s">
        <v>440</v>
      </c>
      <c r="H221" s="76" t="s">
        <v>1517</v>
      </c>
      <c r="I221" s="76" t="s">
        <v>1602</v>
      </c>
    </row>
    <row r="222" customFormat="false" ht="27.75" hidden="false" customHeight="true" outlineLevel="0" collapsed="false">
      <c r="A222" s="76" t="s">
        <v>310</v>
      </c>
      <c r="B222" s="76" t="s">
        <v>311</v>
      </c>
      <c r="C222" s="77" t="n">
        <v>46325</v>
      </c>
      <c r="D222" s="76" t="s">
        <v>1556</v>
      </c>
      <c r="E222" s="76" t="s">
        <v>202</v>
      </c>
      <c r="F222" s="76" t="s">
        <v>203</v>
      </c>
      <c r="G222" s="76" t="s">
        <v>440</v>
      </c>
      <c r="H222" s="76" t="s">
        <v>1561</v>
      </c>
      <c r="I222" s="76" t="s">
        <v>1603</v>
      </c>
    </row>
    <row r="223" customFormat="false" ht="27.75" hidden="false" customHeight="true" outlineLevel="0" collapsed="false">
      <c r="A223" s="76" t="s">
        <v>310</v>
      </c>
      <c r="B223" s="76" t="s">
        <v>311</v>
      </c>
      <c r="C223" s="77" t="n">
        <v>46325</v>
      </c>
      <c r="D223" s="76" t="s">
        <v>1556</v>
      </c>
      <c r="E223" s="76" t="s">
        <v>202</v>
      </c>
      <c r="F223" s="76" t="s">
        <v>203</v>
      </c>
      <c r="G223" s="76" t="s">
        <v>440</v>
      </c>
      <c r="H223" s="76" t="s">
        <v>1534</v>
      </c>
      <c r="I223" s="76" t="s">
        <v>1604</v>
      </c>
    </row>
    <row r="224" customFormat="false" ht="27.75" hidden="false" customHeight="true" outlineLevel="0" collapsed="false">
      <c r="A224" s="76" t="s">
        <v>310</v>
      </c>
      <c r="B224" s="76" t="s">
        <v>311</v>
      </c>
      <c r="C224" s="77" t="n">
        <v>46325</v>
      </c>
      <c r="D224" s="76" t="s">
        <v>1556</v>
      </c>
      <c r="E224" s="76" t="s">
        <v>202</v>
      </c>
      <c r="F224" s="76" t="s">
        <v>203</v>
      </c>
      <c r="G224" s="76" t="s">
        <v>499</v>
      </c>
      <c r="H224" s="76" t="s">
        <v>1526</v>
      </c>
      <c r="I224" s="76" t="s">
        <v>1605</v>
      </c>
    </row>
    <row r="225" customFormat="false" ht="27.75" hidden="false" customHeight="true" outlineLevel="0" collapsed="false">
      <c r="A225" s="76" t="s">
        <v>310</v>
      </c>
      <c r="B225" s="76" t="s">
        <v>311</v>
      </c>
      <c r="C225" s="77" t="n">
        <v>46325</v>
      </c>
      <c r="D225" s="76" t="s">
        <v>1556</v>
      </c>
      <c r="E225" s="76" t="s">
        <v>202</v>
      </c>
      <c r="F225" s="76" t="s">
        <v>203</v>
      </c>
      <c r="G225" s="76" t="s">
        <v>499</v>
      </c>
      <c r="H225" s="76" t="s">
        <v>1587</v>
      </c>
      <c r="I225" s="76" t="s">
        <v>1606</v>
      </c>
    </row>
    <row r="226" customFormat="false" ht="27.75" hidden="false" customHeight="true" outlineLevel="0" collapsed="false">
      <c r="A226" s="76" t="s">
        <v>310</v>
      </c>
      <c r="B226" s="76" t="s">
        <v>311</v>
      </c>
      <c r="C226" s="77" t="n">
        <v>46325</v>
      </c>
      <c r="D226" s="76" t="s">
        <v>1556</v>
      </c>
      <c r="E226" s="76" t="s">
        <v>202</v>
      </c>
      <c r="F226" s="76" t="s">
        <v>203</v>
      </c>
      <c r="G226" s="76" t="s">
        <v>629</v>
      </c>
      <c r="H226" s="76" t="s">
        <v>1564</v>
      </c>
      <c r="I226" s="76" t="s">
        <v>1607</v>
      </c>
    </row>
    <row r="227" customFormat="false" ht="27.75" hidden="false" customHeight="true" outlineLevel="0" collapsed="false">
      <c r="A227" s="76" t="s">
        <v>310</v>
      </c>
      <c r="B227" s="76" t="s">
        <v>311</v>
      </c>
      <c r="C227" s="77" t="n">
        <v>46325</v>
      </c>
      <c r="D227" s="76" t="s">
        <v>1556</v>
      </c>
      <c r="E227" s="76" t="s">
        <v>202</v>
      </c>
      <c r="F227" s="76" t="s">
        <v>203</v>
      </c>
      <c r="G227" s="76" t="s">
        <v>447</v>
      </c>
      <c r="H227" s="76" t="s">
        <v>1566</v>
      </c>
      <c r="I227" s="76" t="s">
        <v>1608</v>
      </c>
    </row>
    <row r="228" customFormat="false" ht="27.75" hidden="false" customHeight="true" outlineLevel="0" collapsed="false">
      <c r="A228" s="76" t="s">
        <v>310</v>
      </c>
      <c r="B228" s="76" t="s">
        <v>311</v>
      </c>
      <c r="C228" s="77" t="n">
        <v>46325</v>
      </c>
      <c r="D228" s="76" t="s">
        <v>1556</v>
      </c>
      <c r="E228" s="76" t="s">
        <v>202</v>
      </c>
      <c r="F228" s="76" t="s">
        <v>203</v>
      </c>
      <c r="G228" s="76" t="s">
        <v>447</v>
      </c>
      <c r="H228" s="76" t="s">
        <v>1568</v>
      </c>
      <c r="I228" s="76" t="s">
        <v>1609</v>
      </c>
    </row>
    <row r="229" customFormat="false" ht="27.75" hidden="false" customHeight="true" outlineLevel="0" collapsed="false">
      <c r="A229" s="76" t="s">
        <v>310</v>
      </c>
      <c r="B229" s="76" t="s">
        <v>311</v>
      </c>
      <c r="C229" s="77" t="n">
        <v>46325</v>
      </c>
      <c r="D229" s="76" t="s">
        <v>1556</v>
      </c>
      <c r="E229" s="76" t="s">
        <v>202</v>
      </c>
      <c r="F229" s="76" t="s">
        <v>203</v>
      </c>
      <c r="G229" s="76" t="s">
        <v>634</v>
      </c>
      <c r="H229" s="76" t="s">
        <v>1570</v>
      </c>
      <c r="I229" s="76" t="s">
        <v>1571</v>
      </c>
    </row>
    <row r="230" customFormat="false" ht="27.75" hidden="false" customHeight="true" outlineLevel="0" collapsed="false">
      <c r="A230" s="76" t="s">
        <v>312</v>
      </c>
      <c r="B230" s="76" t="s">
        <v>232</v>
      </c>
      <c r="C230" s="77" t="n">
        <v>46325</v>
      </c>
      <c r="D230" s="76" t="s">
        <v>1540</v>
      </c>
      <c r="E230" s="76" t="s">
        <v>202</v>
      </c>
      <c r="F230" s="76" t="s">
        <v>189</v>
      </c>
      <c r="G230" s="76" t="s">
        <v>447</v>
      </c>
      <c r="H230" s="76" t="s">
        <v>1574</v>
      </c>
      <c r="I230" s="76" t="s">
        <v>1576</v>
      </c>
    </row>
    <row r="231" customFormat="false" ht="27.75" hidden="false" customHeight="true" outlineLevel="0" collapsed="false">
      <c r="A231" s="76" t="s">
        <v>312</v>
      </c>
      <c r="B231" s="76" t="s">
        <v>232</v>
      </c>
      <c r="C231" s="77" t="n">
        <v>46325</v>
      </c>
      <c r="D231" s="76" t="s">
        <v>1540</v>
      </c>
      <c r="E231" s="76" t="s">
        <v>202</v>
      </c>
      <c r="F231" s="76" t="s">
        <v>189</v>
      </c>
      <c r="G231" s="76" t="s">
        <v>634</v>
      </c>
      <c r="H231" s="76" t="s">
        <v>1558</v>
      </c>
      <c r="I231" s="76" t="s">
        <v>1559</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 collapsed="false" customWidth="true" hidden="false" outlineLevel="0" max="21" min="21" style="0" width="26"/>
  </cols>
  <sheetData>
    <row r="1" customFormat="false" ht="24" hidden="false" customHeight="true" outlineLevel="0" collapsed="false">
      <c r="A1" s="54" t="s">
        <v>1610</v>
      </c>
    </row>
    <row r="2" customFormat="false" ht="15" hidden="false" customHeight="false" outlineLevel="0" collapsed="false">
      <c r="A2" s="2" t="s">
        <v>1611</v>
      </c>
    </row>
    <row r="3" customFormat="false" ht="48" hidden="false" customHeight="true" outlineLevel="0" collapsed="false">
      <c r="H3" s="78" t="s">
        <v>1612</v>
      </c>
      <c r="I3" s="78" t="s">
        <v>1613</v>
      </c>
      <c r="K3" s="78" t="s">
        <v>1614</v>
      </c>
      <c r="L3" s="79" t="s">
        <v>1615</v>
      </c>
      <c r="M3" s="79" t="s">
        <v>1616</v>
      </c>
      <c r="N3" s="79" t="s">
        <v>1617</v>
      </c>
      <c r="O3" s="79" t="s">
        <v>1618</v>
      </c>
      <c r="P3" s="79" t="s">
        <v>1619</v>
      </c>
      <c r="Q3" s="79" t="s">
        <v>1620</v>
      </c>
      <c r="R3" s="79" t="s">
        <v>1621</v>
      </c>
      <c r="S3" s="79" t="s">
        <v>1622</v>
      </c>
      <c r="T3" s="79" t="s">
        <v>1623</v>
      </c>
      <c r="U3" s="79" t="s">
        <v>1624</v>
      </c>
    </row>
    <row r="4" customFormat="false" ht="39.75" hidden="false" customHeight="true" outlineLevel="0" collapsed="false">
      <c r="A4" s="80" t="s">
        <v>1625</v>
      </c>
      <c r="B4" s="81"/>
      <c r="H4" s="82" t="s">
        <v>1626</v>
      </c>
      <c r="I4" s="82" t="s">
        <v>77</v>
      </c>
      <c r="K4" s="82" t="s">
        <v>1627</v>
      </c>
      <c r="L4" s="82" t="s">
        <v>1628</v>
      </c>
      <c r="M4" s="82" t="s">
        <v>1629</v>
      </c>
      <c r="N4" s="82" t="s">
        <v>1630</v>
      </c>
      <c r="O4" s="82" t="s">
        <v>1631</v>
      </c>
      <c r="P4" s="82" t="s">
        <v>1632</v>
      </c>
      <c r="Q4" s="82" t="s">
        <v>1631</v>
      </c>
      <c r="R4" s="82" t="s">
        <v>1633</v>
      </c>
      <c r="S4" s="82" t="s">
        <v>1634</v>
      </c>
      <c r="T4" s="82" t="s">
        <v>1635</v>
      </c>
      <c r="U4" s="82" t="s">
        <v>1636</v>
      </c>
    </row>
    <row r="5" customFormat="false" ht="27.75" hidden="false" customHeight="true" outlineLevel="0" collapsed="false">
      <c r="A5" s="80" t="s">
        <v>1637</v>
      </c>
      <c r="B5" s="83" t="n">
        <v>8</v>
      </c>
      <c r="H5" s="82" t="s">
        <v>1638</v>
      </c>
      <c r="I5" s="82" t="s">
        <v>1639</v>
      </c>
      <c r="K5" s="82" t="s">
        <v>1631</v>
      </c>
      <c r="L5" s="82" t="s">
        <v>1640</v>
      </c>
      <c r="M5" s="82" t="s">
        <v>1641</v>
      </c>
      <c r="N5" s="82" t="s">
        <v>1642</v>
      </c>
      <c r="O5" s="82" t="s">
        <v>1643</v>
      </c>
      <c r="P5" s="82" t="s">
        <v>1644</v>
      </c>
      <c r="Q5" s="82" t="s">
        <v>1643</v>
      </c>
      <c r="R5" s="82" t="s">
        <v>1632</v>
      </c>
      <c r="S5" s="82" t="s">
        <v>1645</v>
      </c>
      <c r="T5" s="82" t="s">
        <v>1646</v>
      </c>
      <c r="U5" s="82" t="s">
        <v>1647</v>
      </c>
    </row>
    <row r="6" customFormat="false" ht="25.5" hidden="false" customHeight="true" outlineLevel="0" collapsed="false">
      <c r="A6" s="80" t="s">
        <v>1648</v>
      </c>
      <c r="B6" s="84" t="n">
        <f aca="true">IF(ISNUMBER(B4),B4,NOW()-N(B5)/24)</f>
        <v>46294.2388825142</v>
      </c>
      <c r="C6" s="85" t="n">
        <f aca="false">B6+8/24</f>
        <v>46294.5722158475</v>
      </c>
      <c r="D6" s="86" t="s">
        <v>1649</v>
      </c>
      <c r="H6" s="82" t="s">
        <v>1650</v>
      </c>
      <c r="K6" s="82" t="s">
        <v>1651</v>
      </c>
      <c r="L6" s="82" t="s">
        <v>1652</v>
      </c>
      <c r="M6" s="82" t="s">
        <v>1653</v>
      </c>
      <c r="N6" s="82" t="s">
        <v>1654</v>
      </c>
      <c r="O6" s="82" t="s">
        <v>1651</v>
      </c>
      <c r="P6" s="82" t="s">
        <v>1655</v>
      </c>
      <c r="Q6" s="82" t="s">
        <v>1651</v>
      </c>
      <c r="R6" s="82" t="s">
        <v>1656</v>
      </c>
      <c r="S6" s="82" t="s">
        <v>1657</v>
      </c>
      <c r="T6" s="82" t="s">
        <v>1658</v>
      </c>
      <c r="U6" s="82" t="s">
        <v>1659</v>
      </c>
    </row>
    <row r="7" customFormat="false" ht="51.75" hidden="false" customHeight="true" outlineLevel="0" collapsed="false">
      <c r="A7" s="80" t="s">
        <v>1660</v>
      </c>
      <c r="B7" s="83" t="n">
        <v>6</v>
      </c>
      <c r="C7" s="87" t="n">
        <f aca="false">IF(ISNUMBER(B7),MIN(MAX(B7,1),10),6)</f>
        <v>6</v>
      </c>
      <c r="D7" s="86" t="s">
        <v>1661</v>
      </c>
      <c r="H7" s="82" t="s">
        <v>1662</v>
      </c>
      <c r="K7" s="82" t="s">
        <v>1643</v>
      </c>
      <c r="L7" s="82" t="s">
        <v>1663</v>
      </c>
      <c r="M7" s="82" t="s">
        <v>1664</v>
      </c>
      <c r="N7" s="82" t="s">
        <v>1665</v>
      </c>
      <c r="O7" s="82" t="s">
        <v>1666</v>
      </c>
      <c r="P7" s="82" t="s">
        <v>1667</v>
      </c>
      <c r="Q7" s="82" t="s">
        <v>1666</v>
      </c>
      <c r="R7" s="82" t="s">
        <v>1668</v>
      </c>
      <c r="S7" s="82" t="s">
        <v>1669</v>
      </c>
      <c r="T7" s="82" t="s">
        <v>1670</v>
      </c>
      <c r="U7" s="82" t="s">
        <v>1671</v>
      </c>
    </row>
    <row r="8" customFormat="false" ht="39.75" hidden="false" customHeight="true" outlineLevel="0" collapsed="false">
      <c r="A8" s="80" t="s">
        <v>1672</v>
      </c>
      <c r="B8" s="83" t="n">
        <v>24</v>
      </c>
      <c r="C8" s="87" t="n">
        <f aca="false">IF(ISNUMBER(B8),MIN(MAX(B8,1),72),24)</f>
        <v>24</v>
      </c>
      <c r="D8" s="86" t="s">
        <v>1673</v>
      </c>
      <c r="H8" s="82" t="s">
        <v>1674</v>
      </c>
      <c r="K8" s="82" t="s">
        <v>1675</v>
      </c>
      <c r="L8" s="82" t="s">
        <v>1676</v>
      </c>
      <c r="M8" s="82" t="s">
        <v>1677</v>
      </c>
      <c r="N8" s="82" t="s">
        <v>1678</v>
      </c>
      <c r="O8" s="82" t="s">
        <v>1679</v>
      </c>
      <c r="P8" s="82" t="s">
        <v>1680</v>
      </c>
      <c r="Q8" s="82" t="s">
        <v>1679</v>
      </c>
      <c r="R8" s="82" t="s">
        <v>1681</v>
      </c>
      <c r="S8" s="82" t="s">
        <v>1682</v>
      </c>
      <c r="T8" s="82" t="s">
        <v>1683</v>
      </c>
      <c r="U8" s="82" t="s">
        <v>1684</v>
      </c>
    </row>
    <row r="9" customFormat="false" ht="27.75" hidden="false" customHeight="true" outlineLevel="0" collapsed="false">
      <c r="A9" s="80" t="s">
        <v>1685</v>
      </c>
      <c r="B9" s="83" t="n">
        <v>12</v>
      </c>
      <c r="C9" s="87" t="n">
        <f aca="false">IF(ISNUMBER(B9),MIN(MAX(B9,1),48),12)</f>
        <v>12</v>
      </c>
      <c r="D9" s="86" t="s">
        <v>1686</v>
      </c>
      <c r="H9" s="82" t="s">
        <v>94</v>
      </c>
      <c r="K9" s="82" t="s">
        <v>1687</v>
      </c>
      <c r="L9" s="82" t="s">
        <v>1688</v>
      </c>
      <c r="M9" s="82" t="s">
        <v>1689</v>
      </c>
      <c r="N9" s="82" t="s">
        <v>1690</v>
      </c>
      <c r="O9" s="82" t="s">
        <v>1691</v>
      </c>
      <c r="P9" s="82" t="s">
        <v>1692</v>
      </c>
      <c r="Q9" s="82" t="s">
        <v>1691</v>
      </c>
      <c r="R9" s="82" t="s">
        <v>1693</v>
      </c>
      <c r="S9" s="82" t="s">
        <v>1694</v>
      </c>
      <c r="T9" s="82" t="s">
        <v>1695</v>
      </c>
      <c r="U9" s="82" t="s">
        <v>1696</v>
      </c>
    </row>
    <row r="10" customFormat="false" ht="27.75" hidden="false" customHeight="true" outlineLevel="0" collapsed="false">
      <c r="A10" s="80" t="s">
        <v>1697</v>
      </c>
      <c r="B10" s="83" t="n">
        <v>14</v>
      </c>
      <c r="C10" s="87" t="n">
        <f aca="false">IF(ISNUMBER(B10),MIN(MAX(B10,1),60),14)</f>
        <v>14</v>
      </c>
      <c r="D10" s="86" t="s">
        <v>1698</v>
      </c>
      <c r="K10" s="82" t="s">
        <v>1699</v>
      </c>
      <c r="L10" s="82" t="s">
        <v>1700</v>
      </c>
      <c r="M10" s="82" t="s">
        <v>1701</v>
      </c>
      <c r="N10" s="82" t="s">
        <v>1702</v>
      </c>
      <c r="O10" s="82" t="s">
        <v>1703</v>
      </c>
      <c r="P10" s="82" t="s">
        <v>1704</v>
      </c>
      <c r="Q10" s="82" t="s">
        <v>1703</v>
      </c>
      <c r="R10" s="82" t="s">
        <v>1705</v>
      </c>
      <c r="S10" s="82" t="s">
        <v>1706</v>
      </c>
      <c r="T10" s="82" t="s">
        <v>1707</v>
      </c>
      <c r="U10" s="82" t="s">
        <v>1708</v>
      </c>
    </row>
    <row r="11" customFormat="false" ht="15" hidden="false" customHeight="false" outlineLevel="0" collapsed="false">
      <c r="A11" s="88" t="s">
        <v>1709</v>
      </c>
      <c r="K11" s="82" t="s">
        <v>1666</v>
      </c>
      <c r="L11" s="82" t="s">
        <v>1710</v>
      </c>
      <c r="M11" s="82" t="s">
        <v>1711</v>
      </c>
      <c r="N11" s="82" t="s">
        <v>1712</v>
      </c>
      <c r="O11" s="82" t="s">
        <v>1713</v>
      </c>
      <c r="P11" s="82" t="s">
        <v>1714</v>
      </c>
      <c r="Q11" s="82" t="s">
        <v>1713</v>
      </c>
      <c r="R11" s="82" t="s">
        <v>1715</v>
      </c>
      <c r="S11" s="82" t="s">
        <v>1716</v>
      </c>
      <c r="T11" s="82" t="s">
        <v>1717</v>
      </c>
      <c r="U11" s="82" t="s">
        <v>1718</v>
      </c>
    </row>
    <row r="12" customFormat="false" ht="30" hidden="false" customHeight="true" outlineLevel="0" collapsed="false">
      <c r="A12" s="56" t="s">
        <v>1719</v>
      </c>
      <c r="B12" s="56" t="s">
        <v>1720</v>
      </c>
      <c r="C12" s="56" t="s">
        <v>1721</v>
      </c>
      <c r="D12" s="56" t="s">
        <v>1722</v>
      </c>
      <c r="E12" s="56" t="s">
        <v>1723</v>
      </c>
      <c r="F12" s="56" t="s">
        <v>1724</v>
      </c>
      <c r="K12" s="82" t="s">
        <v>1679</v>
      </c>
      <c r="L12" s="82" t="s">
        <v>1725</v>
      </c>
      <c r="M12" s="82" t="s">
        <v>1726</v>
      </c>
      <c r="N12" s="82" t="s">
        <v>1727</v>
      </c>
      <c r="O12" s="82" t="s">
        <v>1728</v>
      </c>
      <c r="P12" s="82" t="s">
        <v>1729</v>
      </c>
      <c r="Q12" s="82" t="s">
        <v>1728</v>
      </c>
      <c r="R12" s="82" t="s">
        <v>1730</v>
      </c>
      <c r="S12" s="82" t="s">
        <v>1731</v>
      </c>
      <c r="T12" s="82" t="s">
        <v>1732</v>
      </c>
      <c r="U12" s="82" t="s">
        <v>1733</v>
      </c>
    </row>
    <row r="13" customFormat="false" ht="15" hidden="false" customHeight="false" outlineLevel="0" collapsed="false">
      <c r="A13" s="89" t="s">
        <v>187</v>
      </c>
      <c r="B13" s="89" t="s">
        <v>1734</v>
      </c>
      <c r="C13" s="89" t="n">
        <v>8</v>
      </c>
      <c r="D13" s="89"/>
      <c r="E13" s="90"/>
      <c r="F13" s="90"/>
      <c r="K13" s="82" t="s">
        <v>1735</v>
      </c>
      <c r="L13" s="82" t="s">
        <v>1736</v>
      </c>
      <c r="M13" s="82" t="s">
        <v>1737</v>
      </c>
      <c r="N13" s="82" t="s">
        <v>1738</v>
      </c>
      <c r="O13" s="82" t="s">
        <v>1739</v>
      </c>
      <c r="P13" s="82" t="s">
        <v>1740</v>
      </c>
      <c r="Q13" s="82" t="s">
        <v>1739</v>
      </c>
      <c r="R13" s="82" t="s">
        <v>1741</v>
      </c>
      <c r="S13" s="82" t="s">
        <v>1693</v>
      </c>
      <c r="T13" s="82" t="s">
        <v>1742</v>
      </c>
      <c r="U13" s="82" t="s">
        <v>1743</v>
      </c>
    </row>
    <row r="14" customFormat="false" ht="15" hidden="false" customHeight="false" outlineLevel="0" collapsed="false">
      <c r="A14" s="89" t="s">
        <v>254</v>
      </c>
      <c r="B14" s="89" t="s">
        <v>1734</v>
      </c>
      <c r="C14" s="89" t="n">
        <v>8</v>
      </c>
      <c r="D14" s="89"/>
      <c r="E14" s="90"/>
      <c r="F14" s="90"/>
      <c r="K14" s="82" t="s">
        <v>1744</v>
      </c>
      <c r="L14" s="82" t="s">
        <v>1745</v>
      </c>
      <c r="M14" s="82" t="s">
        <v>1746</v>
      </c>
      <c r="N14" s="82" t="s">
        <v>1747</v>
      </c>
      <c r="O14" s="82" t="s">
        <v>1748</v>
      </c>
      <c r="P14" s="82" t="s">
        <v>1749</v>
      </c>
      <c r="Q14" s="82" t="s">
        <v>1748</v>
      </c>
      <c r="R14" s="82" t="s">
        <v>1750</v>
      </c>
      <c r="S14" s="82" t="s">
        <v>1750</v>
      </c>
      <c r="T14" s="82" t="s">
        <v>1751</v>
      </c>
      <c r="U14" s="82" t="s">
        <v>1752</v>
      </c>
    </row>
    <row r="15" customFormat="false" ht="15" hidden="false" customHeight="false" outlineLevel="0" collapsed="false">
      <c r="A15" s="89" t="s">
        <v>306</v>
      </c>
      <c r="B15" s="89" t="s">
        <v>1734</v>
      </c>
      <c r="C15" s="89" t="n">
        <v>8</v>
      </c>
      <c r="D15" s="89"/>
      <c r="E15" s="90"/>
      <c r="F15" s="90"/>
      <c r="K15" s="82" t="s">
        <v>1753</v>
      </c>
      <c r="L15" s="82" t="s">
        <v>1754</v>
      </c>
      <c r="M15" s="82" t="s">
        <v>1755</v>
      </c>
      <c r="N15" s="82" t="s">
        <v>1756</v>
      </c>
      <c r="O15" s="82" t="s">
        <v>1757</v>
      </c>
      <c r="P15" s="82" t="s">
        <v>1758</v>
      </c>
      <c r="Q15" s="82" t="s">
        <v>1757</v>
      </c>
      <c r="R15" s="82" t="s">
        <v>1759</v>
      </c>
      <c r="S15" s="82" t="s">
        <v>1760</v>
      </c>
      <c r="T15" s="82" t="s">
        <v>1761</v>
      </c>
    </row>
    <row r="16" customFormat="false" ht="15" hidden="false" customHeight="false" outlineLevel="0" collapsed="false">
      <c r="A16" s="89" t="s">
        <v>186</v>
      </c>
      <c r="B16" s="89" t="s">
        <v>1762</v>
      </c>
      <c r="C16" s="89" t="n">
        <v>0</v>
      </c>
      <c r="D16" s="89" t="n">
        <v>1</v>
      </c>
      <c r="E16" s="90" t="n">
        <v>46110.0416666667</v>
      </c>
      <c r="F16" s="90" t="n">
        <v>46320.0416666667</v>
      </c>
      <c r="K16" s="82" t="s">
        <v>1763</v>
      </c>
      <c r="L16" s="82" t="s">
        <v>1764</v>
      </c>
      <c r="M16" s="82" t="s">
        <v>1765</v>
      </c>
      <c r="N16" s="82" t="s">
        <v>1766</v>
      </c>
      <c r="O16" s="82" t="s">
        <v>1767</v>
      </c>
      <c r="P16" s="82" t="s">
        <v>1768</v>
      </c>
      <c r="Q16" s="82" t="s">
        <v>1767</v>
      </c>
      <c r="R16" s="82" t="s">
        <v>1769</v>
      </c>
      <c r="S16" s="82" t="s">
        <v>1770</v>
      </c>
      <c r="T16" s="82" t="s">
        <v>1771</v>
      </c>
    </row>
    <row r="17" customFormat="false" ht="15" hidden="false" customHeight="false" outlineLevel="0" collapsed="false">
      <c r="A17" s="89" t="s">
        <v>201</v>
      </c>
      <c r="B17" s="89" t="s">
        <v>1772</v>
      </c>
      <c r="C17" s="89" t="n">
        <v>7</v>
      </c>
      <c r="D17" s="89"/>
      <c r="E17" s="90"/>
      <c r="F17" s="90"/>
      <c r="K17" s="82" t="s">
        <v>1773</v>
      </c>
      <c r="L17" s="82" t="s">
        <v>1774</v>
      </c>
      <c r="M17" s="82" t="s">
        <v>1775</v>
      </c>
      <c r="N17" s="82" t="s">
        <v>1776</v>
      </c>
      <c r="O17" s="82" t="s">
        <v>1777</v>
      </c>
      <c r="P17" s="82" t="s">
        <v>1778</v>
      </c>
      <c r="Q17" s="82" t="s">
        <v>1777</v>
      </c>
      <c r="R17" s="82" t="s">
        <v>1779</v>
      </c>
      <c r="S17" s="82" t="s">
        <v>1780</v>
      </c>
      <c r="T17" s="82" t="s">
        <v>1781</v>
      </c>
    </row>
    <row r="18" customFormat="false" ht="15" hidden="false" customHeight="false" outlineLevel="0" collapsed="false">
      <c r="A18" s="89" t="s">
        <v>240</v>
      </c>
      <c r="B18" s="89" t="s">
        <v>1782</v>
      </c>
      <c r="C18" s="89" t="n">
        <v>7</v>
      </c>
      <c r="D18" s="89"/>
      <c r="E18" s="90"/>
      <c r="F18" s="90"/>
      <c r="K18" s="82" t="s">
        <v>1783</v>
      </c>
      <c r="L18" s="82" t="s">
        <v>1784</v>
      </c>
      <c r="M18" s="82" t="s">
        <v>1785</v>
      </c>
      <c r="N18" s="82" t="s">
        <v>1786</v>
      </c>
      <c r="O18" s="82" t="s">
        <v>1787</v>
      </c>
      <c r="P18" s="82" t="s">
        <v>1788</v>
      </c>
      <c r="Q18" s="82" t="s">
        <v>1787</v>
      </c>
      <c r="R18" s="82" t="s">
        <v>1682</v>
      </c>
      <c r="S18" s="82" t="s">
        <v>1789</v>
      </c>
      <c r="T18" s="82" t="s">
        <v>1790</v>
      </c>
    </row>
    <row r="19" customFormat="false" ht="15" hidden="false" customHeight="false" outlineLevel="0" collapsed="false">
      <c r="A19" s="89" t="s">
        <v>220</v>
      </c>
      <c r="B19" s="89" t="s">
        <v>1791</v>
      </c>
      <c r="C19" s="89" t="n">
        <v>9</v>
      </c>
      <c r="D19" s="89"/>
      <c r="E19" s="90"/>
      <c r="F19" s="90"/>
      <c r="K19" s="82" t="s">
        <v>1792</v>
      </c>
      <c r="L19" s="82" t="s">
        <v>1793</v>
      </c>
      <c r="M19" s="82" t="s">
        <v>1794</v>
      </c>
      <c r="N19" s="82" t="s">
        <v>1795</v>
      </c>
      <c r="O19" s="82" t="s">
        <v>1796</v>
      </c>
      <c r="P19" s="82" t="s">
        <v>1797</v>
      </c>
      <c r="Q19" s="82" t="s">
        <v>1796</v>
      </c>
      <c r="R19" s="82" t="s">
        <v>1694</v>
      </c>
      <c r="S19" s="82" t="s">
        <v>1798</v>
      </c>
      <c r="T19" s="82" t="s">
        <v>1799</v>
      </c>
    </row>
    <row r="20" customFormat="false" ht="15" hidden="false" customHeight="false" outlineLevel="0" collapsed="false">
      <c r="A20" s="89" t="s">
        <v>295</v>
      </c>
      <c r="B20" s="89" t="s">
        <v>1791</v>
      </c>
      <c r="C20" s="89" t="n">
        <v>9</v>
      </c>
      <c r="D20" s="89"/>
      <c r="E20" s="90"/>
      <c r="F20" s="90"/>
      <c r="K20" s="82" t="s">
        <v>1800</v>
      </c>
      <c r="L20" s="82" t="s">
        <v>1801</v>
      </c>
      <c r="M20" s="82" t="s">
        <v>1802</v>
      </c>
      <c r="N20" s="82" t="s">
        <v>1803</v>
      </c>
      <c r="O20" s="82" t="s">
        <v>1804</v>
      </c>
      <c r="P20" s="82" t="s">
        <v>1805</v>
      </c>
      <c r="Q20" s="82" t="s">
        <v>1804</v>
      </c>
      <c r="R20" s="82" t="s">
        <v>1806</v>
      </c>
      <c r="S20" s="82" t="s">
        <v>1807</v>
      </c>
      <c r="T20" s="82" t="s">
        <v>1808</v>
      </c>
    </row>
    <row r="21" customFormat="false" ht="15" hidden="false" customHeight="false" outlineLevel="0" collapsed="false">
      <c r="A21" s="89" t="s">
        <v>282</v>
      </c>
      <c r="B21" s="89" t="s">
        <v>1809</v>
      </c>
      <c r="C21" s="89" t="n">
        <v>8</v>
      </c>
      <c r="D21" s="89"/>
      <c r="E21" s="90"/>
      <c r="F21" s="90"/>
      <c r="K21" s="82" t="s">
        <v>1810</v>
      </c>
      <c r="L21" s="82" t="s">
        <v>1811</v>
      </c>
      <c r="M21" s="82" t="s">
        <v>1812</v>
      </c>
      <c r="N21" s="82" t="s">
        <v>1813</v>
      </c>
      <c r="O21" s="82" t="s">
        <v>1814</v>
      </c>
      <c r="P21" s="82" t="s">
        <v>1815</v>
      </c>
      <c r="Q21" s="82" t="s">
        <v>1814</v>
      </c>
      <c r="R21" s="82" t="s">
        <v>1816</v>
      </c>
      <c r="S21" s="82" t="s">
        <v>1817</v>
      </c>
      <c r="T21" s="82" t="s">
        <v>1818</v>
      </c>
    </row>
    <row r="22" customFormat="false" ht="15" hidden="false" customHeight="false" outlineLevel="0" collapsed="false">
      <c r="A22" s="89" t="s">
        <v>263</v>
      </c>
      <c r="B22" s="89" t="s">
        <v>1819</v>
      </c>
      <c r="C22" s="89" t="n">
        <v>9.5</v>
      </c>
      <c r="D22" s="89" t="n">
        <v>10.5</v>
      </c>
      <c r="E22" s="90" t="n">
        <v>46298.6875</v>
      </c>
      <c r="F22" s="90" t="n">
        <v>46480.6875</v>
      </c>
      <c r="K22" s="82" t="s">
        <v>1820</v>
      </c>
      <c r="L22" s="82" t="s">
        <v>1821</v>
      </c>
      <c r="M22" s="82" t="s">
        <v>1822</v>
      </c>
      <c r="N22" s="82" t="s">
        <v>1823</v>
      </c>
      <c r="O22" s="82" t="s">
        <v>1824</v>
      </c>
      <c r="P22" s="82" t="s">
        <v>1825</v>
      </c>
      <c r="Q22" s="82" t="s">
        <v>1824</v>
      </c>
      <c r="R22" s="82" t="s">
        <v>1826</v>
      </c>
      <c r="S22" s="82" t="s">
        <v>1827</v>
      </c>
      <c r="T22" s="82" t="s">
        <v>1828</v>
      </c>
    </row>
    <row r="23" customFormat="false" ht="30" hidden="false" customHeight="true" outlineLevel="0" collapsed="false">
      <c r="A23" s="91" t="s">
        <v>1829</v>
      </c>
      <c r="B23" s="91"/>
      <c r="C23" s="91"/>
      <c r="D23" s="91"/>
      <c r="E23" s="91"/>
      <c r="F23" s="91"/>
      <c r="K23" s="82" t="s">
        <v>1830</v>
      </c>
      <c r="L23" s="82" t="s">
        <v>1831</v>
      </c>
      <c r="M23" s="82" t="s">
        <v>1832</v>
      </c>
      <c r="N23" s="82" t="s">
        <v>1833</v>
      </c>
      <c r="O23" s="82" t="s">
        <v>1834</v>
      </c>
      <c r="P23" s="82" t="s">
        <v>1835</v>
      </c>
      <c r="Q23" s="82" t="s">
        <v>1834</v>
      </c>
      <c r="R23" s="82" t="s">
        <v>1836</v>
      </c>
      <c r="S23" s="82" t="s">
        <v>1837</v>
      </c>
      <c r="T23" s="82" t="s">
        <v>1838</v>
      </c>
    </row>
    <row r="24" customFormat="false" ht="15" hidden="false" customHeight="false" outlineLevel="0" collapsed="false">
      <c r="K24" s="82" t="s">
        <v>1839</v>
      </c>
      <c r="L24" s="82" t="s">
        <v>1840</v>
      </c>
      <c r="M24" s="82" t="s">
        <v>1841</v>
      </c>
      <c r="N24" s="82" t="s">
        <v>1842</v>
      </c>
      <c r="O24" s="82" t="s">
        <v>1843</v>
      </c>
      <c r="P24" s="82" t="s">
        <v>1844</v>
      </c>
      <c r="Q24" s="82" t="s">
        <v>1843</v>
      </c>
      <c r="R24" s="82" t="s">
        <v>1760</v>
      </c>
      <c r="S24" s="82" t="s">
        <v>1845</v>
      </c>
      <c r="T24" s="82" t="s">
        <v>1846</v>
      </c>
    </row>
    <row r="25" customFormat="false" ht="15" hidden="false" customHeight="false" outlineLevel="0" collapsed="false">
      <c r="K25" s="82" t="s">
        <v>1847</v>
      </c>
      <c r="L25" s="82" t="s">
        <v>1848</v>
      </c>
      <c r="M25" s="82" t="s">
        <v>1849</v>
      </c>
      <c r="N25" s="82" t="s">
        <v>1850</v>
      </c>
      <c r="O25" s="82" t="s">
        <v>1851</v>
      </c>
      <c r="P25" s="82" t="s">
        <v>1852</v>
      </c>
      <c r="Q25" s="82" t="s">
        <v>1851</v>
      </c>
      <c r="R25" s="82" t="s">
        <v>1853</v>
      </c>
      <c r="S25" s="82" t="s">
        <v>1854</v>
      </c>
      <c r="T25" s="82" t="s">
        <v>1855</v>
      </c>
    </row>
    <row r="26" customFormat="false" ht="15" hidden="false" customHeight="false" outlineLevel="0" collapsed="false">
      <c r="K26" s="82" t="s">
        <v>1856</v>
      </c>
      <c r="L26" s="82" t="s">
        <v>1857</v>
      </c>
      <c r="M26" s="82" t="s">
        <v>1858</v>
      </c>
      <c r="N26" s="82" t="s">
        <v>1859</v>
      </c>
      <c r="O26" s="82" t="s">
        <v>1860</v>
      </c>
      <c r="P26" s="82" t="s">
        <v>1861</v>
      </c>
      <c r="Q26" s="82" t="s">
        <v>1860</v>
      </c>
      <c r="R26" s="82" t="s">
        <v>1770</v>
      </c>
      <c r="S26" s="82" t="s">
        <v>1862</v>
      </c>
      <c r="T26" s="82" t="s">
        <v>1863</v>
      </c>
    </row>
    <row r="27" customFormat="false" ht="15" hidden="false" customHeight="false" outlineLevel="0" collapsed="false">
      <c r="K27" s="82" t="s">
        <v>1864</v>
      </c>
      <c r="L27" s="82" t="s">
        <v>1865</v>
      </c>
      <c r="M27" s="82" t="s">
        <v>1866</v>
      </c>
      <c r="N27" s="82" t="s">
        <v>1867</v>
      </c>
      <c r="O27" s="82" t="s">
        <v>1868</v>
      </c>
      <c r="P27" s="82" t="s">
        <v>1869</v>
      </c>
      <c r="Q27" s="82" t="s">
        <v>1868</v>
      </c>
      <c r="R27" s="82" t="s">
        <v>1870</v>
      </c>
      <c r="S27" s="82" t="s">
        <v>1871</v>
      </c>
      <c r="T27" s="82" t="s">
        <v>1872</v>
      </c>
    </row>
    <row r="28" customFormat="false" ht="15" hidden="false" customHeight="false" outlineLevel="0" collapsed="false">
      <c r="K28" s="82" t="s">
        <v>1873</v>
      </c>
      <c r="L28" s="82" t="s">
        <v>1874</v>
      </c>
      <c r="M28" s="82" t="s">
        <v>1875</v>
      </c>
      <c r="N28" s="82" t="s">
        <v>1876</v>
      </c>
      <c r="O28" s="82" t="s">
        <v>1877</v>
      </c>
      <c r="P28" s="82" t="s">
        <v>1878</v>
      </c>
      <c r="Q28" s="82" t="s">
        <v>1877</v>
      </c>
      <c r="R28" s="82" t="s">
        <v>1879</v>
      </c>
      <c r="S28" s="82" t="s">
        <v>1880</v>
      </c>
      <c r="T28" s="82" t="s">
        <v>1881</v>
      </c>
    </row>
    <row r="29" customFormat="false" ht="15" hidden="false" customHeight="false" outlineLevel="0" collapsed="false">
      <c r="K29" s="82" t="s">
        <v>1882</v>
      </c>
      <c r="L29" s="82" t="s">
        <v>1883</v>
      </c>
      <c r="M29" s="82" t="s">
        <v>1884</v>
      </c>
      <c r="N29" s="82" t="s">
        <v>1885</v>
      </c>
      <c r="O29" s="82" t="s">
        <v>1886</v>
      </c>
      <c r="P29" s="82" t="s">
        <v>1887</v>
      </c>
      <c r="Q29" s="82" t="s">
        <v>1886</v>
      </c>
      <c r="R29" s="82" t="s">
        <v>1888</v>
      </c>
      <c r="S29" s="82" t="s">
        <v>1889</v>
      </c>
      <c r="T29" s="82" t="s">
        <v>1890</v>
      </c>
    </row>
    <row r="30" customFormat="false" ht="15" hidden="false" customHeight="false" outlineLevel="0" collapsed="false">
      <c r="K30" s="82" t="s">
        <v>1891</v>
      </c>
      <c r="L30" s="82" t="s">
        <v>1892</v>
      </c>
      <c r="M30" s="82" t="s">
        <v>1893</v>
      </c>
      <c r="N30" s="82" t="s">
        <v>1894</v>
      </c>
      <c r="O30" s="82" t="s">
        <v>1895</v>
      </c>
      <c r="P30" s="82" t="s">
        <v>1896</v>
      </c>
      <c r="Q30" s="82" t="s">
        <v>1895</v>
      </c>
      <c r="R30" s="82" t="s">
        <v>1897</v>
      </c>
      <c r="S30" s="82" t="s">
        <v>1898</v>
      </c>
      <c r="T30" s="82" t="s">
        <v>1899</v>
      </c>
    </row>
    <row r="31" customFormat="false" ht="15" hidden="false" customHeight="false" outlineLevel="0" collapsed="false">
      <c r="K31" s="82" t="s">
        <v>1900</v>
      </c>
      <c r="L31" s="82" t="s">
        <v>1901</v>
      </c>
      <c r="M31" s="82" t="s">
        <v>1902</v>
      </c>
      <c r="N31" s="82" t="s">
        <v>1903</v>
      </c>
      <c r="O31" s="82" t="s">
        <v>1904</v>
      </c>
      <c r="P31" s="82" t="s">
        <v>1905</v>
      </c>
      <c r="Q31" s="82" t="s">
        <v>1904</v>
      </c>
      <c r="R31" s="82" t="s">
        <v>1906</v>
      </c>
      <c r="S31" s="82" t="s">
        <v>1907</v>
      </c>
      <c r="T31" s="82" t="s">
        <v>1908</v>
      </c>
    </row>
    <row r="32" customFormat="false" ht="15" hidden="false" customHeight="false" outlineLevel="0" collapsed="false">
      <c r="K32" s="82" t="s">
        <v>1909</v>
      </c>
      <c r="L32" s="82" t="s">
        <v>1910</v>
      </c>
      <c r="M32" s="82" t="s">
        <v>1911</v>
      </c>
      <c r="N32" s="82" t="s">
        <v>1912</v>
      </c>
      <c r="O32" s="82" t="s">
        <v>1913</v>
      </c>
      <c r="P32" s="82" t="s">
        <v>1914</v>
      </c>
      <c r="Q32" s="82" t="s">
        <v>1913</v>
      </c>
      <c r="R32" s="82" t="s">
        <v>1915</v>
      </c>
      <c r="S32" s="82" t="s">
        <v>1916</v>
      </c>
      <c r="T32" s="82" t="s">
        <v>1917</v>
      </c>
    </row>
    <row r="33" customFormat="false" ht="15" hidden="false" customHeight="false" outlineLevel="0" collapsed="false">
      <c r="K33" s="82" t="s">
        <v>1918</v>
      </c>
      <c r="L33" s="82" t="s">
        <v>1919</v>
      </c>
      <c r="M33" s="82" t="s">
        <v>1920</v>
      </c>
      <c r="N33" s="82" t="s">
        <v>1921</v>
      </c>
      <c r="O33" s="82" t="s">
        <v>1922</v>
      </c>
      <c r="P33" s="82" t="s">
        <v>1923</v>
      </c>
      <c r="Q33" s="82" t="s">
        <v>1922</v>
      </c>
      <c r="R33" s="82" t="s">
        <v>1924</v>
      </c>
      <c r="S33" s="82" t="s">
        <v>1925</v>
      </c>
      <c r="T33" s="82" t="s">
        <v>1926</v>
      </c>
    </row>
    <row r="34" customFormat="false" ht="15" hidden="false" customHeight="false" outlineLevel="0" collapsed="false">
      <c r="K34" s="82" t="s">
        <v>1927</v>
      </c>
      <c r="L34" s="82" t="s">
        <v>1928</v>
      </c>
      <c r="M34" s="82" t="s">
        <v>1929</v>
      </c>
      <c r="N34" s="82" t="s">
        <v>1930</v>
      </c>
      <c r="P34" s="82" t="s">
        <v>1931</v>
      </c>
      <c r="Q34" s="82" t="s">
        <v>1932</v>
      </c>
      <c r="R34" s="82" t="s">
        <v>1933</v>
      </c>
      <c r="S34" s="82" t="s">
        <v>1934</v>
      </c>
      <c r="T34" s="82" t="s">
        <v>1935</v>
      </c>
    </row>
    <row r="35" customFormat="false" ht="15" hidden="false" customHeight="false" outlineLevel="0" collapsed="false">
      <c r="K35" s="82" t="s">
        <v>1936</v>
      </c>
      <c r="M35" s="82" t="s">
        <v>1937</v>
      </c>
      <c r="N35" s="82" t="s">
        <v>1938</v>
      </c>
      <c r="P35" s="82" t="s">
        <v>1939</v>
      </c>
      <c r="Q35" s="82" t="s">
        <v>1940</v>
      </c>
      <c r="R35" s="82" t="s">
        <v>1716</v>
      </c>
      <c r="T35" s="82" t="s">
        <v>1941</v>
      </c>
    </row>
    <row r="36" customFormat="false" ht="15" hidden="false" customHeight="false" outlineLevel="0" collapsed="false">
      <c r="K36" s="82" t="s">
        <v>1942</v>
      </c>
      <c r="M36" s="82" t="s">
        <v>1943</v>
      </c>
      <c r="N36" s="82" t="s">
        <v>1944</v>
      </c>
      <c r="P36" s="82" t="s">
        <v>1945</v>
      </c>
      <c r="Q36" s="82" t="s">
        <v>1946</v>
      </c>
      <c r="R36" s="82" t="s">
        <v>1731</v>
      </c>
      <c r="T36" s="82" t="s">
        <v>1947</v>
      </c>
    </row>
    <row r="37" customFormat="false" ht="15" hidden="false" customHeight="false" outlineLevel="0" collapsed="false">
      <c r="K37" s="82" t="s">
        <v>1948</v>
      </c>
      <c r="M37" s="82" t="s">
        <v>1949</v>
      </c>
      <c r="N37" s="82" t="s">
        <v>1950</v>
      </c>
      <c r="P37" s="82" t="s">
        <v>1951</v>
      </c>
      <c r="Q37" s="82" t="s">
        <v>1952</v>
      </c>
      <c r="T37" s="82" t="s">
        <v>1953</v>
      </c>
    </row>
    <row r="38" customFormat="false" ht="15" hidden="false" customHeight="false" outlineLevel="0" collapsed="false">
      <c r="K38" s="82" t="s">
        <v>1954</v>
      </c>
      <c r="M38" s="82" t="s">
        <v>1955</v>
      </c>
      <c r="N38" s="82" t="s">
        <v>1956</v>
      </c>
      <c r="P38" s="82" t="s">
        <v>1957</v>
      </c>
      <c r="Q38" s="82" t="s">
        <v>1958</v>
      </c>
      <c r="T38" s="82" t="s">
        <v>1959</v>
      </c>
    </row>
    <row r="39" customFormat="false" ht="15" hidden="false" customHeight="false" outlineLevel="0" collapsed="false">
      <c r="K39" s="82" t="s">
        <v>1960</v>
      </c>
      <c r="M39" s="82" t="s">
        <v>1961</v>
      </c>
      <c r="N39" s="82" t="s">
        <v>1962</v>
      </c>
      <c r="P39" s="82" t="s">
        <v>1963</v>
      </c>
      <c r="Q39" s="82" t="s">
        <v>1964</v>
      </c>
      <c r="T39" s="82" t="s">
        <v>1965</v>
      </c>
    </row>
    <row r="40" customFormat="false" ht="15" hidden="false" customHeight="false" outlineLevel="0" collapsed="false">
      <c r="K40" s="82" t="s">
        <v>1966</v>
      </c>
      <c r="M40" s="82" t="s">
        <v>1967</v>
      </c>
      <c r="N40" s="82" t="s">
        <v>1968</v>
      </c>
      <c r="P40" s="82" t="s">
        <v>1969</v>
      </c>
      <c r="Q40" s="82" t="s">
        <v>1970</v>
      </c>
      <c r="T40" s="82" t="s">
        <v>1971</v>
      </c>
    </row>
    <row r="41" customFormat="false" ht="15" hidden="false" customHeight="false" outlineLevel="0" collapsed="false">
      <c r="K41" s="82" t="s">
        <v>1972</v>
      </c>
      <c r="M41" s="82" t="s">
        <v>1973</v>
      </c>
      <c r="N41" s="82" t="s">
        <v>1974</v>
      </c>
      <c r="P41" s="82" t="s">
        <v>1975</v>
      </c>
      <c r="Q41" s="82" t="s">
        <v>1976</v>
      </c>
      <c r="T41" s="82" t="s">
        <v>1977</v>
      </c>
    </row>
    <row r="42" customFormat="false" ht="15" hidden="false" customHeight="false" outlineLevel="0" collapsed="false">
      <c r="K42" s="82" t="s">
        <v>1978</v>
      </c>
      <c r="M42" s="82" t="s">
        <v>1979</v>
      </c>
      <c r="N42" s="82" t="s">
        <v>1980</v>
      </c>
      <c r="P42" s="82" t="s">
        <v>1981</v>
      </c>
      <c r="Q42" s="82" t="s">
        <v>1982</v>
      </c>
      <c r="T42" s="82" t="s">
        <v>1983</v>
      </c>
    </row>
    <row r="43" customFormat="false" ht="15" hidden="false" customHeight="false" outlineLevel="0" collapsed="false">
      <c r="K43" s="82" t="s">
        <v>1984</v>
      </c>
      <c r="M43" s="82" t="s">
        <v>1985</v>
      </c>
      <c r="N43" s="82" t="s">
        <v>1986</v>
      </c>
      <c r="P43" s="82" t="s">
        <v>1987</v>
      </c>
      <c r="Q43" s="82" t="s">
        <v>1988</v>
      </c>
      <c r="T43" s="82" t="s">
        <v>1989</v>
      </c>
    </row>
    <row r="44" customFormat="false" ht="15" hidden="false" customHeight="false" outlineLevel="0" collapsed="false">
      <c r="K44" s="82" t="s">
        <v>1990</v>
      </c>
      <c r="M44" s="82" t="s">
        <v>1991</v>
      </c>
      <c r="N44" s="82" t="s">
        <v>1992</v>
      </c>
      <c r="P44" s="82" t="s">
        <v>1993</v>
      </c>
      <c r="Q44" s="82" t="s">
        <v>1994</v>
      </c>
      <c r="T44" s="82" t="s">
        <v>1995</v>
      </c>
    </row>
    <row r="45" customFormat="false" ht="15" hidden="false" customHeight="false" outlineLevel="0" collapsed="false">
      <c r="K45" s="82" t="s">
        <v>1996</v>
      </c>
      <c r="M45" s="82" t="s">
        <v>1997</v>
      </c>
      <c r="N45" s="82" t="s">
        <v>1998</v>
      </c>
      <c r="P45" s="82" t="s">
        <v>1999</v>
      </c>
      <c r="Q45" s="82" t="s">
        <v>2000</v>
      </c>
      <c r="T45" s="82" t="s">
        <v>2001</v>
      </c>
    </row>
    <row r="46" customFormat="false" ht="15" hidden="false" customHeight="false" outlineLevel="0" collapsed="false">
      <c r="K46" s="82" t="s">
        <v>2002</v>
      </c>
      <c r="M46" s="82" t="s">
        <v>2003</v>
      </c>
      <c r="N46" s="82" t="s">
        <v>2004</v>
      </c>
      <c r="P46" s="82" t="s">
        <v>2005</v>
      </c>
      <c r="Q46" s="82" t="s">
        <v>2006</v>
      </c>
      <c r="T46" s="82" t="s">
        <v>2007</v>
      </c>
    </row>
    <row r="47" customFormat="false" ht="15" hidden="false" customHeight="false" outlineLevel="0" collapsed="false">
      <c r="K47" s="82" t="s">
        <v>2008</v>
      </c>
      <c r="M47" s="82" t="s">
        <v>2009</v>
      </c>
      <c r="N47" s="82" t="s">
        <v>2010</v>
      </c>
      <c r="P47" s="82" t="s">
        <v>2011</v>
      </c>
      <c r="Q47" s="82" t="s">
        <v>2012</v>
      </c>
      <c r="T47" s="82" t="s">
        <v>2013</v>
      </c>
    </row>
    <row r="48" customFormat="false" ht="15" hidden="false" customHeight="false" outlineLevel="0" collapsed="false">
      <c r="K48" s="82" t="s">
        <v>2014</v>
      </c>
      <c r="M48" s="82" t="s">
        <v>2015</v>
      </c>
      <c r="N48" s="82" t="s">
        <v>2016</v>
      </c>
      <c r="P48" s="82" t="s">
        <v>2017</v>
      </c>
      <c r="Q48" s="82" t="s">
        <v>2018</v>
      </c>
      <c r="T48" s="82" t="s">
        <v>2019</v>
      </c>
    </row>
    <row r="49" customFormat="false" ht="15" hidden="false" customHeight="false" outlineLevel="0" collapsed="false">
      <c r="K49" s="82" t="s">
        <v>2020</v>
      </c>
      <c r="M49" s="82" t="s">
        <v>2021</v>
      </c>
      <c r="N49" s="82" t="s">
        <v>2022</v>
      </c>
      <c r="P49" s="82" t="s">
        <v>2023</v>
      </c>
      <c r="Q49" s="82" t="s">
        <v>2024</v>
      </c>
      <c r="T49" s="82" t="s">
        <v>2025</v>
      </c>
    </row>
    <row r="50" customFormat="false" ht="15" hidden="false" customHeight="false" outlineLevel="0" collapsed="false">
      <c r="K50" s="82" t="s">
        <v>2026</v>
      </c>
      <c r="M50" s="82" t="s">
        <v>2027</v>
      </c>
      <c r="N50" s="82" t="s">
        <v>2028</v>
      </c>
      <c r="P50" s="82" t="s">
        <v>2029</v>
      </c>
      <c r="Q50" s="82" t="s">
        <v>2030</v>
      </c>
      <c r="T50" s="82" t="s">
        <v>2031</v>
      </c>
    </row>
    <row r="51" customFormat="false" ht="15" hidden="false" customHeight="false" outlineLevel="0" collapsed="false">
      <c r="K51" s="82" t="s">
        <v>2032</v>
      </c>
      <c r="M51" s="82" t="s">
        <v>2033</v>
      </c>
      <c r="N51" s="82" t="s">
        <v>2034</v>
      </c>
      <c r="P51" s="82" t="s">
        <v>2035</v>
      </c>
      <c r="Q51" s="82" t="s">
        <v>2036</v>
      </c>
      <c r="T51" s="82" t="s">
        <v>2037</v>
      </c>
    </row>
    <row r="52" customFormat="false" ht="15" hidden="false" customHeight="false" outlineLevel="0" collapsed="false">
      <c r="K52" s="82" t="s">
        <v>2038</v>
      </c>
      <c r="M52" s="82" t="s">
        <v>2039</v>
      </c>
      <c r="N52" s="82" t="s">
        <v>2040</v>
      </c>
      <c r="P52" s="82" t="s">
        <v>2041</v>
      </c>
      <c r="Q52" s="82" t="s">
        <v>2042</v>
      </c>
      <c r="T52" s="82" t="s">
        <v>2043</v>
      </c>
    </row>
    <row r="53" customFormat="false" ht="15" hidden="false" customHeight="false" outlineLevel="0" collapsed="false">
      <c r="K53" s="82" t="s">
        <v>2044</v>
      </c>
      <c r="M53" s="82" t="s">
        <v>2045</v>
      </c>
      <c r="N53" s="82" t="s">
        <v>2046</v>
      </c>
      <c r="P53" s="82" t="s">
        <v>2047</v>
      </c>
      <c r="Q53" s="82" t="s">
        <v>2048</v>
      </c>
      <c r="T53" s="82" t="s">
        <v>2049</v>
      </c>
    </row>
    <row r="54" customFormat="false" ht="15" hidden="false" customHeight="false" outlineLevel="0" collapsed="false">
      <c r="K54" s="82" t="s">
        <v>2050</v>
      </c>
      <c r="M54" s="82" t="s">
        <v>2051</v>
      </c>
      <c r="N54" s="82" t="s">
        <v>2052</v>
      </c>
      <c r="P54" s="82" t="s">
        <v>2053</v>
      </c>
      <c r="Q54" s="82" t="s">
        <v>2054</v>
      </c>
      <c r="T54" s="82" t="s">
        <v>2055</v>
      </c>
    </row>
    <row r="55" customFormat="false" ht="15" hidden="false" customHeight="false" outlineLevel="0" collapsed="false">
      <c r="K55" s="82" t="s">
        <v>2056</v>
      </c>
      <c r="M55" s="82" t="s">
        <v>2057</v>
      </c>
      <c r="N55" s="82" t="s">
        <v>2058</v>
      </c>
      <c r="P55" s="82" t="s">
        <v>2059</v>
      </c>
      <c r="Q55" s="82" t="s">
        <v>2060</v>
      </c>
      <c r="T55" s="82" t="s">
        <v>2061</v>
      </c>
    </row>
    <row r="56" customFormat="false" ht="15" hidden="false" customHeight="false" outlineLevel="0" collapsed="false">
      <c r="K56" s="82" t="s">
        <v>2062</v>
      </c>
      <c r="M56" s="82" t="s">
        <v>2063</v>
      </c>
      <c r="N56" s="82" t="s">
        <v>2064</v>
      </c>
      <c r="P56" s="82" t="s">
        <v>2065</v>
      </c>
      <c r="Q56" s="82" t="s">
        <v>2066</v>
      </c>
      <c r="T56" s="82" t="s">
        <v>2067</v>
      </c>
    </row>
    <row r="57" customFormat="false" ht="15" hidden="false" customHeight="false" outlineLevel="0" collapsed="false">
      <c r="K57" s="82" t="s">
        <v>2068</v>
      </c>
      <c r="M57" s="82" t="s">
        <v>2069</v>
      </c>
      <c r="N57" s="82" t="s">
        <v>2070</v>
      </c>
      <c r="P57" s="82" t="s">
        <v>2071</v>
      </c>
      <c r="Q57" s="82" t="s">
        <v>2072</v>
      </c>
      <c r="T57" s="82" t="s">
        <v>2073</v>
      </c>
    </row>
    <row r="58" customFormat="false" ht="15" hidden="false" customHeight="false" outlineLevel="0" collapsed="false">
      <c r="K58" s="82" t="s">
        <v>2074</v>
      </c>
      <c r="M58" s="82" t="s">
        <v>2075</v>
      </c>
      <c r="N58" s="82" t="s">
        <v>2076</v>
      </c>
      <c r="P58" s="82" t="s">
        <v>2077</v>
      </c>
      <c r="Q58" s="82" t="s">
        <v>2078</v>
      </c>
      <c r="T58" s="82" t="s">
        <v>2079</v>
      </c>
    </row>
    <row r="59" customFormat="false" ht="15" hidden="false" customHeight="false" outlineLevel="0" collapsed="false">
      <c r="K59" s="82" t="s">
        <v>2080</v>
      </c>
      <c r="M59" s="82" t="s">
        <v>2081</v>
      </c>
      <c r="N59" s="82" t="s">
        <v>2082</v>
      </c>
      <c r="P59" s="82" t="s">
        <v>2083</v>
      </c>
      <c r="Q59" s="82" t="s">
        <v>2084</v>
      </c>
      <c r="T59" s="82" t="s">
        <v>2085</v>
      </c>
    </row>
    <row r="60" customFormat="false" ht="15" hidden="false" customHeight="false" outlineLevel="0" collapsed="false">
      <c r="K60" s="82" t="s">
        <v>2086</v>
      </c>
      <c r="M60" s="82" t="s">
        <v>2087</v>
      </c>
      <c r="N60" s="82" t="s">
        <v>2088</v>
      </c>
      <c r="P60" s="82" t="s">
        <v>2089</v>
      </c>
      <c r="Q60" s="82" t="s">
        <v>2090</v>
      </c>
      <c r="T60" s="82" t="s">
        <v>2091</v>
      </c>
    </row>
    <row r="61" customFormat="false" ht="15" hidden="false" customHeight="false" outlineLevel="0" collapsed="false">
      <c r="K61" s="82" t="s">
        <v>2092</v>
      </c>
      <c r="M61" s="82" t="s">
        <v>2093</v>
      </c>
      <c r="N61" s="82" t="s">
        <v>2094</v>
      </c>
      <c r="P61" s="82" t="s">
        <v>2095</v>
      </c>
      <c r="Q61" s="82" t="s">
        <v>2096</v>
      </c>
      <c r="T61" s="82" t="s">
        <v>2097</v>
      </c>
    </row>
    <row r="62" customFormat="false" ht="15" hidden="false" customHeight="false" outlineLevel="0" collapsed="false">
      <c r="K62" s="82" t="s">
        <v>2098</v>
      </c>
      <c r="M62" s="82" t="s">
        <v>2099</v>
      </c>
      <c r="N62" s="82" t="s">
        <v>2100</v>
      </c>
      <c r="P62" s="82" t="s">
        <v>2101</v>
      </c>
      <c r="Q62" s="82" t="s">
        <v>2102</v>
      </c>
      <c r="T62" s="82" t="s">
        <v>2103</v>
      </c>
    </row>
    <row r="63" customFormat="false" ht="15" hidden="false" customHeight="false" outlineLevel="0" collapsed="false">
      <c r="K63" s="82" t="s">
        <v>2104</v>
      </c>
      <c r="M63" s="82" t="s">
        <v>2105</v>
      </c>
      <c r="N63" s="82" t="s">
        <v>2106</v>
      </c>
      <c r="P63" s="82" t="s">
        <v>2107</v>
      </c>
      <c r="Q63" s="82" t="s">
        <v>2108</v>
      </c>
      <c r="T63" s="82" t="s">
        <v>2109</v>
      </c>
    </row>
    <row r="64" customFormat="false" ht="15" hidden="false" customHeight="false" outlineLevel="0" collapsed="false">
      <c r="K64" s="82" t="s">
        <v>2110</v>
      </c>
      <c r="M64" s="82" t="s">
        <v>2111</v>
      </c>
      <c r="N64" s="82" t="s">
        <v>2112</v>
      </c>
      <c r="P64" s="82" t="s">
        <v>2113</v>
      </c>
      <c r="Q64" s="82" t="s">
        <v>2114</v>
      </c>
      <c r="T64" s="82" t="s">
        <v>2115</v>
      </c>
    </row>
    <row r="65" customFormat="false" ht="15" hidden="false" customHeight="false" outlineLevel="0" collapsed="false">
      <c r="K65" s="82" t="s">
        <v>2116</v>
      </c>
      <c r="M65" s="82" t="s">
        <v>2117</v>
      </c>
      <c r="N65" s="82" t="s">
        <v>2118</v>
      </c>
      <c r="P65" s="82" t="s">
        <v>2119</v>
      </c>
      <c r="T65" s="82" t="s">
        <v>2120</v>
      </c>
    </row>
    <row r="66" customFormat="false" ht="15" hidden="false" customHeight="false" outlineLevel="0" collapsed="false">
      <c r="K66" s="82" t="s">
        <v>2121</v>
      </c>
      <c r="M66" s="82" t="s">
        <v>2122</v>
      </c>
      <c r="N66" s="82" t="s">
        <v>2123</v>
      </c>
      <c r="P66" s="82" t="s">
        <v>2124</v>
      </c>
      <c r="T66" s="82" t="s">
        <v>2125</v>
      </c>
    </row>
    <row r="67" customFormat="false" ht="15" hidden="false" customHeight="false" outlineLevel="0" collapsed="false">
      <c r="K67" s="82" t="s">
        <v>2126</v>
      </c>
      <c r="M67" s="82" t="s">
        <v>2127</v>
      </c>
      <c r="N67" s="82" t="s">
        <v>2128</v>
      </c>
      <c r="P67" s="82" t="s">
        <v>2129</v>
      </c>
      <c r="T67" s="82" t="s">
        <v>2130</v>
      </c>
    </row>
    <row r="68" customFormat="false" ht="15" hidden="false" customHeight="false" outlineLevel="0" collapsed="false">
      <c r="K68" s="82" t="s">
        <v>2131</v>
      </c>
      <c r="M68" s="82" t="s">
        <v>2132</v>
      </c>
      <c r="N68" s="82" t="s">
        <v>2133</v>
      </c>
      <c r="P68" s="82" t="s">
        <v>2134</v>
      </c>
      <c r="T68" s="82" t="s">
        <v>2135</v>
      </c>
    </row>
    <row r="69" customFormat="false" ht="15" hidden="false" customHeight="false" outlineLevel="0" collapsed="false">
      <c r="K69" s="82" t="s">
        <v>2136</v>
      </c>
      <c r="M69" s="82" t="s">
        <v>2137</v>
      </c>
      <c r="N69" s="82" t="s">
        <v>2138</v>
      </c>
      <c r="P69" s="82" t="s">
        <v>2139</v>
      </c>
      <c r="T69" s="82" t="s">
        <v>2140</v>
      </c>
    </row>
    <row r="70" customFormat="false" ht="15" hidden="false" customHeight="false" outlineLevel="0" collapsed="false">
      <c r="K70" s="82" t="s">
        <v>2141</v>
      </c>
      <c r="M70" s="82" t="s">
        <v>2142</v>
      </c>
      <c r="N70" s="82" t="s">
        <v>2143</v>
      </c>
      <c r="P70" s="82" t="s">
        <v>2144</v>
      </c>
      <c r="T70" s="82" t="s">
        <v>2145</v>
      </c>
    </row>
    <row r="71" customFormat="false" ht="15" hidden="false" customHeight="false" outlineLevel="0" collapsed="false">
      <c r="K71" s="82" t="s">
        <v>2146</v>
      </c>
      <c r="M71" s="82" t="s">
        <v>2147</v>
      </c>
      <c r="N71" s="82" t="s">
        <v>2148</v>
      </c>
      <c r="P71" s="82" t="s">
        <v>2149</v>
      </c>
      <c r="T71" s="82" t="s">
        <v>2150</v>
      </c>
    </row>
    <row r="72" customFormat="false" ht="15" hidden="false" customHeight="false" outlineLevel="0" collapsed="false">
      <c r="K72" s="82" t="s">
        <v>1663</v>
      </c>
      <c r="M72" s="82" t="s">
        <v>2151</v>
      </c>
      <c r="N72" s="82" t="s">
        <v>2152</v>
      </c>
      <c r="P72" s="82" t="s">
        <v>2153</v>
      </c>
    </row>
    <row r="73" customFormat="false" ht="15" hidden="false" customHeight="false" outlineLevel="0" collapsed="false">
      <c r="K73" s="82" t="s">
        <v>2154</v>
      </c>
      <c r="M73" s="82" t="s">
        <v>2155</v>
      </c>
      <c r="N73" s="82" t="s">
        <v>2156</v>
      </c>
      <c r="P73" s="82" t="s">
        <v>2157</v>
      </c>
    </row>
    <row r="74" customFormat="false" ht="15" hidden="false" customHeight="false" outlineLevel="0" collapsed="false">
      <c r="K74" s="82" t="s">
        <v>2158</v>
      </c>
      <c r="M74" s="82" t="s">
        <v>2159</v>
      </c>
      <c r="N74" s="82" t="s">
        <v>2160</v>
      </c>
      <c r="P74" s="82" t="s">
        <v>2161</v>
      </c>
    </row>
    <row r="75" customFormat="false" ht="15" hidden="false" customHeight="false" outlineLevel="0" collapsed="false">
      <c r="K75" s="82" t="s">
        <v>2162</v>
      </c>
      <c r="M75" s="82" t="s">
        <v>2163</v>
      </c>
      <c r="N75" s="82" t="s">
        <v>2164</v>
      </c>
      <c r="P75" s="82" t="s">
        <v>2165</v>
      </c>
    </row>
    <row r="76" customFormat="false" ht="15" hidden="false" customHeight="false" outlineLevel="0" collapsed="false">
      <c r="K76" s="82" t="s">
        <v>2166</v>
      </c>
      <c r="M76" s="82" t="s">
        <v>2167</v>
      </c>
      <c r="N76" s="82" t="s">
        <v>2168</v>
      </c>
      <c r="P76" s="82" t="s">
        <v>2169</v>
      </c>
    </row>
    <row r="77" customFormat="false" ht="15" hidden="false" customHeight="false" outlineLevel="0" collapsed="false">
      <c r="K77" s="82" t="s">
        <v>2014</v>
      </c>
      <c r="M77" s="82" t="s">
        <v>2170</v>
      </c>
      <c r="N77" s="82" t="s">
        <v>2171</v>
      </c>
      <c r="P77" s="82" t="s">
        <v>2172</v>
      </c>
    </row>
    <row r="78" customFormat="false" ht="15" hidden="false" customHeight="false" outlineLevel="0" collapsed="false">
      <c r="M78" s="82" t="s">
        <v>2173</v>
      </c>
      <c r="N78" s="82" t="s">
        <v>2174</v>
      </c>
      <c r="P78" s="82" t="s">
        <v>2175</v>
      </c>
    </row>
    <row r="79" customFormat="false" ht="15" hidden="false" customHeight="false" outlineLevel="0" collapsed="false">
      <c r="M79" s="82" t="s">
        <v>2176</v>
      </c>
      <c r="N79" s="82" t="s">
        <v>2177</v>
      </c>
      <c r="P79" s="82" t="s">
        <v>2178</v>
      </c>
    </row>
    <row r="80" customFormat="false" ht="15" hidden="false" customHeight="false" outlineLevel="0" collapsed="false">
      <c r="M80" s="82" t="s">
        <v>2179</v>
      </c>
      <c r="N80" s="82" t="s">
        <v>2180</v>
      </c>
      <c r="P80" s="82" t="s">
        <v>2181</v>
      </c>
    </row>
    <row r="81" customFormat="false" ht="15" hidden="false" customHeight="false" outlineLevel="0" collapsed="false">
      <c r="M81" s="82" t="s">
        <v>2182</v>
      </c>
      <c r="N81" s="82" t="s">
        <v>2183</v>
      </c>
      <c r="P81" s="82" t="s">
        <v>2184</v>
      </c>
    </row>
    <row r="82" customFormat="false" ht="15" hidden="false" customHeight="false" outlineLevel="0" collapsed="false">
      <c r="M82" s="82" t="s">
        <v>2185</v>
      </c>
      <c r="N82" s="82" t="s">
        <v>2186</v>
      </c>
      <c r="P82" s="82" t="s">
        <v>2187</v>
      </c>
    </row>
    <row r="83" customFormat="false" ht="15" hidden="false" customHeight="false" outlineLevel="0" collapsed="false">
      <c r="M83" s="82" t="s">
        <v>2188</v>
      </c>
      <c r="N83" s="82" t="s">
        <v>2189</v>
      </c>
      <c r="P83" s="82" t="s">
        <v>2190</v>
      </c>
    </row>
    <row r="84" customFormat="false" ht="15" hidden="false" customHeight="false" outlineLevel="0" collapsed="false">
      <c r="M84" s="82" t="s">
        <v>2191</v>
      </c>
      <c r="N84" s="82" t="s">
        <v>2192</v>
      </c>
      <c r="P84" s="82" t="s">
        <v>2193</v>
      </c>
    </row>
    <row r="85" customFormat="false" ht="15" hidden="false" customHeight="false" outlineLevel="0" collapsed="false">
      <c r="M85" s="82" t="s">
        <v>2194</v>
      </c>
      <c r="N85" s="82" t="s">
        <v>2195</v>
      </c>
      <c r="P85" s="82" t="s">
        <v>2196</v>
      </c>
    </row>
    <row r="86" customFormat="false" ht="15" hidden="false" customHeight="false" outlineLevel="0" collapsed="false">
      <c r="M86" s="82" t="s">
        <v>2197</v>
      </c>
      <c r="N86" s="82" t="s">
        <v>2198</v>
      </c>
      <c r="P86" s="82" t="s">
        <v>2199</v>
      </c>
    </row>
    <row r="87" customFormat="false" ht="15" hidden="false" customHeight="false" outlineLevel="0" collapsed="false">
      <c r="M87" s="82" t="s">
        <v>2200</v>
      </c>
      <c r="N87" s="82" t="s">
        <v>2201</v>
      </c>
      <c r="P87" s="82" t="s">
        <v>2202</v>
      </c>
    </row>
    <row r="88" customFormat="false" ht="15" hidden="false" customHeight="false" outlineLevel="0" collapsed="false">
      <c r="M88" s="82" t="s">
        <v>2203</v>
      </c>
      <c r="N88" s="82" t="s">
        <v>2204</v>
      </c>
      <c r="P88" s="82" t="s">
        <v>2205</v>
      </c>
    </row>
    <row r="89" customFormat="false" ht="15" hidden="false" customHeight="false" outlineLevel="0" collapsed="false">
      <c r="M89" s="82" t="s">
        <v>2206</v>
      </c>
      <c r="N89" s="82" t="s">
        <v>2207</v>
      </c>
      <c r="P89" s="82" t="s">
        <v>2208</v>
      </c>
    </row>
    <row r="90" customFormat="false" ht="15" hidden="false" customHeight="false" outlineLevel="0" collapsed="false">
      <c r="M90" s="82" t="s">
        <v>2209</v>
      </c>
      <c r="N90" s="82" t="s">
        <v>2210</v>
      </c>
      <c r="P90" s="82" t="s">
        <v>2211</v>
      </c>
    </row>
    <row r="91" customFormat="false" ht="15" hidden="false" customHeight="false" outlineLevel="0" collapsed="false">
      <c r="M91" s="82" t="s">
        <v>2212</v>
      </c>
      <c r="N91" s="82" t="s">
        <v>2213</v>
      </c>
      <c r="P91" s="82" t="s">
        <v>2214</v>
      </c>
    </row>
    <row r="92" customFormat="false" ht="15" hidden="false" customHeight="false" outlineLevel="0" collapsed="false">
      <c r="M92" s="82" t="s">
        <v>2215</v>
      </c>
      <c r="N92" s="82" t="s">
        <v>2216</v>
      </c>
      <c r="P92" s="82" t="s">
        <v>2217</v>
      </c>
    </row>
    <row r="93" customFormat="false" ht="15" hidden="false" customHeight="false" outlineLevel="0" collapsed="false">
      <c r="M93" s="82" t="s">
        <v>2218</v>
      </c>
      <c r="N93" s="82" t="s">
        <v>2219</v>
      </c>
      <c r="P93" s="82" t="s">
        <v>2220</v>
      </c>
    </row>
    <row r="94" customFormat="false" ht="15" hidden="false" customHeight="false" outlineLevel="0" collapsed="false">
      <c r="M94" s="82" t="s">
        <v>2221</v>
      </c>
      <c r="N94" s="82" t="s">
        <v>2222</v>
      </c>
      <c r="P94" s="82" t="s">
        <v>2223</v>
      </c>
    </row>
    <row r="95" customFormat="false" ht="15" hidden="false" customHeight="false" outlineLevel="0" collapsed="false">
      <c r="N95" s="82" t="s">
        <v>2224</v>
      </c>
      <c r="P95" s="82" t="s">
        <v>2225</v>
      </c>
    </row>
    <row r="96" customFormat="false" ht="15" hidden="false" customHeight="false" outlineLevel="0" collapsed="false">
      <c r="N96" s="82" t="s">
        <v>2226</v>
      </c>
      <c r="P96" s="82" t="s">
        <v>2227</v>
      </c>
    </row>
    <row r="97" customFormat="false" ht="15" hidden="false" customHeight="false" outlineLevel="0" collapsed="false">
      <c r="N97" s="82" t="s">
        <v>2228</v>
      </c>
      <c r="P97" s="82" t="s">
        <v>2229</v>
      </c>
    </row>
    <row r="98" customFormat="false" ht="15" hidden="false" customHeight="false" outlineLevel="0" collapsed="false">
      <c r="N98" s="82" t="s">
        <v>2230</v>
      </c>
      <c r="P98" s="82" t="s">
        <v>2231</v>
      </c>
    </row>
    <row r="99" customFormat="false" ht="15" hidden="false" customHeight="false" outlineLevel="0" collapsed="false">
      <c r="N99" s="82" t="s">
        <v>2232</v>
      </c>
      <c r="P99" s="82" t="s">
        <v>2233</v>
      </c>
    </row>
    <row r="100" customFormat="false" ht="15" hidden="false" customHeight="false" outlineLevel="0" collapsed="false">
      <c r="N100" s="82" t="s">
        <v>2234</v>
      </c>
      <c r="P100" s="82" t="s">
        <v>2235</v>
      </c>
    </row>
    <row r="101" customFormat="false" ht="15" hidden="false" customHeight="false" outlineLevel="0" collapsed="false">
      <c r="N101" s="82" t="s">
        <v>2236</v>
      </c>
      <c r="P101" s="82" t="s">
        <v>2237</v>
      </c>
    </row>
    <row r="102" customFormat="false" ht="15" hidden="false" customHeight="false" outlineLevel="0" collapsed="false">
      <c r="N102" s="82" t="s">
        <v>2238</v>
      </c>
      <c r="P102" s="82" t="s">
        <v>2239</v>
      </c>
    </row>
    <row r="103" customFormat="false" ht="15" hidden="false" customHeight="false" outlineLevel="0" collapsed="false">
      <c r="N103" s="82" t="s">
        <v>2240</v>
      </c>
      <c r="P103" s="82" t="s">
        <v>2241</v>
      </c>
    </row>
    <row r="104" customFormat="false" ht="15" hidden="false" customHeight="false" outlineLevel="0" collapsed="false">
      <c r="N104" s="82" t="s">
        <v>2242</v>
      </c>
      <c r="P104" s="82" t="s">
        <v>2243</v>
      </c>
    </row>
    <row r="105" customFormat="false" ht="15" hidden="false" customHeight="false" outlineLevel="0" collapsed="false">
      <c r="N105" s="82" t="s">
        <v>2244</v>
      </c>
      <c r="P105" s="82" t="s">
        <v>2245</v>
      </c>
    </row>
    <row r="106" customFormat="false" ht="15" hidden="false" customHeight="false" outlineLevel="0" collapsed="false">
      <c r="N106" s="82" t="s">
        <v>2246</v>
      </c>
      <c r="P106" s="82" t="s">
        <v>2247</v>
      </c>
    </row>
    <row r="107" customFormat="false" ht="15" hidden="false" customHeight="false" outlineLevel="0" collapsed="false">
      <c r="N107" s="82" t="s">
        <v>2248</v>
      </c>
      <c r="P107" s="82" t="s">
        <v>2249</v>
      </c>
    </row>
    <row r="108" customFormat="false" ht="15" hidden="false" customHeight="false" outlineLevel="0" collapsed="false">
      <c r="N108" s="82" t="s">
        <v>2250</v>
      </c>
      <c r="P108" s="82" t="s">
        <v>2251</v>
      </c>
    </row>
    <row r="109" customFormat="false" ht="15" hidden="false" customHeight="false" outlineLevel="0" collapsed="false">
      <c r="N109" s="82" t="s">
        <v>2252</v>
      </c>
      <c r="P109" s="82" t="s">
        <v>2253</v>
      </c>
    </row>
    <row r="110" customFormat="false" ht="15" hidden="false" customHeight="false" outlineLevel="0" collapsed="false">
      <c r="N110" s="82" t="s">
        <v>2254</v>
      </c>
      <c r="P110" s="82" t="s">
        <v>2255</v>
      </c>
    </row>
    <row r="111" customFormat="false" ht="15" hidden="false" customHeight="false" outlineLevel="0" collapsed="false">
      <c r="N111" s="82" t="s">
        <v>2256</v>
      </c>
      <c r="P111" s="82" t="s">
        <v>2257</v>
      </c>
    </row>
    <row r="112" customFormat="false" ht="15" hidden="false" customHeight="false" outlineLevel="0" collapsed="false">
      <c r="N112" s="82" t="s">
        <v>2258</v>
      </c>
      <c r="P112" s="82" t="s">
        <v>2259</v>
      </c>
    </row>
    <row r="113" customFormat="false" ht="15" hidden="false" customHeight="false" outlineLevel="0" collapsed="false">
      <c r="N113" s="82" t="s">
        <v>2260</v>
      </c>
      <c r="P113" s="82" t="s">
        <v>2261</v>
      </c>
    </row>
    <row r="114" customFormat="false" ht="15" hidden="false" customHeight="false" outlineLevel="0" collapsed="false">
      <c r="N114" s="82" t="s">
        <v>2262</v>
      </c>
      <c r="P114" s="82" t="s">
        <v>2263</v>
      </c>
    </row>
    <row r="115" customFormat="false" ht="15" hidden="false" customHeight="false" outlineLevel="0" collapsed="false">
      <c r="N115" s="82" t="s">
        <v>2264</v>
      </c>
      <c r="P115" s="82" t="s">
        <v>2265</v>
      </c>
    </row>
    <row r="116" customFormat="false" ht="15" hidden="false" customHeight="false" outlineLevel="0" collapsed="false">
      <c r="N116" s="82" t="s">
        <v>2266</v>
      </c>
      <c r="P116" s="82" t="s">
        <v>2267</v>
      </c>
    </row>
    <row r="117" customFormat="false" ht="15" hidden="false" customHeight="false" outlineLevel="0" collapsed="false">
      <c r="N117" s="82" t="s">
        <v>2268</v>
      </c>
      <c r="P117" s="82" t="s">
        <v>2269</v>
      </c>
    </row>
    <row r="118" customFormat="false" ht="15" hidden="false" customHeight="false" outlineLevel="0" collapsed="false">
      <c r="N118" s="82" t="s">
        <v>2270</v>
      </c>
      <c r="P118" s="82" t="s">
        <v>2271</v>
      </c>
    </row>
    <row r="119" customFormat="false" ht="15" hidden="false" customHeight="false" outlineLevel="0" collapsed="false">
      <c r="N119" s="82" t="s">
        <v>2272</v>
      </c>
      <c r="P119" s="82" t="s">
        <v>2273</v>
      </c>
    </row>
    <row r="120" customFormat="false" ht="15" hidden="false" customHeight="false" outlineLevel="0" collapsed="false">
      <c r="N120" s="82" t="s">
        <v>2274</v>
      </c>
      <c r="P120" s="82" t="s">
        <v>2275</v>
      </c>
    </row>
    <row r="121" customFormat="false" ht="15" hidden="false" customHeight="false" outlineLevel="0" collapsed="false">
      <c r="N121" s="82" t="s">
        <v>2276</v>
      </c>
      <c r="P121" s="82" t="s">
        <v>2277</v>
      </c>
    </row>
    <row r="122" customFormat="false" ht="15" hidden="false" customHeight="false" outlineLevel="0" collapsed="false">
      <c r="N122" s="82" t="s">
        <v>2278</v>
      </c>
      <c r="P122" s="82" t="s">
        <v>2279</v>
      </c>
    </row>
    <row r="123" customFormat="false" ht="15" hidden="false" customHeight="false" outlineLevel="0" collapsed="false">
      <c r="N123" s="82" t="s">
        <v>2280</v>
      </c>
      <c r="P123" s="82" t="s">
        <v>2281</v>
      </c>
    </row>
    <row r="124" customFormat="false" ht="15" hidden="false" customHeight="false" outlineLevel="0" collapsed="false">
      <c r="N124" s="82" t="s">
        <v>2282</v>
      </c>
      <c r="P124" s="82" t="s">
        <v>2283</v>
      </c>
    </row>
    <row r="125" customFormat="false" ht="15" hidden="false" customHeight="false" outlineLevel="0" collapsed="false">
      <c r="N125" s="82" t="s">
        <v>2284</v>
      </c>
      <c r="P125" s="82" t="s">
        <v>2285</v>
      </c>
    </row>
    <row r="126" customFormat="false" ht="15" hidden="false" customHeight="false" outlineLevel="0" collapsed="false">
      <c r="N126" s="82" t="s">
        <v>2286</v>
      </c>
      <c r="P126" s="82" t="s">
        <v>2287</v>
      </c>
    </row>
    <row r="127" customFormat="false" ht="15" hidden="false" customHeight="false" outlineLevel="0" collapsed="false">
      <c r="N127" s="82" t="s">
        <v>2288</v>
      </c>
      <c r="P127" s="82" t="s">
        <v>2289</v>
      </c>
    </row>
    <row r="128" customFormat="false" ht="15" hidden="false" customHeight="false" outlineLevel="0" collapsed="false">
      <c r="N128" s="82" t="s">
        <v>2290</v>
      </c>
      <c r="P128" s="82" t="s">
        <v>2291</v>
      </c>
    </row>
    <row r="129" customFormat="false" ht="15" hidden="false" customHeight="false" outlineLevel="0" collapsed="false">
      <c r="N129" s="82" t="s">
        <v>2292</v>
      </c>
      <c r="P129" s="82" t="s">
        <v>2293</v>
      </c>
    </row>
    <row r="130" customFormat="false" ht="15" hidden="false" customHeight="false" outlineLevel="0" collapsed="false">
      <c r="N130" s="82" t="s">
        <v>2294</v>
      </c>
      <c r="P130" s="82" t="s">
        <v>2295</v>
      </c>
    </row>
    <row r="131" customFormat="false" ht="15" hidden="false" customHeight="false" outlineLevel="0" collapsed="false">
      <c r="N131" s="82" t="s">
        <v>2296</v>
      </c>
      <c r="P131" s="82" t="s">
        <v>2297</v>
      </c>
    </row>
    <row r="132" customFormat="false" ht="15" hidden="false" customHeight="false" outlineLevel="0" collapsed="false">
      <c r="N132" s="82" t="s">
        <v>2298</v>
      </c>
      <c r="P132" s="82" t="s">
        <v>2299</v>
      </c>
    </row>
    <row r="133" customFormat="false" ht="15" hidden="false" customHeight="false" outlineLevel="0" collapsed="false">
      <c r="N133" s="82" t="s">
        <v>2300</v>
      </c>
      <c r="P133" s="82" t="s">
        <v>2301</v>
      </c>
    </row>
    <row r="134" customFormat="false" ht="15" hidden="false" customHeight="false" outlineLevel="0" collapsed="false">
      <c r="N134" s="82" t="s">
        <v>2302</v>
      </c>
      <c r="P134" s="82" t="s">
        <v>2303</v>
      </c>
    </row>
    <row r="135" customFormat="false" ht="15" hidden="false" customHeight="false" outlineLevel="0" collapsed="false">
      <c r="N135" s="82" t="s">
        <v>2304</v>
      </c>
      <c r="P135" s="82" t="s">
        <v>2305</v>
      </c>
    </row>
    <row r="136" customFormat="false" ht="15" hidden="false" customHeight="false" outlineLevel="0" collapsed="false">
      <c r="N136" s="82" t="s">
        <v>2306</v>
      </c>
      <c r="P136" s="82" t="s">
        <v>2307</v>
      </c>
    </row>
    <row r="137" customFormat="false" ht="15" hidden="false" customHeight="false" outlineLevel="0" collapsed="false">
      <c r="N137" s="82" t="s">
        <v>2308</v>
      </c>
      <c r="P137" s="82" t="s">
        <v>2309</v>
      </c>
    </row>
    <row r="138" customFormat="false" ht="15" hidden="false" customHeight="false" outlineLevel="0" collapsed="false">
      <c r="N138" s="82" t="s">
        <v>2310</v>
      </c>
      <c r="P138" s="82" t="s">
        <v>2311</v>
      </c>
    </row>
    <row r="139" customFormat="false" ht="15" hidden="false" customHeight="false" outlineLevel="0" collapsed="false">
      <c r="N139" s="82" t="s">
        <v>2312</v>
      </c>
      <c r="P139" s="82" t="s">
        <v>2313</v>
      </c>
    </row>
    <row r="140" customFormat="false" ht="15" hidden="false" customHeight="false" outlineLevel="0" collapsed="false">
      <c r="N140" s="82" t="s">
        <v>2314</v>
      </c>
      <c r="P140" s="82" t="s">
        <v>2315</v>
      </c>
    </row>
    <row r="141" customFormat="false" ht="15" hidden="false" customHeight="false" outlineLevel="0" collapsed="false">
      <c r="N141" s="82" t="s">
        <v>2316</v>
      </c>
      <c r="P141" s="82" t="s">
        <v>2317</v>
      </c>
    </row>
    <row r="142" customFormat="false" ht="15" hidden="false" customHeight="false" outlineLevel="0" collapsed="false">
      <c r="N142" s="82" t="s">
        <v>2318</v>
      </c>
      <c r="P142" s="82" t="s">
        <v>2319</v>
      </c>
    </row>
    <row r="143" customFormat="false" ht="15" hidden="false" customHeight="false" outlineLevel="0" collapsed="false">
      <c r="N143" s="82" t="s">
        <v>2320</v>
      </c>
      <c r="P143" s="82" t="s">
        <v>2321</v>
      </c>
    </row>
    <row r="144" customFormat="false" ht="15" hidden="false" customHeight="false" outlineLevel="0" collapsed="false">
      <c r="N144" s="82" t="s">
        <v>2322</v>
      </c>
      <c r="P144" s="82" t="s">
        <v>2323</v>
      </c>
    </row>
    <row r="145" customFormat="false" ht="15" hidden="false" customHeight="false" outlineLevel="0" collapsed="false">
      <c r="N145" s="82" t="s">
        <v>2324</v>
      </c>
      <c r="P145" s="82" t="s">
        <v>2325</v>
      </c>
    </row>
    <row r="146" customFormat="false" ht="15" hidden="false" customHeight="false" outlineLevel="0" collapsed="false">
      <c r="N146" s="82" t="s">
        <v>2326</v>
      </c>
      <c r="P146" s="82" t="s">
        <v>2327</v>
      </c>
    </row>
    <row r="147" customFormat="false" ht="15" hidden="false" customHeight="false" outlineLevel="0" collapsed="false">
      <c r="N147" s="82" t="s">
        <v>2328</v>
      </c>
      <c r="P147" s="82" t="s">
        <v>2329</v>
      </c>
    </row>
    <row r="148" customFormat="false" ht="15" hidden="false" customHeight="false" outlineLevel="0" collapsed="false">
      <c r="N148" s="82" t="s">
        <v>2330</v>
      </c>
      <c r="P148" s="82" t="s">
        <v>2331</v>
      </c>
    </row>
    <row r="149" customFormat="false" ht="15" hidden="false" customHeight="false" outlineLevel="0" collapsed="false">
      <c r="N149" s="82" t="s">
        <v>2332</v>
      </c>
      <c r="P149" s="82" t="s">
        <v>2333</v>
      </c>
    </row>
    <row r="150" customFormat="false" ht="15" hidden="false" customHeight="false" outlineLevel="0" collapsed="false">
      <c r="N150" s="82" t="s">
        <v>2334</v>
      </c>
      <c r="P150" s="82" t="s">
        <v>2335</v>
      </c>
    </row>
    <row r="151" customFormat="false" ht="15" hidden="false" customHeight="false" outlineLevel="0" collapsed="false">
      <c r="N151" s="82" t="s">
        <v>2336</v>
      </c>
      <c r="P151" s="82" t="s">
        <v>2337</v>
      </c>
    </row>
    <row r="152" customFormat="false" ht="15" hidden="false" customHeight="false" outlineLevel="0" collapsed="false">
      <c r="N152" s="82" t="s">
        <v>2338</v>
      </c>
      <c r="P152" s="82" t="s">
        <v>2339</v>
      </c>
    </row>
    <row r="153" customFormat="false" ht="15" hidden="false" customHeight="false" outlineLevel="0" collapsed="false">
      <c r="N153" s="82" t="s">
        <v>2340</v>
      </c>
      <c r="P153" s="82" t="s">
        <v>2341</v>
      </c>
    </row>
    <row r="154" customFormat="false" ht="15" hidden="false" customHeight="false" outlineLevel="0" collapsed="false">
      <c r="N154" s="82" t="s">
        <v>2342</v>
      </c>
      <c r="P154" s="82" t="s">
        <v>2343</v>
      </c>
    </row>
    <row r="155" customFormat="false" ht="15" hidden="false" customHeight="false" outlineLevel="0" collapsed="false">
      <c r="N155" s="82" t="s">
        <v>2344</v>
      </c>
      <c r="P155" s="82" t="s">
        <v>2345</v>
      </c>
    </row>
    <row r="156" customFormat="false" ht="15" hidden="false" customHeight="false" outlineLevel="0" collapsed="false">
      <c r="N156" s="82" t="s">
        <v>2346</v>
      </c>
      <c r="P156" s="82" t="s">
        <v>2347</v>
      </c>
    </row>
    <row r="157" customFormat="false" ht="15" hidden="false" customHeight="false" outlineLevel="0" collapsed="false">
      <c r="N157" s="82" t="s">
        <v>2348</v>
      </c>
      <c r="P157" s="82" t="s">
        <v>2349</v>
      </c>
    </row>
    <row r="158" customFormat="false" ht="15" hidden="false" customHeight="false" outlineLevel="0" collapsed="false">
      <c r="N158" s="82" t="s">
        <v>2350</v>
      </c>
      <c r="P158" s="82" t="s">
        <v>2351</v>
      </c>
    </row>
    <row r="159" customFormat="false" ht="15" hidden="false" customHeight="false" outlineLevel="0" collapsed="false">
      <c r="N159" s="82" t="s">
        <v>2352</v>
      </c>
      <c r="P159" s="82" t="s">
        <v>2353</v>
      </c>
    </row>
    <row r="160" customFormat="false" ht="15" hidden="false" customHeight="false" outlineLevel="0" collapsed="false">
      <c r="N160" s="82" t="s">
        <v>2354</v>
      </c>
      <c r="P160" s="82" t="s">
        <v>2355</v>
      </c>
    </row>
    <row r="161" customFormat="false" ht="15" hidden="false" customHeight="false" outlineLevel="0" collapsed="false">
      <c r="N161" s="82" t="s">
        <v>2356</v>
      </c>
      <c r="P161" s="82" t="s">
        <v>2357</v>
      </c>
    </row>
    <row r="162" customFormat="false" ht="15" hidden="false" customHeight="false" outlineLevel="0" collapsed="false">
      <c r="N162" s="82" t="s">
        <v>2358</v>
      </c>
      <c r="P162" s="82" t="s">
        <v>2359</v>
      </c>
    </row>
    <row r="163" customFormat="false" ht="15" hidden="false" customHeight="false" outlineLevel="0" collapsed="false">
      <c r="N163" s="82" t="s">
        <v>2360</v>
      </c>
      <c r="P163" s="82" t="s">
        <v>2361</v>
      </c>
    </row>
    <row r="164" customFormat="false" ht="15" hidden="false" customHeight="false" outlineLevel="0" collapsed="false">
      <c r="N164" s="82" t="s">
        <v>2362</v>
      </c>
      <c r="P164" s="82" t="s">
        <v>2363</v>
      </c>
    </row>
    <row r="165" customFormat="false" ht="15" hidden="false" customHeight="false" outlineLevel="0" collapsed="false">
      <c r="N165" s="82" t="s">
        <v>2364</v>
      </c>
      <c r="P165" s="82" t="s">
        <v>2365</v>
      </c>
    </row>
    <row r="166" customFormat="false" ht="15" hidden="false" customHeight="false" outlineLevel="0" collapsed="false">
      <c r="N166" s="82" t="s">
        <v>2366</v>
      </c>
      <c r="P166" s="82" t="s">
        <v>2367</v>
      </c>
    </row>
    <row r="167" customFormat="false" ht="15" hidden="false" customHeight="false" outlineLevel="0" collapsed="false">
      <c r="N167" s="82" t="s">
        <v>2368</v>
      </c>
      <c r="P167" s="82" t="s">
        <v>2369</v>
      </c>
    </row>
    <row r="168" customFormat="false" ht="15" hidden="false" customHeight="false" outlineLevel="0" collapsed="false">
      <c r="N168" s="82" t="s">
        <v>2370</v>
      </c>
      <c r="P168" s="82" t="s">
        <v>2371</v>
      </c>
    </row>
    <row r="169" customFormat="false" ht="15" hidden="false" customHeight="false" outlineLevel="0" collapsed="false">
      <c r="N169" s="82" t="s">
        <v>2372</v>
      </c>
      <c r="P169" s="82" t="s">
        <v>2373</v>
      </c>
    </row>
    <row r="170" customFormat="false" ht="15" hidden="false" customHeight="false" outlineLevel="0" collapsed="false">
      <c r="N170" s="82" t="s">
        <v>2374</v>
      </c>
      <c r="P170" s="82" t="s">
        <v>2375</v>
      </c>
    </row>
    <row r="171" customFormat="false" ht="15" hidden="false" customHeight="false" outlineLevel="0" collapsed="false">
      <c r="N171" s="82" t="s">
        <v>2376</v>
      </c>
      <c r="P171" s="82" t="s">
        <v>2377</v>
      </c>
    </row>
    <row r="172" customFormat="false" ht="15" hidden="false" customHeight="false" outlineLevel="0" collapsed="false">
      <c r="N172" s="82" t="s">
        <v>2378</v>
      </c>
      <c r="P172" s="82" t="s">
        <v>2379</v>
      </c>
    </row>
    <row r="173" customFormat="false" ht="15" hidden="false" customHeight="false" outlineLevel="0" collapsed="false">
      <c r="N173" s="82" t="s">
        <v>2380</v>
      </c>
      <c r="P173" s="82" t="s">
        <v>2381</v>
      </c>
    </row>
    <row r="174" customFormat="false" ht="15" hidden="false" customHeight="false" outlineLevel="0" collapsed="false">
      <c r="N174" s="82" t="s">
        <v>2382</v>
      </c>
      <c r="P174" s="82" t="s">
        <v>2383</v>
      </c>
    </row>
    <row r="175" customFormat="false" ht="15" hidden="false" customHeight="false" outlineLevel="0" collapsed="false">
      <c r="N175" s="82" t="s">
        <v>2384</v>
      </c>
      <c r="P175" s="82" t="s">
        <v>2385</v>
      </c>
    </row>
    <row r="176" customFormat="false" ht="15" hidden="false" customHeight="false" outlineLevel="0" collapsed="false">
      <c r="N176" s="82" t="s">
        <v>2386</v>
      </c>
      <c r="P176" s="82" t="s">
        <v>2387</v>
      </c>
    </row>
    <row r="177" customFormat="false" ht="15" hidden="false" customHeight="false" outlineLevel="0" collapsed="false">
      <c r="N177" s="82" t="s">
        <v>2388</v>
      </c>
    </row>
    <row r="178" customFormat="false" ht="15" hidden="false" customHeight="false" outlineLevel="0" collapsed="false">
      <c r="N178" s="82" t="s">
        <v>2389</v>
      </c>
    </row>
    <row r="179" customFormat="false" ht="15" hidden="false" customHeight="false" outlineLevel="0" collapsed="false">
      <c r="N179" s="82" t="s">
        <v>2390</v>
      </c>
    </row>
    <row r="180" customFormat="false" ht="15" hidden="false" customHeight="false" outlineLevel="0" collapsed="false">
      <c r="N180" s="82" t="s">
        <v>2391</v>
      </c>
    </row>
    <row r="181" customFormat="false" ht="15" hidden="false" customHeight="false" outlineLevel="0" collapsed="false">
      <c r="N181" s="82" t="s">
        <v>2392</v>
      </c>
    </row>
    <row r="182" customFormat="false" ht="15" hidden="false" customHeight="false" outlineLevel="0" collapsed="false">
      <c r="N182" s="82" t="s">
        <v>2393</v>
      </c>
    </row>
    <row r="183" customFormat="false" ht="15" hidden="false" customHeight="false" outlineLevel="0" collapsed="false">
      <c r="N183" s="82" t="s">
        <v>2394</v>
      </c>
    </row>
    <row r="184" customFormat="false" ht="15" hidden="false" customHeight="false" outlineLevel="0" collapsed="false">
      <c r="N184" s="82" t="s">
        <v>2395</v>
      </c>
    </row>
    <row r="185" customFormat="false" ht="15" hidden="false" customHeight="false" outlineLevel="0" collapsed="false">
      <c r="N185" s="82" t="s">
        <v>2396</v>
      </c>
    </row>
    <row r="186" customFormat="false" ht="15" hidden="false" customHeight="false" outlineLevel="0" collapsed="false">
      <c r="N186" s="82" t="s">
        <v>2397</v>
      </c>
    </row>
    <row r="187" customFormat="false" ht="15" hidden="false" customHeight="false" outlineLevel="0" collapsed="false">
      <c r="N187" s="82" t="s">
        <v>2398</v>
      </c>
    </row>
    <row r="188" customFormat="false" ht="15" hidden="false" customHeight="false" outlineLevel="0" collapsed="false">
      <c r="N188" s="82" t="s">
        <v>2399</v>
      </c>
    </row>
    <row r="189" customFormat="false" ht="15" hidden="false" customHeight="false" outlineLevel="0" collapsed="false">
      <c r="N189" s="82" t="s">
        <v>2400</v>
      </c>
    </row>
    <row r="190" customFormat="false" ht="15" hidden="false" customHeight="false" outlineLevel="0" collapsed="false">
      <c r="N190" s="82" t="s">
        <v>2401</v>
      </c>
    </row>
    <row r="191" customFormat="false" ht="15" hidden="false" customHeight="false" outlineLevel="0" collapsed="false">
      <c r="N191" s="82" t="s">
        <v>2402</v>
      </c>
    </row>
    <row r="192" customFormat="false" ht="15" hidden="false" customHeight="false" outlineLevel="0" collapsed="false">
      <c r="N192" s="82" t="s">
        <v>2403</v>
      </c>
    </row>
    <row r="193" customFormat="false" ht="15" hidden="false" customHeight="false" outlineLevel="0" collapsed="false">
      <c r="N193" s="82" t="s">
        <v>2404</v>
      </c>
    </row>
    <row r="194" customFormat="false" ht="15" hidden="false" customHeight="false" outlineLevel="0" collapsed="false">
      <c r="N194" s="82" t="s">
        <v>2405</v>
      </c>
    </row>
    <row r="195" customFormat="false" ht="15" hidden="false" customHeight="false" outlineLevel="0" collapsed="false">
      <c r="N195" s="82" t="s">
        <v>2406</v>
      </c>
    </row>
    <row r="196" customFormat="false" ht="15" hidden="false" customHeight="false" outlineLevel="0" collapsed="false">
      <c r="N196" s="82" t="s">
        <v>2407</v>
      </c>
    </row>
    <row r="197" customFormat="false" ht="15" hidden="false" customHeight="false" outlineLevel="0" collapsed="false">
      <c r="N197" s="82" t="s">
        <v>2408</v>
      </c>
    </row>
    <row r="198" customFormat="false" ht="15" hidden="false" customHeight="false" outlineLevel="0" collapsed="false">
      <c r="N198" s="82" t="s">
        <v>2409</v>
      </c>
    </row>
    <row r="199" customFormat="false" ht="15" hidden="false" customHeight="false" outlineLevel="0" collapsed="false">
      <c r="N199" s="82" t="s">
        <v>2410</v>
      </c>
    </row>
    <row r="200" customFormat="false" ht="15" hidden="false" customHeight="false" outlineLevel="0" collapsed="false">
      <c r="N200" s="82" t="s">
        <v>2411</v>
      </c>
    </row>
    <row r="201" customFormat="false" ht="15" hidden="false" customHeight="false" outlineLevel="0" collapsed="false">
      <c r="N201" s="82" t="s">
        <v>2412</v>
      </c>
    </row>
    <row r="202" customFormat="false" ht="15" hidden="false" customHeight="false" outlineLevel="0" collapsed="false">
      <c r="N202" s="82" t="s">
        <v>2413</v>
      </c>
    </row>
    <row r="203" customFormat="false" ht="15" hidden="false" customHeight="false" outlineLevel="0" collapsed="false">
      <c r="N203" s="82" t="s">
        <v>2414</v>
      </c>
    </row>
    <row r="204" customFormat="false" ht="15" hidden="false" customHeight="false" outlineLevel="0" collapsed="false">
      <c r="N204" s="82" t="s">
        <v>2415</v>
      </c>
    </row>
    <row r="205" customFormat="false" ht="15" hidden="false" customHeight="false" outlineLevel="0" collapsed="false">
      <c r="N205" s="82" t="s">
        <v>2416</v>
      </c>
    </row>
    <row r="206" customFormat="false" ht="15" hidden="false" customHeight="false" outlineLevel="0" collapsed="false">
      <c r="N206" s="82" t="s">
        <v>2417</v>
      </c>
    </row>
    <row r="207" customFormat="false" ht="15" hidden="false" customHeight="false" outlineLevel="0" collapsed="false">
      <c r="N207" s="82" t="s">
        <v>2418</v>
      </c>
    </row>
    <row r="208" customFormat="false" ht="15" hidden="false" customHeight="false" outlineLevel="0" collapsed="false">
      <c r="N208" s="82" t="s">
        <v>2419</v>
      </c>
    </row>
    <row r="209" customFormat="false" ht="15" hidden="false" customHeight="false" outlineLevel="0" collapsed="false">
      <c r="N209" s="82" t="s">
        <v>2420</v>
      </c>
    </row>
    <row r="210" customFormat="false" ht="15" hidden="false" customHeight="false" outlineLevel="0" collapsed="false">
      <c r="N210" s="82" t="s">
        <v>2421</v>
      </c>
    </row>
    <row r="211" customFormat="false" ht="15" hidden="false" customHeight="false" outlineLevel="0" collapsed="false">
      <c r="N211" s="82" t="s">
        <v>2422</v>
      </c>
    </row>
    <row r="212" customFormat="false" ht="15" hidden="false" customHeight="false" outlineLevel="0" collapsed="false">
      <c r="N212" s="82" t="s">
        <v>2423</v>
      </c>
    </row>
    <row r="213" customFormat="false" ht="15" hidden="false" customHeight="false" outlineLevel="0" collapsed="false">
      <c r="N213" s="82" t="s">
        <v>2424</v>
      </c>
    </row>
    <row r="214" customFormat="false" ht="15" hidden="false" customHeight="false" outlineLevel="0" collapsed="false">
      <c r="N214" s="82" t="s">
        <v>2425</v>
      </c>
    </row>
    <row r="215" customFormat="false" ht="15" hidden="false" customHeight="false" outlineLevel="0" collapsed="false">
      <c r="N215" s="82" t="s">
        <v>2426</v>
      </c>
    </row>
    <row r="216" customFormat="false" ht="15" hidden="false" customHeight="false" outlineLevel="0" collapsed="false">
      <c r="N216" s="82" t="s">
        <v>2427</v>
      </c>
    </row>
    <row r="217" customFormat="false" ht="15" hidden="false" customHeight="false" outlineLevel="0" collapsed="false">
      <c r="N217" s="82" t="s">
        <v>2428</v>
      </c>
    </row>
    <row r="218" customFormat="false" ht="15" hidden="false" customHeight="false" outlineLevel="0" collapsed="false">
      <c r="N218" s="82" t="s">
        <v>2429</v>
      </c>
    </row>
    <row r="219" customFormat="false" ht="15" hidden="false" customHeight="false" outlineLevel="0" collapsed="false">
      <c r="N219" s="82" t="s">
        <v>2430</v>
      </c>
    </row>
    <row r="220" customFormat="false" ht="15" hidden="false" customHeight="false" outlineLevel="0" collapsed="false">
      <c r="N220" s="82" t="s">
        <v>2431</v>
      </c>
    </row>
    <row r="221" customFormat="false" ht="15" hidden="false" customHeight="false" outlineLevel="0" collapsed="false">
      <c r="N221" s="82" t="s">
        <v>2432</v>
      </c>
    </row>
    <row r="222" customFormat="false" ht="15" hidden="false" customHeight="false" outlineLevel="0" collapsed="false">
      <c r="N222" s="82" t="s">
        <v>2433</v>
      </c>
    </row>
    <row r="223" customFormat="false" ht="15" hidden="false" customHeight="false" outlineLevel="0" collapsed="false">
      <c r="N223" s="82" t="s">
        <v>2434</v>
      </c>
    </row>
    <row r="224" customFormat="false" ht="15" hidden="false" customHeight="false" outlineLevel="0" collapsed="false">
      <c r="N224" s="82" t="s">
        <v>2435</v>
      </c>
    </row>
    <row r="225" customFormat="false" ht="15" hidden="false" customHeight="false" outlineLevel="0" collapsed="false">
      <c r="N225" s="82" t="s">
        <v>2436</v>
      </c>
    </row>
    <row r="226" customFormat="false" ht="15" hidden="false" customHeight="false" outlineLevel="0" collapsed="false">
      <c r="N226" s="82" t="s">
        <v>2437</v>
      </c>
    </row>
    <row r="227" customFormat="false" ht="15" hidden="false" customHeight="false" outlineLevel="0" collapsed="false">
      <c r="N227" s="82" t="s">
        <v>2438</v>
      </c>
    </row>
    <row r="228" customFormat="false" ht="15" hidden="false" customHeight="false" outlineLevel="0" collapsed="false">
      <c r="N228" s="82" t="s">
        <v>2439</v>
      </c>
    </row>
    <row r="229" customFormat="false" ht="15" hidden="false" customHeight="false" outlineLevel="0" collapsed="false">
      <c r="N229" s="82" t="s">
        <v>2440</v>
      </c>
    </row>
    <row r="230" customFormat="false" ht="15" hidden="false" customHeight="false" outlineLevel="0" collapsed="false">
      <c r="N230" s="82" t="s">
        <v>2441</v>
      </c>
    </row>
    <row r="231" customFormat="false" ht="15" hidden="false" customHeight="false" outlineLevel="0" collapsed="false">
      <c r="N231" s="82" t="s">
        <v>2442</v>
      </c>
    </row>
    <row r="232" customFormat="false" ht="15" hidden="false" customHeight="false" outlineLevel="0" collapsed="false">
      <c r="N232" s="82" t="s">
        <v>2443</v>
      </c>
    </row>
    <row r="233" customFormat="false" ht="15" hidden="false" customHeight="false" outlineLevel="0" collapsed="false">
      <c r="N233" s="82" t="s">
        <v>2444</v>
      </c>
    </row>
    <row r="234" customFormat="false" ht="15" hidden="false" customHeight="false" outlineLevel="0" collapsed="false">
      <c r="N234" s="82" t="s">
        <v>2445</v>
      </c>
    </row>
    <row r="235" customFormat="false" ht="15" hidden="false" customHeight="false" outlineLevel="0" collapsed="false">
      <c r="N235" s="82" t="s">
        <v>2446</v>
      </c>
    </row>
    <row r="236" customFormat="false" ht="15" hidden="false" customHeight="false" outlineLevel="0" collapsed="false">
      <c r="N236" s="82" t="s">
        <v>2447</v>
      </c>
    </row>
    <row r="237" customFormat="false" ht="15" hidden="false" customHeight="false" outlineLevel="0" collapsed="false">
      <c r="N237" s="82" t="s">
        <v>2448</v>
      </c>
    </row>
    <row r="238" customFormat="false" ht="15" hidden="false" customHeight="false" outlineLevel="0" collapsed="false">
      <c r="N238" s="82" t="s">
        <v>2449</v>
      </c>
    </row>
    <row r="239" customFormat="false" ht="15" hidden="false" customHeight="false" outlineLevel="0" collapsed="false">
      <c r="N239" s="82" t="s">
        <v>2450</v>
      </c>
    </row>
    <row r="240" customFormat="false" ht="15" hidden="false" customHeight="false" outlineLevel="0" collapsed="false">
      <c r="N240" s="82" t="s">
        <v>2451</v>
      </c>
    </row>
    <row r="241" customFormat="false" ht="15" hidden="false" customHeight="false" outlineLevel="0" collapsed="false">
      <c r="N241" s="82" t="s">
        <v>2452</v>
      </c>
    </row>
    <row r="242" customFormat="false" ht="15" hidden="false" customHeight="false" outlineLevel="0" collapsed="false">
      <c r="N242" s="82" t="s">
        <v>2453</v>
      </c>
    </row>
    <row r="243" customFormat="false" ht="15" hidden="false" customHeight="false" outlineLevel="0" collapsed="false">
      <c r="N243" s="82" t="s">
        <v>2454</v>
      </c>
    </row>
    <row r="244" customFormat="false" ht="15" hidden="false" customHeight="false" outlineLevel="0" collapsed="false">
      <c r="N244" s="82" t="s">
        <v>2455</v>
      </c>
    </row>
    <row r="245" customFormat="false" ht="15" hidden="false" customHeight="false" outlineLevel="0" collapsed="false">
      <c r="N245" s="82" t="s">
        <v>2456</v>
      </c>
    </row>
    <row r="246" customFormat="false" ht="15" hidden="false" customHeight="false" outlineLevel="0" collapsed="false">
      <c r="N246" s="82" t="s">
        <v>2457</v>
      </c>
    </row>
    <row r="247" customFormat="false" ht="15" hidden="false" customHeight="false" outlineLevel="0" collapsed="false">
      <c r="N247" s="82" t="s">
        <v>2458</v>
      </c>
    </row>
    <row r="248" customFormat="false" ht="15" hidden="false" customHeight="false" outlineLevel="0" collapsed="false">
      <c r="N248" s="82" t="s">
        <v>2459</v>
      </c>
    </row>
    <row r="249" customFormat="false" ht="15" hidden="false" customHeight="false" outlineLevel="0" collapsed="false">
      <c r="N249" s="82" t="s">
        <v>2460</v>
      </c>
    </row>
    <row r="250" customFormat="false" ht="15" hidden="false" customHeight="false" outlineLevel="0" collapsed="false">
      <c r="N250" s="82" t="s">
        <v>2461</v>
      </c>
    </row>
    <row r="251" customFormat="false" ht="15" hidden="false" customHeight="false" outlineLevel="0" collapsed="false">
      <c r="N251" s="82" t="s">
        <v>2462</v>
      </c>
    </row>
    <row r="252" customFormat="false" ht="15" hidden="false" customHeight="false" outlineLevel="0" collapsed="false">
      <c r="N252" s="82" t="s">
        <v>2463</v>
      </c>
    </row>
    <row r="253" customFormat="false" ht="15" hidden="false" customHeight="false" outlineLevel="0" collapsed="false">
      <c r="N253" s="82" t="s">
        <v>2464</v>
      </c>
    </row>
    <row r="254" customFormat="false" ht="15" hidden="false" customHeight="false" outlineLevel="0" collapsed="false">
      <c r="N254" s="82" t="s">
        <v>2465</v>
      </c>
    </row>
    <row r="255" customFormat="false" ht="15" hidden="false" customHeight="false" outlineLevel="0" collapsed="false">
      <c r="N255" s="82" t="s">
        <v>2466</v>
      </c>
    </row>
    <row r="256" customFormat="false" ht="15" hidden="false" customHeight="false" outlineLevel="0" collapsed="false">
      <c r="N256" s="82" t="s">
        <v>2467</v>
      </c>
    </row>
    <row r="257" customFormat="false" ht="15" hidden="false" customHeight="false" outlineLevel="0" collapsed="false">
      <c r="N257" s="82" t="s">
        <v>2468</v>
      </c>
    </row>
    <row r="258" customFormat="false" ht="15" hidden="false" customHeight="false" outlineLevel="0" collapsed="false">
      <c r="N258" s="82" t="s">
        <v>2469</v>
      </c>
    </row>
    <row r="259" customFormat="false" ht="15" hidden="false" customHeight="false" outlineLevel="0" collapsed="false">
      <c r="N259" s="82" t="s">
        <v>2470</v>
      </c>
    </row>
    <row r="260" customFormat="false" ht="15" hidden="false" customHeight="false" outlineLevel="0" collapsed="false">
      <c r="N260" s="82" t="s">
        <v>2471</v>
      </c>
    </row>
    <row r="261" customFormat="false" ht="15" hidden="false" customHeight="false" outlineLevel="0" collapsed="false">
      <c r="N261" s="82" t="s">
        <v>2472</v>
      </c>
    </row>
    <row r="262" customFormat="false" ht="15" hidden="false" customHeight="false" outlineLevel="0" collapsed="false">
      <c r="N262" s="82" t="s">
        <v>2473</v>
      </c>
    </row>
    <row r="263" customFormat="false" ht="15" hidden="false" customHeight="false" outlineLevel="0" collapsed="false">
      <c r="N263" s="82" t="s">
        <v>2474</v>
      </c>
    </row>
    <row r="264" customFormat="false" ht="15" hidden="false" customHeight="false" outlineLevel="0" collapsed="false">
      <c r="N264" s="82" t="s">
        <v>2475</v>
      </c>
    </row>
    <row r="265" customFormat="false" ht="15" hidden="false" customHeight="false" outlineLevel="0" collapsed="false">
      <c r="N265" s="82" t="s">
        <v>2476</v>
      </c>
    </row>
    <row r="266" customFormat="false" ht="15" hidden="false" customHeight="false" outlineLevel="0" collapsed="false">
      <c r="N266" s="82" t="s">
        <v>2477</v>
      </c>
    </row>
    <row r="267" customFormat="false" ht="15" hidden="false" customHeight="false" outlineLevel="0" collapsed="false">
      <c r="N267" s="82" t="s">
        <v>2478</v>
      </c>
    </row>
    <row r="268" customFormat="false" ht="15" hidden="false" customHeight="false" outlineLevel="0" collapsed="false">
      <c r="N268" s="82" t="s">
        <v>2479</v>
      </c>
    </row>
    <row r="269" customFormat="false" ht="15" hidden="false" customHeight="false" outlineLevel="0" collapsed="false">
      <c r="N269" s="82" t="s">
        <v>2480</v>
      </c>
    </row>
    <row r="270" customFormat="false" ht="15" hidden="false" customHeight="false" outlineLevel="0" collapsed="false">
      <c r="N270" s="82" t="s">
        <v>2481</v>
      </c>
    </row>
    <row r="271" customFormat="false" ht="15" hidden="false" customHeight="false" outlineLevel="0" collapsed="false">
      <c r="N271" s="82" t="s">
        <v>2482</v>
      </c>
    </row>
    <row r="272" customFormat="false" ht="15" hidden="false" customHeight="false" outlineLevel="0" collapsed="false">
      <c r="N272" s="82" t="s">
        <v>2483</v>
      </c>
    </row>
    <row r="273" customFormat="false" ht="15" hidden="false" customHeight="false" outlineLevel="0" collapsed="false">
      <c r="N273" s="82" t="s">
        <v>2484</v>
      </c>
    </row>
    <row r="274" customFormat="false" ht="15" hidden="false" customHeight="false" outlineLevel="0" collapsed="false">
      <c r="N274" s="82" t="s">
        <v>2485</v>
      </c>
    </row>
    <row r="275" customFormat="false" ht="15" hidden="false" customHeight="false" outlineLevel="0" collapsed="false">
      <c r="N275" s="82" t="s">
        <v>2486</v>
      </c>
    </row>
    <row r="276" customFormat="false" ht="15" hidden="false" customHeight="false" outlineLevel="0" collapsed="false">
      <c r="N276" s="82" t="s">
        <v>2487</v>
      </c>
    </row>
    <row r="277" customFormat="false" ht="15" hidden="false" customHeight="false" outlineLevel="0" collapsed="false">
      <c r="N277" s="82" t="s">
        <v>2488</v>
      </c>
    </row>
    <row r="278" customFormat="false" ht="15" hidden="false" customHeight="false" outlineLevel="0" collapsed="false">
      <c r="N278" s="82" t="s">
        <v>2489</v>
      </c>
    </row>
    <row r="279" customFormat="false" ht="15" hidden="false" customHeight="false" outlineLevel="0" collapsed="false">
      <c r="N279" s="82" t="s">
        <v>2490</v>
      </c>
    </row>
    <row r="280" customFormat="false" ht="15" hidden="false" customHeight="false" outlineLevel="0" collapsed="false">
      <c r="N280" s="82" t="s">
        <v>2491</v>
      </c>
    </row>
    <row r="281" customFormat="false" ht="15" hidden="false" customHeight="false" outlineLevel="0" collapsed="false">
      <c r="N281" s="82" t="s">
        <v>2492</v>
      </c>
    </row>
    <row r="282" customFormat="false" ht="15" hidden="false" customHeight="false" outlineLevel="0" collapsed="false">
      <c r="N282" s="82" t="s">
        <v>2493</v>
      </c>
    </row>
    <row r="283" customFormat="false" ht="15" hidden="false" customHeight="false" outlineLevel="0" collapsed="false">
      <c r="N283" s="82" t="s">
        <v>2494</v>
      </c>
    </row>
    <row r="284" customFormat="false" ht="15" hidden="false" customHeight="false" outlineLevel="0" collapsed="false">
      <c r="N284" s="82" t="s">
        <v>2495</v>
      </c>
    </row>
    <row r="285" customFormat="false" ht="15" hidden="false" customHeight="false" outlineLevel="0" collapsed="false">
      <c r="N285" s="82" t="s">
        <v>2496</v>
      </c>
    </row>
    <row r="286" customFormat="false" ht="15" hidden="false" customHeight="false" outlineLevel="0" collapsed="false">
      <c r="N286" s="82" t="s">
        <v>2497</v>
      </c>
    </row>
    <row r="287" customFormat="false" ht="15" hidden="false" customHeight="false" outlineLevel="0" collapsed="false">
      <c r="N287" s="82" t="s">
        <v>2498</v>
      </c>
    </row>
    <row r="288" customFormat="false" ht="15" hidden="false" customHeight="false" outlineLevel="0" collapsed="false">
      <c r="N288" s="82" t="s">
        <v>2499</v>
      </c>
    </row>
    <row r="289" customFormat="false" ht="15" hidden="false" customHeight="false" outlineLevel="0" collapsed="false">
      <c r="N289" s="82" t="s">
        <v>2500</v>
      </c>
    </row>
    <row r="290" customFormat="false" ht="15" hidden="false" customHeight="false" outlineLevel="0" collapsed="false">
      <c r="N290" s="82" t="s">
        <v>2501</v>
      </c>
    </row>
    <row r="291" customFormat="false" ht="15" hidden="false" customHeight="false" outlineLevel="0" collapsed="false">
      <c r="N291" s="82" t="s">
        <v>2502</v>
      </c>
    </row>
    <row r="292" customFormat="false" ht="15" hidden="false" customHeight="false" outlineLevel="0" collapsed="false">
      <c r="N292" s="82" t="s">
        <v>2503</v>
      </c>
    </row>
    <row r="293" customFormat="false" ht="15" hidden="false" customHeight="false" outlineLevel="0" collapsed="false">
      <c r="N293" s="82" t="s">
        <v>2504</v>
      </c>
    </row>
    <row r="294" customFormat="false" ht="15" hidden="false" customHeight="false" outlineLevel="0" collapsed="false">
      <c r="N294" s="82" t="s">
        <v>2505</v>
      </c>
    </row>
    <row r="295" customFormat="false" ht="15" hidden="false" customHeight="false" outlineLevel="0" collapsed="false">
      <c r="N295" s="82" t="s">
        <v>2506</v>
      </c>
    </row>
    <row r="296" customFormat="false" ht="15" hidden="false" customHeight="false" outlineLevel="0" collapsed="false">
      <c r="N296" s="82" t="s">
        <v>2507</v>
      </c>
    </row>
    <row r="297" customFormat="false" ht="15" hidden="false" customHeight="false" outlineLevel="0" collapsed="false">
      <c r="N297" s="82" t="s">
        <v>2508</v>
      </c>
    </row>
    <row r="298" customFormat="false" ht="15" hidden="false" customHeight="false" outlineLevel="0" collapsed="false">
      <c r="N298" s="82" t="s">
        <v>2509</v>
      </c>
    </row>
    <row r="299" customFormat="false" ht="15" hidden="false" customHeight="false" outlineLevel="0" collapsed="false">
      <c r="N299" s="82" t="s">
        <v>2510</v>
      </c>
    </row>
    <row r="300" customFormat="false" ht="15" hidden="false" customHeight="false" outlineLevel="0" collapsed="false">
      <c r="N300" s="82" t="s">
        <v>2511</v>
      </c>
    </row>
    <row r="301" customFormat="false" ht="15" hidden="false" customHeight="false" outlineLevel="0" collapsed="false">
      <c r="N301" s="82" t="s">
        <v>2512</v>
      </c>
    </row>
    <row r="302" customFormat="false" ht="15" hidden="false" customHeight="false" outlineLevel="0" collapsed="false">
      <c r="N302" s="82" t="s">
        <v>2513</v>
      </c>
    </row>
    <row r="303" customFormat="false" ht="15" hidden="false" customHeight="false" outlineLevel="0" collapsed="false">
      <c r="N303" s="82" t="s">
        <v>2514</v>
      </c>
    </row>
    <row r="304" customFormat="false" ht="15" hidden="false" customHeight="false" outlineLevel="0" collapsed="false">
      <c r="N304" s="82" t="s">
        <v>2515</v>
      </c>
    </row>
    <row r="305" customFormat="false" ht="15" hidden="false" customHeight="false" outlineLevel="0" collapsed="false">
      <c r="N305" s="82" t="s">
        <v>2516</v>
      </c>
    </row>
    <row r="306" customFormat="false" ht="15" hidden="false" customHeight="false" outlineLevel="0" collapsed="false">
      <c r="N306" s="82" t="s">
        <v>2517</v>
      </c>
    </row>
    <row r="307" customFormat="false" ht="15" hidden="false" customHeight="false" outlineLevel="0" collapsed="false">
      <c r="N307" s="82" t="s">
        <v>2518</v>
      </c>
    </row>
    <row r="308" customFormat="false" ht="15" hidden="false" customHeight="false" outlineLevel="0" collapsed="false">
      <c r="N308" s="82" t="s">
        <v>2519</v>
      </c>
    </row>
    <row r="309" customFormat="false" ht="15" hidden="false" customHeight="false" outlineLevel="0" collapsed="false">
      <c r="N309" s="82" t="s">
        <v>2520</v>
      </c>
    </row>
    <row r="310" customFormat="false" ht="15" hidden="false" customHeight="false" outlineLevel="0" collapsed="false">
      <c r="N310" s="82" t="s">
        <v>2521</v>
      </c>
    </row>
    <row r="311" customFormat="false" ht="15" hidden="false" customHeight="false" outlineLevel="0" collapsed="false">
      <c r="N311" s="82" t="s">
        <v>2522</v>
      </c>
    </row>
    <row r="312" customFormat="false" ht="15" hidden="false" customHeight="false" outlineLevel="0" collapsed="false">
      <c r="N312" s="82" t="s">
        <v>2523</v>
      </c>
    </row>
    <row r="313" customFormat="false" ht="15" hidden="false" customHeight="false" outlineLevel="0" collapsed="false">
      <c r="N313" s="82" t="s">
        <v>2524</v>
      </c>
    </row>
    <row r="314" customFormat="false" ht="15" hidden="false" customHeight="false" outlineLevel="0" collapsed="false">
      <c r="N314" s="82" t="s">
        <v>2525</v>
      </c>
    </row>
    <row r="315" customFormat="false" ht="15" hidden="false" customHeight="false" outlineLevel="0" collapsed="false">
      <c r="N315" s="82" t="s">
        <v>2526</v>
      </c>
    </row>
    <row r="316" customFormat="false" ht="15" hidden="false" customHeight="false" outlineLevel="0" collapsed="false">
      <c r="N316" s="82" t="s">
        <v>2527</v>
      </c>
    </row>
    <row r="317" customFormat="false" ht="15" hidden="false" customHeight="false" outlineLevel="0" collapsed="false">
      <c r="N317" s="82" t="s">
        <v>2528</v>
      </c>
    </row>
    <row r="318" customFormat="false" ht="15" hidden="false" customHeight="false" outlineLevel="0" collapsed="false">
      <c r="N318" s="82" t="s">
        <v>2529</v>
      </c>
    </row>
    <row r="319" customFormat="false" ht="15" hidden="false" customHeight="false" outlineLevel="0" collapsed="false">
      <c r="N319" s="82" t="s">
        <v>2530</v>
      </c>
    </row>
    <row r="320" customFormat="false" ht="15" hidden="false" customHeight="false" outlineLevel="0" collapsed="false">
      <c r="N320" s="82" t="s">
        <v>2531</v>
      </c>
    </row>
    <row r="321" customFormat="false" ht="15" hidden="false" customHeight="false" outlineLevel="0" collapsed="false">
      <c r="N321" s="82" t="s">
        <v>2532</v>
      </c>
    </row>
    <row r="322" customFormat="false" ht="15" hidden="false" customHeight="false" outlineLevel="0" collapsed="false">
      <c r="N322" s="82" t="s">
        <v>2533</v>
      </c>
    </row>
    <row r="323" customFormat="false" ht="15" hidden="false" customHeight="false" outlineLevel="0" collapsed="false">
      <c r="N323" s="82" t="s">
        <v>2534</v>
      </c>
    </row>
    <row r="324" customFormat="false" ht="15" hidden="false" customHeight="false" outlineLevel="0" collapsed="false">
      <c r="N324" s="82" t="s">
        <v>2535</v>
      </c>
    </row>
    <row r="325" customFormat="false" ht="15" hidden="false" customHeight="false" outlineLevel="0" collapsed="false">
      <c r="N325" s="82" t="s">
        <v>2536</v>
      </c>
    </row>
    <row r="326" customFormat="false" ht="15" hidden="false" customHeight="false" outlineLevel="0" collapsed="false">
      <c r="N326" s="82" t="s">
        <v>2537</v>
      </c>
    </row>
    <row r="327" customFormat="false" ht="15" hidden="false" customHeight="false" outlineLevel="0" collapsed="false">
      <c r="N327" s="82" t="s">
        <v>2538</v>
      </c>
    </row>
    <row r="328" customFormat="false" ht="15" hidden="false" customHeight="false" outlineLevel="0" collapsed="false">
      <c r="N328" s="82" t="s">
        <v>2539</v>
      </c>
    </row>
    <row r="329" customFormat="false" ht="15" hidden="false" customHeight="false" outlineLevel="0" collapsed="false">
      <c r="N329" s="82" t="s">
        <v>2540</v>
      </c>
    </row>
    <row r="330" customFormat="false" ht="15" hidden="false" customHeight="false" outlineLevel="0" collapsed="false">
      <c r="N330" s="82" t="s">
        <v>2541</v>
      </c>
    </row>
    <row r="331" customFormat="false" ht="15" hidden="false" customHeight="false" outlineLevel="0" collapsed="false">
      <c r="N331" s="82" t="s">
        <v>2542</v>
      </c>
    </row>
    <row r="332" customFormat="false" ht="15" hidden="false" customHeight="false" outlineLevel="0" collapsed="false">
      <c r="N332" s="82" t="s">
        <v>2543</v>
      </c>
    </row>
    <row r="333" customFormat="false" ht="15" hidden="false" customHeight="false" outlineLevel="0" collapsed="false">
      <c r="N333" s="82" t="s">
        <v>2544</v>
      </c>
    </row>
    <row r="334" customFormat="false" ht="15" hidden="false" customHeight="false" outlineLevel="0" collapsed="false">
      <c r="N334" s="82" t="s">
        <v>2545</v>
      </c>
    </row>
    <row r="335" customFormat="false" ht="15" hidden="false" customHeight="false" outlineLevel="0" collapsed="false">
      <c r="N335" s="82" t="s">
        <v>2546</v>
      </c>
    </row>
    <row r="336" customFormat="false" ht="15" hidden="false" customHeight="false" outlineLevel="0" collapsed="false">
      <c r="N336" s="82" t="s">
        <v>2547</v>
      </c>
    </row>
    <row r="337" customFormat="false" ht="15" hidden="false" customHeight="false" outlineLevel="0" collapsed="false">
      <c r="N337" s="82" t="s">
        <v>2548</v>
      </c>
    </row>
    <row r="338" customFormat="false" ht="15" hidden="false" customHeight="false" outlineLevel="0" collapsed="false">
      <c r="N338" s="82" t="s">
        <v>2549</v>
      </c>
    </row>
    <row r="339" customFormat="false" ht="15" hidden="false" customHeight="false" outlineLevel="0" collapsed="false">
      <c r="N339" s="82" t="s">
        <v>2550</v>
      </c>
    </row>
    <row r="340" customFormat="false" ht="15" hidden="false" customHeight="false" outlineLevel="0" collapsed="false">
      <c r="N340" s="82" t="s">
        <v>2551</v>
      </c>
    </row>
    <row r="341" customFormat="false" ht="15" hidden="false" customHeight="false" outlineLevel="0" collapsed="false">
      <c r="N341" s="82" t="s">
        <v>2552</v>
      </c>
    </row>
    <row r="342" customFormat="false" ht="15" hidden="false" customHeight="false" outlineLevel="0" collapsed="false">
      <c r="N342" s="82" t="s">
        <v>2553</v>
      </c>
    </row>
    <row r="343" customFormat="false" ht="15" hidden="false" customHeight="false" outlineLevel="0" collapsed="false">
      <c r="N343" s="82" t="s">
        <v>2554</v>
      </c>
    </row>
    <row r="344" customFormat="false" ht="15" hidden="false" customHeight="false" outlineLevel="0" collapsed="false">
      <c r="N344" s="82" t="s">
        <v>2555</v>
      </c>
    </row>
    <row r="345" customFormat="false" ht="15" hidden="false" customHeight="false" outlineLevel="0" collapsed="false">
      <c r="N345" s="82" t="s">
        <v>2556</v>
      </c>
    </row>
    <row r="346" customFormat="false" ht="15" hidden="false" customHeight="false" outlineLevel="0" collapsed="false">
      <c r="N346" s="82" t="s">
        <v>2557</v>
      </c>
    </row>
    <row r="347" customFormat="false" ht="15" hidden="false" customHeight="false" outlineLevel="0" collapsed="false">
      <c r="N347" s="82" t="s">
        <v>2558</v>
      </c>
    </row>
    <row r="348" customFormat="false" ht="15" hidden="false" customHeight="false" outlineLevel="0" collapsed="false">
      <c r="N348" s="82" t="s">
        <v>2559</v>
      </c>
    </row>
    <row r="349" customFormat="false" ht="15" hidden="false" customHeight="false" outlineLevel="0" collapsed="false">
      <c r="N349" s="82" t="s">
        <v>2560</v>
      </c>
    </row>
    <row r="350" customFormat="false" ht="15" hidden="false" customHeight="false" outlineLevel="0" collapsed="false">
      <c r="N350" s="82" t="s">
        <v>2561</v>
      </c>
    </row>
    <row r="351" customFormat="false" ht="15" hidden="false" customHeight="false" outlineLevel="0" collapsed="false">
      <c r="N351" s="82" t="s">
        <v>2562</v>
      </c>
    </row>
    <row r="352" customFormat="false" ht="15" hidden="false" customHeight="false" outlineLevel="0" collapsed="false">
      <c r="N352" s="82" t="s">
        <v>2563</v>
      </c>
    </row>
    <row r="353" customFormat="false" ht="15" hidden="false" customHeight="false" outlineLevel="0" collapsed="false">
      <c r="N353" s="82" t="s">
        <v>2564</v>
      </c>
    </row>
    <row r="354" customFormat="false" ht="15" hidden="false" customHeight="false" outlineLevel="0" collapsed="false">
      <c r="N354" s="82" t="s">
        <v>2565</v>
      </c>
    </row>
    <row r="355" customFormat="false" ht="15" hidden="false" customHeight="false" outlineLevel="0" collapsed="false">
      <c r="N355" s="82" t="s">
        <v>2566</v>
      </c>
    </row>
    <row r="356" customFormat="false" ht="15" hidden="false" customHeight="false" outlineLevel="0" collapsed="false">
      <c r="N356" s="82" t="s">
        <v>2567</v>
      </c>
    </row>
    <row r="357" customFormat="false" ht="15" hidden="false" customHeight="false" outlineLevel="0" collapsed="false">
      <c r="N357" s="82" t="s">
        <v>2568</v>
      </c>
    </row>
    <row r="358" customFormat="false" ht="15" hidden="false" customHeight="false" outlineLevel="0" collapsed="false">
      <c r="N358" s="82" t="s">
        <v>2569</v>
      </c>
    </row>
    <row r="359" customFormat="false" ht="15" hidden="false" customHeight="false" outlineLevel="0" collapsed="false">
      <c r="N359" s="82" t="s">
        <v>2570</v>
      </c>
    </row>
    <row r="360" customFormat="false" ht="15" hidden="false" customHeight="false" outlineLevel="0" collapsed="false">
      <c r="N360" s="82" t="s">
        <v>2571</v>
      </c>
    </row>
    <row r="361" customFormat="false" ht="15" hidden="false" customHeight="false" outlineLevel="0" collapsed="false">
      <c r="N361" s="82" t="s">
        <v>2572</v>
      </c>
    </row>
    <row r="362" customFormat="false" ht="15" hidden="false" customHeight="false" outlineLevel="0" collapsed="false">
      <c r="N362" s="82" t="s">
        <v>2573</v>
      </c>
    </row>
    <row r="363" customFormat="false" ht="15" hidden="false" customHeight="false" outlineLevel="0" collapsed="false">
      <c r="N363" s="82" t="s">
        <v>2574</v>
      </c>
    </row>
    <row r="364" customFormat="false" ht="15" hidden="false" customHeight="false" outlineLevel="0" collapsed="false">
      <c r="N364" s="82" t="s">
        <v>2575</v>
      </c>
    </row>
    <row r="365" customFormat="false" ht="15" hidden="false" customHeight="false" outlineLevel="0" collapsed="false">
      <c r="N365" s="82" t="s">
        <v>2576</v>
      </c>
    </row>
    <row r="366" customFormat="false" ht="15" hidden="false" customHeight="false" outlineLevel="0" collapsed="false">
      <c r="N366" s="82" t="s">
        <v>2577</v>
      </c>
    </row>
    <row r="367" customFormat="false" ht="15" hidden="false" customHeight="false" outlineLevel="0" collapsed="false">
      <c r="N367" s="82" t="s">
        <v>2578</v>
      </c>
    </row>
    <row r="368" customFormat="false" ht="15" hidden="false" customHeight="false" outlineLevel="0" collapsed="false">
      <c r="N368" s="82" t="s">
        <v>2579</v>
      </c>
    </row>
    <row r="369" customFormat="false" ht="15" hidden="false" customHeight="false" outlineLevel="0" collapsed="false">
      <c r="N369" s="82" t="s">
        <v>2580</v>
      </c>
    </row>
    <row r="370" customFormat="false" ht="15" hidden="false" customHeight="false" outlineLevel="0" collapsed="false">
      <c r="N370" s="82" t="s">
        <v>2581</v>
      </c>
    </row>
    <row r="371" customFormat="false" ht="15" hidden="false" customHeight="false" outlineLevel="0" collapsed="false">
      <c r="N371" s="82" t="s">
        <v>2582</v>
      </c>
    </row>
    <row r="372" customFormat="false" ht="15" hidden="false" customHeight="false" outlineLevel="0" collapsed="false">
      <c r="N372" s="82" t="s">
        <v>2583</v>
      </c>
    </row>
    <row r="373" customFormat="false" ht="15" hidden="false" customHeight="false" outlineLevel="0" collapsed="false">
      <c r="N373" s="82" t="s">
        <v>2584</v>
      </c>
    </row>
    <row r="374" customFormat="false" ht="15" hidden="false" customHeight="false" outlineLevel="0" collapsed="false">
      <c r="N374" s="82" t="s">
        <v>2585</v>
      </c>
    </row>
    <row r="375" customFormat="false" ht="15" hidden="false" customHeight="false" outlineLevel="0" collapsed="false">
      <c r="N375" s="82" t="s">
        <v>2586</v>
      </c>
    </row>
    <row r="376" customFormat="false" ht="15" hidden="false" customHeight="false" outlineLevel="0" collapsed="false">
      <c r="N376" s="82" t="s">
        <v>2587</v>
      </c>
    </row>
    <row r="377" customFormat="false" ht="15" hidden="false" customHeight="false" outlineLevel="0" collapsed="false">
      <c r="N377" s="82" t="s">
        <v>2588</v>
      </c>
    </row>
    <row r="378" customFormat="false" ht="15" hidden="false" customHeight="false" outlineLevel="0" collapsed="false">
      <c r="N378" s="82" t="s">
        <v>2589</v>
      </c>
    </row>
    <row r="379" customFormat="false" ht="15" hidden="false" customHeight="false" outlineLevel="0" collapsed="false">
      <c r="N379" s="82" t="s">
        <v>2590</v>
      </c>
    </row>
    <row r="380" customFormat="false" ht="15" hidden="false" customHeight="false" outlineLevel="0" collapsed="false">
      <c r="N380" s="82" t="s">
        <v>2591</v>
      </c>
    </row>
    <row r="381" customFormat="false" ht="15" hidden="false" customHeight="false" outlineLevel="0" collapsed="false">
      <c r="N381" s="82" t="s">
        <v>2592</v>
      </c>
    </row>
    <row r="382" customFormat="false" ht="15" hidden="false" customHeight="false" outlineLevel="0" collapsed="false">
      <c r="N382" s="82" t="s">
        <v>2593</v>
      </c>
    </row>
    <row r="383" customFormat="false" ht="15" hidden="false" customHeight="false" outlineLevel="0" collapsed="false">
      <c r="N383" s="82" t="s">
        <v>2594</v>
      </c>
    </row>
    <row r="384" customFormat="false" ht="15" hidden="false" customHeight="false" outlineLevel="0" collapsed="false">
      <c r="N384" s="82" t="s">
        <v>2595</v>
      </c>
    </row>
    <row r="385" customFormat="false" ht="15" hidden="false" customHeight="false" outlineLevel="0" collapsed="false">
      <c r="N385" s="82" t="s">
        <v>2596</v>
      </c>
    </row>
    <row r="386" customFormat="false" ht="15" hidden="false" customHeight="false" outlineLevel="0" collapsed="false">
      <c r="N386" s="82" t="s">
        <v>2597</v>
      </c>
    </row>
    <row r="387" customFormat="false" ht="15" hidden="false" customHeight="false" outlineLevel="0" collapsed="false">
      <c r="N387" s="82" t="s">
        <v>2598</v>
      </c>
    </row>
    <row r="388" customFormat="false" ht="15" hidden="false" customHeight="false" outlineLevel="0" collapsed="false">
      <c r="N388" s="82" t="s">
        <v>2599</v>
      </c>
    </row>
    <row r="389" customFormat="false" ht="15" hidden="false" customHeight="false" outlineLevel="0" collapsed="false">
      <c r="N389" s="82" t="s">
        <v>2600</v>
      </c>
    </row>
    <row r="390" customFormat="false" ht="15" hidden="false" customHeight="false" outlineLevel="0" collapsed="false">
      <c r="N390" s="82" t="s">
        <v>2601</v>
      </c>
    </row>
    <row r="391" customFormat="false" ht="15" hidden="false" customHeight="false" outlineLevel="0" collapsed="false">
      <c r="N391" s="82" t="s">
        <v>2602</v>
      </c>
    </row>
    <row r="392" customFormat="false" ht="15" hidden="false" customHeight="false" outlineLevel="0" collapsed="false">
      <c r="N392" s="82" t="s">
        <v>2603</v>
      </c>
    </row>
    <row r="393" customFormat="false" ht="15" hidden="false" customHeight="false" outlineLevel="0" collapsed="false">
      <c r="N393" s="82" t="s">
        <v>2604</v>
      </c>
    </row>
    <row r="394" customFormat="false" ht="15" hidden="false" customHeight="false" outlineLevel="0" collapsed="false">
      <c r="N394" s="82" t="s">
        <v>2605</v>
      </c>
    </row>
    <row r="395" customFormat="false" ht="15" hidden="false" customHeight="false" outlineLevel="0" collapsed="false">
      <c r="N395" s="82" t="s">
        <v>2606</v>
      </c>
    </row>
    <row r="396" customFormat="false" ht="15" hidden="false" customHeight="false" outlineLevel="0" collapsed="false">
      <c r="N396" s="82" t="s">
        <v>2607</v>
      </c>
    </row>
    <row r="397" customFormat="false" ht="15" hidden="false" customHeight="false" outlineLevel="0" collapsed="false">
      <c r="N397" s="82" t="s">
        <v>2608</v>
      </c>
    </row>
    <row r="398" customFormat="false" ht="15" hidden="false" customHeight="false" outlineLevel="0" collapsed="false">
      <c r="N398" s="82" t="s">
        <v>2609</v>
      </c>
    </row>
    <row r="399" customFormat="false" ht="15" hidden="false" customHeight="false" outlineLevel="0" collapsed="false">
      <c r="N399" s="82" t="s">
        <v>2610</v>
      </c>
    </row>
    <row r="400" customFormat="false" ht="15" hidden="false" customHeight="false" outlineLevel="0" collapsed="false">
      <c r="N400" s="82" t="s">
        <v>2611</v>
      </c>
    </row>
    <row r="401" customFormat="false" ht="15" hidden="false" customHeight="false" outlineLevel="0" collapsed="false">
      <c r="N401" s="82" t="s">
        <v>2612</v>
      </c>
    </row>
    <row r="402" customFormat="false" ht="15" hidden="false" customHeight="false" outlineLevel="0" collapsed="false">
      <c r="N402" s="82" t="s">
        <v>2613</v>
      </c>
    </row>
    <row r="403" customFormat="false" ht="15" hidden="false" customHeight="false" outlineLevel="0" collapsed="false">
      <c r="N403" s="82" t="s">
        <v>2614</v>
      </c>
    </row>
    <row r="404" customFormat="false" ht="15" hidden="false" customHeight="false" outlineLevel="0" collapsed="false">
      <c r="N404" s="82" t="s">
        <v>2615</v>
      </c>
    </row>
    <row r="405" customFormat="false" ht="15" hidden="false" customHeight="false" outlineLevel="0" collapsed="false">
      <c r="N405" s="82" t="s">
        <v>2616</v>
      </c>
    </row>
    <row r="406" customFormat="false" ht="15" hidden="false" customHeight="false" outlineLevel="0" collapsed="false">
      <c r="N406" s="82" t="s">
        <v>2617</v>
      </c>
    </row>
    <row r="407" customFormat="false" ht="15" hidden="false" customHeight="false" outlineLevel="0" collapsed="false">
      <c r="N407" s="82" t="s">
        <v>2618</v>
      </c>
    </row>
    <row r="408" customFormat="false" ht="15" hidden="false" customHeight="false" outlineLevel="0" collapsed="false">
      <c r="N408" s="82" t="s">
        <v>2619</v>
      </c>
    </row>
    <row r="409" customFormat="false" ht="15" hidden="false" customHeight="false" outlineLevel="0" collapsed="false">
      <c r="N409" s="82" t="s">
        <v>2620</v>
      </c>
    </row>
    <row r="410" customFormat="false" ht="15" hidden="false" customHeight="false" outlineLevel="0" collapsed="false">
      <c r="N410" s="82" t="s">
        <v>2621</v>
      </c>
    </row>
    <row r="411" customFormat="false" ht="15" hidden="false" customHeight="false" outlineLevel="0" collapsed="false">
      <c r="N411" s="82" t="s">
        <v>2622</v>
      </c>
    </row>
    <row r="412" customFormat="false" ht="15" hidden="false" customHeight="false" outlineLevel="0" collapsed="false">
      <c r="N412" s="82" t="s">
        <v>2623</v>
      </c>
    </row>
    <row r="413" customFormat="false" ht="15" hidden="false" customHeight="false" outlineLevel="0" collapsed="false">
      <c r="N413" s="82" t="s">
        <v>2624</v>
      </c>
    </row>
    <row r="414" customFormat="false" ht="15" hidden="false" customHeight="false" outlineLevel="0" collapsed="false">
      <c r="N414" s="82" t="s">
        <v>2625</v>
      </c>
    </row>
    <row r="415" customFormat="false" ht="15" hidden="false" customHeight="false" outlineLevel="0" collapsed="false">
      <c r="N415" s="82" t="s">
        <v>2626</v>
      </c>
    </row>
    <row r="416" customFormat="false" ht="15" hidden="false" customHeight="false" outlineLevel="0" collapsed="false">
      <c r="N416" s="82" t="s">
        <v>2627</v>
      </c>
    </row>
    <row r="417" customFormat="false" ht="15" hidden="false" customHeight="false" outlineLevel="0" collapsed="false">
      <c r="N417" s="82" t="s">
        <v>2628</v>
      </c>
    </row>
    <row r="418" customFormat="false" ht="15" hidden="false" customHeight="false" outlineLevel="0" collapsed="false">
      <c r="N418" s="82" t="s">
        <v>2629</v>
      </c>
    </row>
    <row r="419" customFormat="false" ht="15" hidden="false" customHeight="false" outlineLevel="0" collapsed="false">
      <c r="N419" s="82" t="s">
        <v>2630</v>
      </c>
    </row>
    <row r="420" customFormat="false" ht="15" hidden="false" customHeight="false" outlineLevel="0" collapsed="false">
      <c r="N420" s="82" t="s">
        <v>2631</v>
      </c>
    </row>
    <row r="421" customFormat="false" ht="15" hidden="false" customHeight="false" outlineLevel="0" collapsed="false">
      <c r="N421" s="82" t="s">
        <v>2632</v>
      </c>
    </row>
    <row r="422" customFormat="false" ht="15" hidden="false" customHeight="false" outlineLevel="0" collapsed="false">
      <c r="N422" s="82" t="s">
        <v>2633</v>
      </c>
    </row>
    <row r="423" customFormat="false" ht="15" hidden="false" customHeight="false" outlineLevel="0" collapsed="false">
      <c r="N423" s="82" t="s">
        <v>2634</v>
      </c>
    </row>
    <row r="424" customFormat="false" ht="15" hidden="false" customHeight="false" outlineLevel="0" collapsed="false">
      <c r="N424" s="82" t="s">
        <v>2635</v>
      </c>
    </row>
    <row r="425" customFormat="false" ht="15" hidden="false" customHeight="false" outlineLevel="0" collapsed="false">
      <c r="N425" s="82" t="s">
        <v>2636</v>
      </c>
    </row>
    <row r="426" customFormat="false" ht="15" hidden="false" customHeight="false" outlineLevel="0" collapsed="false">
      <c r="N426" s="82" t="s">
        <v>2637</v>
      </c>
    </row>
    <row r="427" customFormat="false" ht="15" hidden="false" customHeight="false" outlineLevel="0" collapsed="false">
      <c r="N427" s="82" t="s">
        <v>2638</v>
      </c>
    </row>
    <row r="428" customFormat="false" ht="15" hidden="false" customHeight="false" outlineLevel="0" collapsed="false">
      <c r="N428" s="82" t="s">
        <v>2639</v>
      </c>
    </row>
    <row r="429" customFormat="false" ht="15" hidden="false" customHeight="false" outlineLevel="0" collapsed="false">
      <c r="N429" s="82" t="s">
        <v>2640</v>
      </c>
    </row>
    <row r="430" customFormat="false" ht="15" hidden="false" customHeight="false" outlineLevel="0" collapsed="false">
      <c r="N430" s="82" t="s">
        <v>2641</v>
      </c>
    </row>
    <row r="431" customFormat="false" ht="15" hidden="false" customHeight="false" outlineLevel="0" collapsed="false">
      <c r="N431" s="82" t="s">
        <v>2642</v>
      </c>
    </row>
    <row r="432" customFormat="false" ht="15" hidden="false" customHeight="false" outlineLevel="0" collapsed="false">
      <c r="N432" s="82" t="s">
        <v>2643</v>
      </c>
    </row>
    <row r="433" customFormat="false" ht="15" hidden="false" customHeight="false" outlineLevel="0" collapsed="false">
      <c r="N433" s="82" t="s">
        <v>2644</v>
      </c>
    </row>
    <row r="434" customFormat="false" ht="15" hidden="false" customHeight="false" outlineLevel="0" collapsed="false">
      <c r="N434" s="82" t="s">
        <v>2645</v>
      </c>
    </row>
    <row r="435" customFormat="false" ht="15" hidden="false" customHeight="false" outlineLevel="0" collapsed="false">
      <c r="N435" s="82" t="s">
        <v>2646</v>
      </c>
    </row>
    <row r="436" customFormat="false" ht="15" hidden="false" customHeight="false" outlineLevel="0" collapsed="false">
      <c r="N436" s="82" t="s">
        <v>2647</v>
      </c>
    </row>
    <row r="437" customFormat="false" ht="15" hidden="false" customHeight="false" outlineLevel="0" collapsed="false">
      <c r="N437" s="82" t="s">
        <v>2648</v>
      </c>
    </row>
    <row r="438" customFormat="false" ht="15" hidden="false" customHeight="false" outlineLevel="0" collapsed="false">
      <c r="N438" s="82" t="s">
        <v>2649</v>
      </c>
    </row>
    <row r="439" customFormat="false" ht="15" hidden="false" customHeight="false" outlineLevel="0" collapsed="false">
      <c r="N439" s="82" t="s">
        <v>2650</v>
      </c>
    </row>
    <row r="440" customFormat="false" ht="15" hidden="false" customHeight="false" outlineLevel="0" collapsed="false">
      <c r="N440" s="82" t="s">
        <v>2651</v>
      </c>
    </row>
    <row r="441" customFormat="false" ht="15" hidden="false" customHeight="false" outlineLevel="0" collapsed="false">
      <c r="N441" s="82" t="s">
        <v>2652</v>
      </c>
    </row>
    <row r="442" customFormat="false" ht="15" hidden="false" customHeight="false" outlineLevel="0" collapsed="false">
      <c r="N442" s="82" t="s">
        <v>2653</v>
      </c>
    </row>
    <row r="443" customFormat="false" ht="15" hidden="false" customHeight="false" outlineLevel="0" collapsed="false">
      <c r="N443" s="82" t="s">
        <v>2654</v>
      </c>
    </row>
    <row r="444" customFormat="false" ht="15" hidden="false" customHeight="false" outlineLevel="0" collapsed="false">
      <c r="N444" s="82" t="s">
        <v>2655</v>
      </c>
    </row>
    <row r="445" customFormat="false" ht="15" hidden="false" customHeight="false" outlineLevel="0" collapsed="false">
      <c r="N445" s="82" t="s">
        <v>2656</v>
      </c>
    </row>
    <row r="446" customFormat="false" ht="15" hidden="false" customHeight="false" outlineLevel="0" collapsed="false">
      <c r="N446" s="82" t="s">
        <v>2657</v>
      </c>
    </row>
    <row r="447" customFormat="false" ht="15" hidden="false" customHeight="false" outlineLevel="0" collapsed="false">
      <c r="N447" s="82" t="s">
        <v>2658</v>
      </c>
    </row>
    <row r="448" customFormat="false" ht="15" hidden="false" customHeight="false" outlineLevel="0" collapsed="false">
      <c r="N448" s="82" t="s">
        <v>2659</v>
      </c>
    </row>
    <row r="449" customFormat="false" ht="15" hidden="false" customHeight="false" outlineLevel="0" collapsed="false">
      <c r="N449" s="82" t="s">
        <v>2660</v>
      </c>
    </row>
    <row r="450" customFormat="false" ht="15" hidden="false" customHeight="false" outlineLevel="0" collapsed="false">
      <c r="N450" s="82" t="s">
        <v>2661</v>
      </c>
    </row>
    <row r="451" customFormat="false" ht="15" hidden="false" customHeight="false" outlineLevel="0" collapsed="false">
      <c r="N451" s="82" t="s">
        <v>2662</v>
      </c>
    </row>
    <row r="452" customFormat="false" ht="15" hidden="false" customHeight="false" outlineLevel="0" collapsed="false">
      <c r="N452" s="82" t="s">
        <v>2663</v>
      </c>
    </row>
    <row r="453" customFormat="false" ht="15" hidden="false" customHeight="false" outlineLevel="0" collapsed="false">
      <c r="N453" s="82" t="s">
        <v>2664</v>
      </c>
    </row>
    <row r="454" customFormat="false" ht="15" hidden="false" customHeight="false" outlineLevel="0" collapsed="false">
      <c r="N454" s="82" t="s">
        <v>2665</v>
      </c>
    </row>
    <row r="455" customFormat="false" ht="15" hidden="false" customHeight="false" outlineLevel="0" collapsed="false">
      <c r="N455" s="82" t="s">
        <v>2666</v>
      </c>
    </row>
    <row r="456" customFormat="false" ht="15" hidden="false" customHeight="false" outlineLevel="0" collapsed="false">
      <c r="N456" s="82" t="s">
        <v>2667</v>
      </c>
    </row>
    <row r="457" customFormat="false" ht="15" hidden="false" customHeight="false" outlineLevel="0" collapsed="false">
      <c r="N457" s="82" t="s">
        <v>2668</v>
      </c>
    </row>
    <row r="458" customFormat="false" ht="15" hidden="false" customHeight="false" outlineLevel="0" collapsed="false">
      <c r="N458" s="82" t="s">
        <v>2669</v>
      </c>
    </row>
    <row r="459" customFormat="false" ht="15" hidden="false" customHeight="false" outlineLevel="0" collapsed="false">
      <c r="N459" s="82" t="s">
        <v>2670</v>
      </c>
    </row>
    <row r="460" customFormat="false" ht="15" hidden="false" customHeight="false" outlineLevel="0" collapsed="false">
      <c r="N460" s="82" t="s">
        <v>2671</v>
      </c>
    </row>
    <row r="461" customFormat="false" ht="15" hidden="false" customHeight="false" outlineLevel="0" collapsed="false">
      <c r="N461" s="82" t="s">
        <v>2672</v>
      </c>
    </row>
    <row r="462" customFormat="false" ht="15" hidden="false" customHeight="false" outlineLevel="0" collapsed="false">
      <c r="N462" s="82" t="s">
        <v>2673</v>
      </c>
    </row>
    <row r="463" customFormat="false" ht="15" hidden="false" customHeight="false" outlineLevel="0" collapsed="false">
      <c r="N463" s="82" t="s">
        <v>2674</v>
      </c>
    </row>
    <row r="464" customFormat="false" ht="15" hidden="false" customHeight="false" outlineLevel="0" collapsed="false">
      <c r="N464" s="82" t="s">
        <v>2675</v>
      </c>
    </row>
    <row r="465" customFormat="false" ht="15" hidden="false" customHeight="false" outlineLevel="0" collapsed="false">
      <c r="N465" s="82" t="s">
        <v>2676</v>
      </c>
    </row>
    <row r="466" customFormat="false" ht="15" hidden="false" customHeight="false" outlineLevel="0" collapsed="false">
      <c r="N466" s="82" t="s">
        <v>2677</v>
      </c>
    </row>
    <row r="467" customFormat="false" ht="15" hidden="false" customHeight="false" outlineLevel="0" collapsed="false">
      <c r="N467" s="82" t="s">
        <v>2678</v>
      </c>
    </row>
    <row r="468" customFormat="false" ht="15" hidden="false" customHeight="false" outlineLevel="0" collapsed="false">
      <c r="N468" s="82" t="s">
        <v>2679</v>
      </c>
    </row>
    <row r="469" customFormat="false" ht="15" hidden="false" customHeight="false" outlineLevel="0" collapsed="false">
      <c r="N469" s="82" t="s">
        <v>2680</v>
      </c>
    </row>
    <row r="470" customFormat="false" ht="15" hidden="false" customHeight="false" outlineLevel="0" collapsed="false">
      <c r="N470" s="82" t="s">
        <v>2681</v>
      </c>
    </row>
    <row r="471" customFormat="false" ht="15" hidden="false" customHeight="false" outlineLevel="0" collapsed="false">
      <c r="N471" s="82" t="s">
        <v>2682</v>
      </c>
    </row>
    <row r="472" customFormat="false" ht="15" hidden="false" customHeight="false" outlineLevel="0" collapsed="false">
      <c r="N472" s="82" t="s">
        <v>2683</v>
      </c>
    </row>
    <row r="473" customFormat="false" ht="15" hidden="false" customHeight="false" outlineLevel="0" collapsed="false">
      <c r="N473" s="82" t="s">
        <v>2684</v>
      </c>
    </row>
    <row r="474" customFormat="false" ht="15" hidden="false" customHeight="false" outlineLevel="0" collapsed="false">
      <c r="N474" s="82" t="s">
        <v>2685</v>
      </c>
    </row>
    <row r="475" customFormat="false" ht="15" hidden="false" customHeight="false" outlineLevel="0" collapsed="false">
      <c r="N475" s="82" t="s">
        <v>2686</v>
      </c>
    </row>
    <row r="476" customFormat="false" ht="15" hidden="false" customHeight="false" outlineLevel="0" collapsed="false">
      <c r="N476" s="82" t="s">
        <v>2687</v>
      </c>
    </row>
    <row r="477" customFormat="false" ht="15" hidden="false" customHeight="false" outlineLevel="0" collapsed="false">
      <c r="N477" s="82" t="s">
        <v>2688</v>
      </c>
    </row>
    <row r="478" customFormat="false" ht="15" hidden="false" customHeight="false" outlineLevel="0" collapsed="false">
      <c r="N478" s="82" t="s">
        <v>2689</v>
      </c>
    </row>
    <row r="479" customFormat="false" ht="15" hidden="false" customHeight="false" outlineLevel="0" collapsed="false">
      <c r="N479" s="82" t="s">
        <v>2690</v>
      </c>
    </row>
    <row r="480" customFormat="false" ht="15" hidden="false" customHeight="false" outlineLevel="0" collapsed="false">
      <c r="N480" s="82" t="s">
        <v>2691</v>
      </c>
    </row>
    <row r="481" customFormat="false" ht="15" hidden="false" customHeight="false" outlineLevel="0" collapsed="false">
      <c r="N481" s="82" t="s">
        <v>2692</v>
      </c>
    </row>
    <row r="482" customFormat="false" ht="15" hidden="false" customHeight="false" outlineLevel="0" collapsed="false">
      <c r="N482" s="82" t="s">
        <v>2693</v>
      </c>
    </row>
    <row r="483" customFormat="false" ht="15" hidden="false" customHeight="false" outlineLevel="0" collapsed="false">
      <c r="N483" s="82" t="s">
        <v>2694</v>
      </c>
    </row>
    <row r="484" customFormat="false" ht="15" hidden="false" customHeight="false" outlineLevel="0" collapsed="false">
      <c r="N484" s="82" t="s">
        <v>2695</v>
      </c>
    </row>
    <row r="485" customFormat="false" ht="15" hidden="false" customHeight="false" outlineLevel="0" collapsed="false">
      <c r="N485" s="82" t="s">
        <v>2696</v>
      </c>
    </row>
    <row r="486" customFormat="false" ht="15" hidden="false" customHeight="false" outlineLevel="0" collapsed="false">
      <c r="N486" s="82" t="s">
        <v>2697</v>
      </c>
    </row>
    <row r="487" customFormat="false" ht="15" hidden="false" customHeight="false" outlineLevel="0" collapsed="false">
      <c r="N487" s="82" t="s">
        <v>2698</v>
      </c>
    </row>
    <row r="488" customFormat="false" ht="15" hidden="false" customHeight="false" outlineLevel="0" collapsed="false">
      <c r="N488" s="82" t="s">
        <v>2699</v>
      </c>
    </row>
    <row r="489" customFormat="false" ht="15" hidden="false" customHeight="false" outlineLevel="0" collapsed="false">
      <c r="N489" s="82" t="s">
        <v>2700</v>
      </c>
    </row>
    <row r="490" customFormat="false" ht="15" hidden="false" customHeight="false" outlineLevel="0" collapsed="false">
      <c r="N490" s="82" t="s">
        <v>2701</v>
      </c>
    </row>
    <row r="491" customFormat="false" ht="15" hidden="false" customHeight="false" outlineLevel="0" collapsed="false">
      <c r="N491" s="82" t="s">
        <v>2702</v>
      </c>
    </row>
    <row r="492" customFormat="false" ht="15" hidden="false" customHeight="false" outlineLevel="0" collapsed="false">
      <c r="N492" s="82" t="s">
        <v>2703</v>
      </c>
    </row>
    <row r="493" customFormat="false" ht="15" hidden="false" customHeight="false" outlineLevel="0" collapsed="false">
      <c r="N493" s="82" t="s">
        <v>2704</v>
      </c>
    </row>
    <row r="494" customFormat="false" ht="15" hidden="false" customHeight="false" outlineLevel="0" collapsed="false">
      <c r="N494" s="82" t="s">
        <v>2705</v>
      </c>
    </row>
    <row r="495" customFormat="false" ht="15" hidden="false" customHeight="false" outlineLevel="0" collapsed="false">
      <c r="N495" s="82" t="s">
        <v>2706</v>
      </c>
    </row>
    <row r="496" customFormat="false" ht="15" hidden="false" customHeight="false" outlineLevel="0" collapsed="false">
      <c r="N496" s="82" t="s">
        <v>2707</v>
      </c>
    </row>
    <row r="497" customFormat="false" ht="15" hidden="false" customHeight="false" outlineLevel="0" collapsed="false">
      <c r="N497" s="82" t="s">
        <v>2708</v>
      </c>
    </row>
    <row r="498" customFormat="false" ht="15" hidden="false" customHeight="false" outlineLevel="0" collapsed="false">
      <c r="N498" s="82" t="s">
        <v>2709</v>
      </c>
    </row>
    <row r="499" customFormat="false" ht="15" hidden="false" customHeight="false" outlineLevel="0" collapsed="false">
      <c r="N499" s="82" t="s">
        <v>2710</v>
      </c>
    </row>
    <row r="500" customFormat="false" ht="15" hidden="false" customHeight="false" outlineLevel="0" collapsed="false">
      <c r="N500" s="82" t="s">
        <v>2711</v>
      </c>
    </row>
    <row r="501" customFormat="false" ht="15" hidden="false" customHeight="false" outlineLevel="0" collapsed="false">
      <c r="N501" s="82" t="s">
        <v>2712</v>
      </c>
    </row>
    <row r="502" customFormat="false" ht="15" hidden="false" customHeight="false" outlineLevel="0" collapsed="false">
      <c r="N502" s="82" t="s">
        <v>2713</v>
      </c>
    </row>
    <row r="503" customFormat="false" ht="15" hidden="false" customHeight="false" outlineLevel="0" collapsed="false">
      <c r="N503" s="82" t="s">
        <v>2714</v>
      </c>
    </row>
    <row r="504" customFormat="false" ht="15" hidden="false" customHeight="false" outlineLevel="0" collapsed="false">
      <c r="N504" s="82" t="s">
        <v>2715</v>
      </c>
    </row>
    <row r="505" customFormat="false" ht="15" hidden="false" customHeight="false" outlineLevel="0" collapsed="false">
      <c r="N505" s="82" t="s">
        <v>2716</v>
      </c>
    </row>
    <row r="506" customFormat="false" ht="15" hidden="false" customHeight="false" outlineLevel="0" collapsed="false">
      <c r="N506" s="82" t="s">
        <v>2717</v>
      </c>
    </row>
    <row r="507" customFormat="false" ht="15" hidden="false" customHeight="false" outlineLevel="0" collapsed="false">
      <c r="N507" s="82" t="s">
        <v>2718</v>
      </c>
    </row>
    <row r="508" customFormat="false" ht="15" hidden="false" customHeight="false" outlineLevel="0" collapsed="false">
      <c r="N508" s="82" t="s">
        <v>2719</v>
      </c>
    </row>
    <row r="509" customFormat="false" ht="15" hidden="false" customHeight="false" outlineLevel="0" collapsed="false">
      <c r="N509" s="82" t="s">
        <v>2720</v>
      </c>
    </row>
    <row r="510" customFormat="false" ht="15" hidden="false" customHeight="false" outlineLevel="0" collapsed="false">
      <c r="N510" s="82" t="s">
        <v>2721</v>
      </c>
    </row>
    <row r="511" customFormat="false" ht="15" hidden="false" customHeight="false" outlineLevel="0" collapsed="false">
      <c r="N511" s="82" t="s">
        <v>2722</v>
      </c>
    </row>
    <row r="512" customFormat="false" ht="15" hidden="false" customHeight="false" outlineLevel="0" collapsed="false">
      <c r="N512" s="82" t="s">
        <v>2723</v>
      </c>
    </row>
    <row r="513" customFormat="false" ht="15" hidden="false" customHeight="false" outlineLevel="0" collapsed="false">
      <c r="N513" s="82" t="s">
        <v>2724</v>
      </c>
    </row>
    <row r="514" customFormat="false" ht="15" hidden="false" customHeight="false" outlineLevel="0" collapsed="false">
      <c r="N514" s="82" t="s">
        <v>2725</v>
      </c>
    </row>
    <row r="515" customFormat="false" ht="15" hidden="false" customHeight="false" outlineLevel="0" collapsed="false">
      <c r="N515" s="82" t="s">
        <v>2726</v>
      </c>
    </row>
    <row r="516" customFormat="false" ht="15" hidden="false" customHeight="false" outlineLevel="0" collapsed="false">
      <c r="N516" s="82" t="s">
        <v>2727</v>
      </c>
    </row>
    <row r="517" customFormat="false" ht="15" hidden="false" customHeight="false" outlineLevel="0" collapsed="false">
      <c r="N517" s="82" t="s">
        <v>2728</v>
      </c>
    </row>
    <row r="518" customFormat="false" ht="15" hidden="false" customHeight="false" outlineLevel="0" collapsed="false">
      <c r="N518" s="82" t="s">
        <v>2729</v>
      </c>
    </row>
    <row r="519" customFormat="false" ht="15" hidden="false" customHeight="false" outlineLevel="0" collapsed="false">
      <c r="N519" s="82" t="s">
        <v>2730</v>
      </c>
    </row>
    <row r="520" customFormat="false" ht="15" hidden="false" customHeight="false" outlineLevel="0" collapsed="false">
      <c r="N520" s="82" t="s">
        <v>2731</v>
      </c>
    </row>
    <row r="521" customFormat="false" ht="15" hidden="false" customHeight="false" outlineLevel="0" collapsed="false">
      <c r="N521" s="82" t="s">
        <v>2732</v>
      </c>
    </row>
    <row r="522" customFormat="false" ht="15" hidden="false" customHeight="false" outlineLevel="0" collapsed="false">
      <c r="N522" s="82" t="s">
        <v>2733</v>
      </c>
    </row>
    <row r="523" customFormat="false" ht="15" hidden="false" customHeight="false" outlineLevel="0" collapsed="false">
      <c r="N523" s="82" t="s">
        <v>2734</v>
      </c>
    </row>
    <row r="524" customFormat="false" ht="15" hidden="false" customHeight="false" outlineLevel="0" collapsed="false">
      <c r="N524" s="82" t="s">
        <v>2735</v>
      </c>
    </row>
    <row r="525" customFormat="false" ht="15" hidden="false" customHeight="false" outlineLevel="0" collapsed="false">
      <c r="N525" s="82" t="s">
        <v>2736</v>
      </c>
    </row>
    <row r="526" customFormat="false" ht="15" hidden="false" customHeight="false" outlineLevel="0" collapsed="false">
      <c r="N526" s="82" t="s">
        <v>2737</v>
      </c>
    </row>
    <row r="527" customFormat="false" ht="15" hidden="false" customHeight="false" outlineLevel="0" collapsed="false">
      <c r="N527" s="82" t="s">
        <v>2738</v>
      </c>
    </row>
    <row r="528" customFormat="false" ht="15" hidden="false" customHeight="false" outlineLevel="0" collapsed="false">
      <c r="N528" s="82" t="s">
        <v>2739</v>
      </c>
    </row>
    <row r="529" customFormat="false" ht="15" hidden="false" customHeight="false" outlineLevel="0" collapsed="false">
      <c r="N529" s="82" t="s">
        <v>2740</v>
      </c>
    </row>
    <row r="530" customFormat="false" ht="15" hidden="false" customHeight="false" outlineLevel="0" collapsed="false">
      <c r="N530" s="82" t="s">
        <v>2741</v>
      </c>
    </row>
    <row r="531" customFormat="false" ht="15" hidden="false" customHeight="false" outlineLevel="0" collapsed="false">
      <c r="N531" s="82" t="s">
        <v>2742</v>
      </c>
    </row>
    <row r="532" customFormat="false" ht="15" hidden="false" customHeight="false" outlineLevel="0" collapsed="false">
      <c r="N532" s="82" t="s">
        <v>2743</v>
      </c>
    </row>
    <row r="533" customFormat="false" ht="15" hidden="false" customHeight="false" outlineLevel="0" collapsed="false">
      <c r="N533" s="82" t="s">
        <v>2744</v>
      </c>
    </row>
    <row r="534" customFormat="false" ht="15" hidden="false" customHeight="false" outlineLevel="0" collapsed="false">
      <c r="N534" s="82" t="s">
        <v>2745</v>
      </c>
    </row>
    <row r="535" customFormat="false" ht="15" hidden="false" customHeight="false" outlineLevel="0" collapsed="false">
      <c r="N535" s="82" t="s">
        <v>2746</v>
      </c>
    </row>
    <row r="536" customFormat="false" ht="15" hidden="false" customHeight="false" outlineLevel="0" collapsed="false">
      <c r="N536" s="82" t="s">
        <v>2747</v>
      </c>
    </row>
    <row r="537" customFormat="false" ht="15" hidden="false" customHeight="false" outlineLevel="0" collapsed="false">
      <c r="N537" s="82" t="s">
        <v>2748</v>
      </c>
    </row>
    <row r="538" customFormat="false" ht="15" hidden="false" customHeight="false" outlineLevel="0" collapsed="false">
      <c r="N538" s="82" t="s">
        <v>2749</v>
      </c>
    </row>
    <row r="539" customFormat="false" ht="15" hidden="false" customHeight="false" outlineLevel="0" collapsed="false">
      <c r="N539" s="82" t="s">
        <v>2750</v>
      </c>
    </row>
    <row r="540" customFormat="false" ht="15" hidden="false" customHeight="false" outlineLevel="0" collapsed="false">
      <c r="N540" s="82" t="s">
        <v>2751</v>
      </c>
    </row>
    <row r="541" customFormat="false" ht="15" hidden="false" customHeight="false" outlineLevel="0" collapsed="false">
      <c r="N541" s="82" t="s">
        <v>2752</v>
      </c>
    </row>
    <row r="542" customFormat="false" ht="15" hidden="false" customHeight="false" outlineLevel="0" collapsed="false">
      <c r="N542" s="82" t="s">
        <v>2753</v>
      </c>
    </row>
    <row r="543" customFormat="false" ht="15" hidden="false" customHeight="false" outlineLevel="0" collapsed="false">
      <c r="N543" s="82" t="s">
        <v>2754</v>
      </c>
    </row>
    <row r="544" customFormat="false" ht="15" hidden="false" customHeight="false" outlineLevel="0" collapsed="false">
      <c r="N544" s="82" t="s">
        <v>2755</v>
      </c>
    </row>
    <row r="545" customFormat="false" ht="15" hidden="false" customHeight="false" outlineLevel="0" collapsed="false">
      <c r="N545" s="82" t="s">
        <v>2756</v>
      </c>
    </row>
    <row r="546" customFormat="false" ht="15" hidden="false" customHeight="false" outlineLevel="0" collapsed="false">
      <c r="N546" s="82" t="s">
        <v>2757</v>
      </c>
    </row>
    <row r="547" customFormat="false" ht="15" hidden="false" customHeight="false" outlineLevel="0" collapsed="false">
      <c r="N547" s="82" t="s">
        <v>2758</v>
      </c>
    </row>
    <row r="548" customFormat="false" ht="15" hidden="false" customHeight="false" outlineLevel="0" collapsed="false">
      <c r="N548" s="82" t="s">
        <v>2759</v>
      </c>
    </row>
    <row r="549" customFormat="false" ht="15" hidden="false" customHeight="false" outlineLevel="0" collapsed="false">
      <c r="N549" s="82" t="s">
        <v>2760</v>
      </c>
    </row>
    <row r="550" customFormat="false" ht="15" hidden="false" customHeight="false" outlineLevel="0" collapsed="false">
      <c r="N550" s="82" t="s">
        <v>2761</v>
      </c>
    </row>
    <row r="551" customFormat="false" ht="15" hidden="false" customHeight="false" outlineLevel="0" collapsed="false">
      <c r="N551" s="82" t="s">
        <v>2762</v>
      </c>
    </row>
    <row r="552" customFormat="false" ht="15" hidden="false" customHeight="false" outlineLevel="0" collapsed="false">
      <c r="N552" s="82" t="s">
        <v>2763</v>
      </c>
    </row>
    <row r="553" customFormat="false" ht="15" hidden="false" customHeight="false" outlineLevel="0" collapsed="false">
      <c r="N553" s="82" t="s">
        <v>2764</v>
      </c>
    </row>
    <row r="554" customFormat="false" ht="15" hidden="false" customHeight="false" outlineLevel="0" collapsed="false">
      <c r="N554" s="82" t="s">
        <v>2765</v>
      </c>
    </row>
    <row r="555" customFormat="false" ht="15" hidden="false" customHeight="false" outlineLevel="0" collapsed="false">
      <c r="N555" s="82" t="s">
        <v>2766</v>
      </c>
    </row>
    <row r="556" customFormat="false" ht="15" hidden="false" customHeight="false" outlineLevel="0" collapsed="false">
      <c r="N556" s="82" t="s">
        <v>2767</v>
      </c>
    </row>
    <row r="557" customFormat="false" ht="15" hidden="false" customHeight="false" outlineLevel="0" collapsed="false">
      <c r="N557" s="82" t="s">
        <v>2768</v>
      </c>
    </row>
    <row r="558" customFormat="false" ht="15" hidden="false" customHeight="false" outlineLevel="0" collapsed="false">
      <c r="N558" s="82" t="s">
        <v>2769</v>
      </c>
    </row>
    <row r="559" customFormat="false" ht="15" hidden="false" customHeight="false" outlineLevel="0" collapsed="false">
      <c r="N559" s="82" t="s">
        <v>2770</v>
      </c>
    </row>
    <row r="560" customFormat="false" ht="15" hidden="false" customHeight="false" outlineLevel="0" collapsed="false">
      <c r="N560" s="82" t="s">
        <v>2771</v>
      </c>
    </row>
    <row r="561" customFormat="false" ht="15" hidden="false" customHeight="false" outlineLevel="0" collapsed="false">
      <c r="N561" s="82" t="s">
        <v>2772</v>
      </c>
    </row>
    <row r="562" customFormat="false" ht="15" hidden="false" customHeight="false" outlineLevel="0" collapsed="false">
      <c r="N562" s="82" t="s">
        <v>2773</v>
      </c>
    </row>
    <row r="563" customFormat="false" ht="15" hidden="false" customHeight="false" outlineLevel="0" collapsed="false">
      <c r="N563" s="82" t="s">
        <v>2774</v>
      </c>
    </row>
    <row r="564" customFormat="false" ht="15" hidden="false" customHeight="false" outlineLevel="0" collapsed="false">
      <c r="N564" s="82" t="s">
        <v>2775</v>
      </c>
    </row>
    <row r="565" customFormat="false" ht="15" hidden="false" customHeight="false" outlineLevel="0" collapsed="false">
      <c r="N565" s="82" t="s">
        <v>2776</v>
      </c>
    </row>
    <row r="566" customFormat="false" ht="15" hidden="false" customHeight="false" outlineLevel="0" collapsed="false">
      <c r="N566" s="82" t="s">
        <v>2777</v>
      </c>
    </row>
    <row r="567" customFormat="false" ht="15" hidden="false" customHeight="false" outlineLevel="0" collapsed="false">
      <c r="N567" s="82" t="s">
        <v>2778</v>
      </c>
    </row>
    <row r="568" customFormat="false" ht="15" hidden="false" customHeight="false" outlineLevel="0" collapsed="false">
      <c r="N568" s="82" t="s">
        <v>2779</v>
      </c>
    </row>
    <row r="569" customFormat="false" ht="15" hidden="false" customHeight="false" outlineLevel="0" collapsed="false">
      <c r="N569" s="82" t="s">
        <v>2780</v>
      </c>
    </row>
    <row r="570" customFormat="false" ht="15" hidden="false" customHeight="false" outlineLevel="0" collapsed="false">
      <c r="N570" s="82" t="s">
        <v>2781</v>
      </c>
    </row>
    <row r="571" customFormat="false" ht="15" hidden="false" customHeight="false" outlineLevel="0" collapsed="false">
      <c r="N571" s="82" t="s">
        <v>2782</v>
      </c>
    </row>
    <row r="572" customFormat="false" ht="15" hidden="false" customHeight="false" outlineLevel="0" collapsed="false">
      <c r="N572" s="82" t="s">
        <v>2783</v>
      </c>
    </row>
    <row r="573" customFormat="false" ht="15" hidden="false" customHeight="false" outlineLevel="0" collapsed="false">
      <c r="N573" s="82" t="s">
        <v>2784</v>
      </c>
    </row>
    <row r="574" customFormat="false" ht="15" hidden="false" customHeight="false" outlineLevel="0" collapsed="false">
      <c r="N574" s="82" t="s">
        <v>2785</v>
      </c>
    </row>
    <row r="575" customFormat="false" ht="15" hidden="false" customHeight="false" outlineLevel="0" collapsed="false">
      <c r="N575" s="82" t="s">
        <v>2786</v>
      </c>
    </row>
    <row r="576" customFormat="false" ht="15" hidden="false" customHeight="false" outlineLevel="0" collapsed="false">
      <c r="N576" s="82" t="s">
        <v>2787</v>
      </c>
    </row>
    <row r="577" customFormat="false" ht="15" hidden="false" customHeight="false" outlineLevel="0" collapsed="false">
      <c r="N577" s="82" t="s">
        <v>2788</v>
      </c>
    </row>
    <row r="578" customFormat="false" ht="15" hidden="false" customHeight="false" outlineLevel="0" collapsed="false">
      <c r="N578" s="82" t="s">
        <v>2789</v>
      </c>
    </row>
    <row r="579" customFormat="false" ht="15" hidden="false" customHeight="false" outlineLevel="0" collapsed="false">
      <c r="N579" s="82" t="s">
        <v>2790</v>
      </c>
    </row>
    <row r="580" customFormat="false" ht="15" hidden="false" customHeight="false" outlineLevel="0" collapsed="false">
      <c r="N580" s="82" t="s">
        <v>2791</v>
      </c>
    </row>
    <row r="581" customFormat="false" ht="15" hidden="false" customHeight="false" outlineLevel="0" collapsed="false">
      <c r="N581" s="82" t="s">
        <v>2792</v>
      </c>
    </row>
    <row r="582" customFormat="false" ht="15" hidden="false" customHeight="false" outlineLevel="0" collapsed="false">
      <c r="N582" s="82" t="s">
        <v>2793</v>
      </c>
    </row>
    <row r="583" customFormat="false" ht="15" hidden="false" customHeight="false" outlineLevel="0" collapsed="false">
      <c r="N583" s="82" t="s">
        <v>2794</v>
      </c>
    </row>
    <row r="584" customFormat="false" ht="15" hidden="false" customHeight="false" outlineLevel="0" collapsed="false">
      <c r="N584" s="82" t="s">
        <v>2795</v>
      </c>
    </row>
    <row r="585" customFormat="false" ht="15" hidden="false" customHeight="false" outlineLevel="0" collapsed="false">
      <c r="N585" s="82" t="s">
        <v>2796</v>
      </c>
    </row>
    <row r="586" customFormat="false" ht="15" hidden="false" customHeight="false" outlineLevel="0" collapsed="false">
      <c r="N586" s="82" t="s">
        <v>2797</v>
      </c>
    </row>
    <row r="587" customFormat="false" ht="15" hidden="false" customHeight="false" outlineLevel="0" collapsed="false">
      <c r="N587" s="82" t="s">
        <v>2798</v>
      </c>
    </row>
    <row r="588" customFormat="false" ht="15" hidden="false" customHeight="false" outlineLevel="0" collapsed="false">
      <c r="N588" s="82" t="s">
        <v>2799</v>
      </c>
    </row>
    <row r="589" customFormat="false" ht="15" hidden="false" customHeight="false" outlineLevel="0" collapsed="false">
      <c r="N589" s="82" t="s">
        <v>2800</v>
      </c>
    </row>
    <row r="590" customFormat="false" ht="15" hidden="false" customHeight="false" outlineLevel="0" collapsed="false">
      <c r="N590" s="82" t="s">
        <v>2801</v>
      </c>
    </row>
    <row r="591" customFormat="false" ht="15" hidden="false" customHeight="false" outlineLevel="0" collapsed="false">
      <c r="N591" s="82" t="s">
        <v>2802</v>
      </c>
    </row>
    <row r="592" customFormat="false" ht="15" hidden="false" customHeight="false" outlineLevel="0" collapsed="false">
      <c r="N592" s="82" t="s">
        <v>2803</v>
      </c>
    </row>
    <row r="593" customFormat="false" ht="15" hidden="false" customHeight="false" outlineLevel="0" collapsed="false">
      <c r="N593" s="82" t="s">
        <v>2804</v>
      </c>
    </row>
    <row r="594" customFormat="false" ht="15" hidden="false" customHeight="false" outlineLevel="0" collapsed="false">
      <c r="N594" s="82" t="s">
        <v>2805</v>
      </c>
    </row>
    <row r="595" customFormat="false" ht="15" hidden="false" customHeight="false" outlineLevel="0" collapsed="false">
      <c r="N595" s="82" t="s">
        <v>2806</v>
      </c>
    </row>
    <row r="596" customFormat="false" ht="15" hidden="false" customHeight="false" outlineLevel="0" collapsed="false">
      <c r="N596" s="82" t="s">
        <v>2807</v>
      </c>
    </row>
    <row r="597" customFormat="false" ht="15" hidden="false" customHeight="false" outlineLevel="0" collapsed="false">
      <c r="N597" s="82" t="s">
        <v>2808</v>
      </c>
    </row>
    <row r="598" customFormat="false" ht="15" hidden="false" customHeight="false" outlineLevel="0" collapsed="false">
      <c r="N598" s="82" t="s">
        <v>2809</v>
      </c>
    </row>
    <row r="599" customFormat="false" ht="15" hidden="false" customHeight="false" outlineLevel="0" collapsed="false">
      <c r="N599" s="82" t="s">
        <v>2810</v>
      </c>
    </row>
    <row r="600" customFormat="false" ht="15" hidden="false" customHeight="false" outlineLevel="0" collapsed="false">
      <c r="N600" s="82" t="s">
        <v>2811</v>
      </c>
    </row>
    <row r="601" customFormat="false" ht="15" hidden="false" customHeight="false" outlineLevel="0" collapsed="false">
      <c r="N601" s="82" t="s">
        <v>2812</v>
      </c>
    </row>
    <row r="602" customFormat="false" ht="15" hidden="false" customHeight="false" outlineLevel="0" collapsed="false">
      <c r="N602" s="82" t="s">
        <v>2813</v>
      </c>
    </row>
    <row r="603" customFormat="false" ht="15" hidden="false" customHeight="false" outlineLevel="0" collapsed="false">
      <c r="N603" s="82" t="s">
        <v>2814</v>
      </c>
    </row>
    <row r="604" customFormat="false" ht="15" hidden="false" customHeight="false" outlineLevel="0" collapsed="false">
      <c r="N604" s="82" t="s">
        <v>2815</v>
      </c>
    </row>
    <row r="605" customFormat="false" ht="15" hidden="false" customHeight="false" outlineLevel="0" collapsed="false">
      <c r="N605" s="82" t="s">
        <v>2816</v>
      </c>
    </row>
    <row r="606" customFormat="false" ht="15" hidden="false" customHeight="false" outlineLevel="0" collapsed="false">
      <c r="N606" s="82" t="s">
        <v>2817</v>
      </c>
    </row>
    <row r="607" customFormat="false" ht="15" hidden="false" customHeight="false" outlineLevel="0" collapsed="false">
      <c r="N607" s="82" t="s">
        <v>2818</v>
      </c>
    </row>
    <row r="608" customFormat="false" ht="15" hidden="false" customHeight="false" outlineLevel="0" collapsed="false">
      <c r="N608" s="82" t="s">
        <v>2819</v>
      </c>
    </row>
    <row r="609" customFormat="false" ht="15" hidden="false" customHeight="false" outlineLevel="0" collapsed="false">
      <c r="N609" s="82" t="s">
        <v>2820</v>
      </c>
    </row>
    <row r="610" customFormat="false" ht="15" hidden="false" customHeight="false" outlineLevel="0" collapsed="false">
      <c r="N610" s="82" t="s">
        <v>2821</v>
      </c>
    </row>
    <row r="611" customFormat="false" ht="15" hidden="false" customHeight="false" outlineLevel="0" collapsed="false">
      <c r="N611" s="82" t="s">
        <v>2822</v>
      </c>
    </row>
    <row r="612" customFormat="false" ht="15" hidden="false" customHeight="false" outlineLevel="0" collapsed="false">
      <c r="N612" s="82" t="s">
        <v>2823</v>
      </c>
    </row>
    <row r="613" customFormat="false" ht="15" hidden="false" customHeight="false" outlineLevel="0" collapsed="false">
      <c r="N613" s="82" t="s">
        <v>2824</v>
      </c>
    </row>
    <row r="614" customFormat="false" ht="15" hidden="false" customHeight="false" outlineLevel="0" collapsed="false">
      <c r="N614" s="82" t="s">
        <v>2825</v>
      </c>
    </row>
    <row r="615" customFormat="false" ht="15" hidden="false" customHeight="false" outlineLevel="0" collapsed="false">
      <c r="N615" s="82" t="s">
        <v>2826</v>
      </c>
    </row>
    <row r="616" customFormat="false" ht="15" hidden="false" customHeight="false" outlineLevel="0" collapsed="false">
      <c r="N616" s="82" t="s">
        <v>2827</v>
      </c>
    </row>
    <row r="617" customFormat="false" ht="15" hidden="false" customHeight="false" outlineLevel="0" collapsed="false">
      <c r="N617" s="82" t="s">
        <v>2828</v>
      </c>
    </row>
    <row r="618" customFormat="false" ht="15" hidden="false" customHeight="false" outlineLevel="0" collapsed="false">
      <c r="N618" s="82" t="s">
        <v>2829</v>
      </c>
    </row>
    <row r="619" customFormat="false" ht="15" hidden="false" customHeight="false" outlineLevel="0" collapsed="false">
      <c r="N619" s="82" t="s">
        <v>2830</v>
      </c>
    </row>
    <row r="620" customFormat="false" ht="15" hidden="false" customHeight="false" outlineLevel="0" collapsed="false">
      <c r="N620" s="82" t="s">
        <v>2831</v>
      </c>
    </row>
    <row r="621" customFormat="false" ht="15" hidden="false" customHeight="false" outlineLevel="0" collapsed="false">
      <c r="N621" s="82" t="s">
        <v>2832</v>
      </c>
    </row>
    <row r="622" customFormat="false" ht="15" hidden="false" customHeight="false" outlineLevel="0" collapsed="false">
      <c r="N622" s="82" t="s">
        <v>2833</v>
      </c>
    </row>
    <row r="623" customFormat="false" ht="15" hidden="false" customHeight="false" outlineLevel="0" collapsed="false">
      <c r="N623" s="82" t="s">
        <v>2834</v>
      </c>
    </row>
    <row r="624" customFormat="false" ht="15" hidden="false" customHeight="false" outlineLevel="0" collapsed="false">
      <c r="N624" s="82" t="s">
        <v>2835</v>
      </c>
    </row>
    <row r="625" customFormat="false" ht="15" hidden="false" customHeight="false" outlineLevel="0" collapsed="false">
      <c r="N625" s="82" t="s">
        <v>2836</v>
      </c>
    </row>
    <row r="626" customFormat="false" ht="15" hidden="false" customHeight="false" outlineLevel="0" collapsed="false">
      <c r="N626" s="82" t="s">
        <v>2837</v>
      </c>
    </row>
    <row r="627" customFormat="false" ht="15" hidden="false" customHeight="false" outlineLevel="0" collapsed="false">
      <c r="N627" s="82" t="s">
        <v>2838</v>
      </c>
    </row>
    <row r="628" customFormat="false" ht="15" hidden="false" customHeight="false" outlineLevel="0" collapsed="false">
      <c r="N628" s="82" t="s">
        <v>2839</v>
      </c>
    </row>
    <row r="629" customFormat="false" ht="15" hidden="false" customHeight="false" outlineLevel="0" collapsed="false">
      <c r="N629" s="82" t="s">
        <v>2840</v>
      </c>
    </row>
    <row r="630" customFormat="false" ht="15" hidden="false" customHeight="false" outlineLevel="0" collapsed="false">
      <c r="N630" s="82" t="s">
        <v>2841</v>
      </c>
    </row>
    <row r="631" customFormat="false" ht="15" hidden="false" customHeight="false" outlineLevel="0" collapsed="false">
      <c r="N631" s="82" t="s">
        <v>2842</v>
      </c>
    </row>
    <row r="632" customFormat="false" ht="15" hidden="false" customHeight="false" outlineLevel="0" collapsed="false">
      <c r="N632" s="82" t="s">
        <v>2843</v>
      </c>
    </row>
    <row r="633" customFormat="false" ht="15" hidden="false" customHeight="false" outlineLevel="0" collapsed="false">
      <c r="N633" s="82" t="s">
        <v>2844</v>
      </c>
    </row>
    <row r="634" customFormat="false" ht="15" hidden="false" customHeight="false" outlineLevel="0" collapsed="false">
      <c r="N634" s="82" t="s">
        <v>2845</v>
      </c>
    </row>
    <row r="635" customFormat="false" ht="15" hidden="false" customHeight="false" outlineLevel="0" collapsed="false">
      <c r="N635" s="82" t="s">
        <v>2846</v>
      </c>
    </row>
    <row r="636" customFormat="false" ht="15" hidden="false" customHeight="false" outlineLevel="0" collapsed="false">
      <c r="N636" s="82" t="s">
        <v>2847</v>
      </c>
    </row>
    <row r="637" customFormat="false" ht="15" hidden="false" customHeight="false" outlineLevel="0" collapsed="false">
      <c r="N637" s="82" t="s">
        <v>2848</v>
      </c>
    </row>
    <row r="638" customFormat="false" ht="15" hidden="false" customHeight="false" outlineLevel="0" collapsed="false">
      <c r="N638" s="82" t="s">
        <v>2849</v>
      </c>
    </row>
    <row r="639" customFormat="false" ht="15" hidden="false" customHeight="false" outlineLevel="0" collapsed="false">
      <c r="N639" s="82" t="s">
        <v>2850</v>
      </c>
    </row>
    <row r="640" customFormat="false" ht="15" hidden="false" customHeight="false" outlineLevel="0" collapsed="false">
      <c r="N640" s="82" t="s">
        <v>2851</v>
      </c>
    </row>
    <row r="641" customFormat="false" ht="15" hidden="false" customHeight="false" outlineLevel="0" collapsed="false">
      <c r="N641" s="82" t="s">
        <v>2852</v>
      </c>
    </row>
    <row r="642" customFormat="false" ht="15" hidden="false" customHeight="false" outlineLevel="0" collapsed="false">
      <c r="N642" s="82" t="s">
        <v>2853</v>
      </c>
    </row>
    <row r="643" customFormat="false" ht="15" hidden="false" customHeight="false" outlineLevel="0" collapsed="false">
      <c r="N643" s="82" t="s">
        <v>2854</v>
      </c>
    </row>
    <row r="644" customFormat="false" ht="15" hidden="false" customHeight="false" outlineLevel="0" collapsed="false">
      <c r="N644" s="82" t="s">
        <v>2855</v>
      </c>
    </row>
    <row r="645" customFormat="false" ht="15" hidden="false" customHeight="false" outlineLevel="0" collapsed="false">
      <c r="N645" s="82" t="s">
        <v>2856</v>
      </c>
    </row>
    <row r="646" customFormat="false" ht="15" hidden="false" customHeight="false" outlineLevel="0" collapsed="false">
      <c r="N646" s="82" t="s">
        <v>2857</v>
      </c>
    </row>
    <row r="647" customFormat="false" ht="15" hidden="false" customHeight="false" outlineLevel="0" collapsed="false">
      <c r="N647" s="82" t="s">
        <v>2858</v>
      </c>
    </row>
    <row r="648" customFormat="false" ht="15" hidden="false" customHeight="false" outlineLevel="0" collapsed="false">
      <c r="N648" s="82" t="s">
        <v>2859</v>
      </c>
    </row>
    <row r="649" customFormat="false" ht="15" hidden="false" customHeight="false" outlineLevel="0" collapsed="false">
      <c r="N649" s="82" t="s">
        <v>2860</v>
      </c>
    </row>
    <row r="650" customFormat="false" ht="15" hidden="false" customHeight="false" outlineLevel="0" collapsed="false">
      <c r="N650" s="82" t="s">
        <v>2861</v>
      </c>
    </row>
    <row r="651" customFormat="false" ht="15" hidden="false" customHeight="false" outlineLevel="0" collapsed="false">
      <c r="N651" s="82" t="s">
        <v>2862</v>
      </c>
    </row>
    <row r="652" customFormat="false" ht="15" hidden="false" customHeight="false" outlineLevel="0" collapsed="false">
      <c r="N652" s="82" t="s">
        <v>2863</v>
      </c>
    </row>
    <row r="653" customFormat="false" ht="15" hidden="false" customHeight="false" outlineLevel="0" collapsed="false">
      <c r="N653" s="82" t="s">
        <v>2864</v>
      </c>
    </row>
    <row r="654" customFormat="false" ht="15" hidden="false" customHeight="false" outlineLevel="0" collapsed="false">
      <c r="N654" s="82" t="s">
        <v>2865</v>
      </c>
    </row>
    <row r="655" customFormat="false" ht="15" hidden="false" customHeight="false" outlineLevel="0" collapsed="false">
      <c r="N655" s="82" t="s">
        <v>2866</v>
      </c>
    </row>
    <row r="656" customFormat="false" ht="15" hidden="false" customHeight="false" outlineLevel="0" collapsed="false">
      <c r="N656" s="82" t="s">
        <v>2867</v>
      </c>
    </row>
    <row r="657" customFormat="false" ht="15" hidden="false" customHeight="false" outlineLevel="0" collapsed="false">
      <c r="N657" s="82" t="s">
        <v>2868</v>
      </c>
    </row>
    <row r="658" customFormat="false" ht="15" hidden="false" customHeight="false" outlineLevel="0" collapsed="false">
      <c r="N658" s="82" t="s">
        <v>2869</v>
      </c>
    </row>
    <row r="659" customFormat="false" ht="15" hidden="false" customHeight="false" outlineLevel="0" collapsed="false">
      <c r="N659" s="82" t="s">
        <v>2870</v>
      </c>
    </row>
    <row r="660" customFormat="false" ht="15" hidden="false" customHeight="false" outlineLevel="0" collapsed="false">
      <c r="N660" s="82" t="s">
        <v>2871</v>
      </c>
    </row>
    <row r="661" customFormat="false" ht="15" hidden="false" customHeight="false" outlineLevel="0" collapsed="false">
      <c r="N661" s="82" t="s">
        <v>2872</v>
      </c>
    </row>
    <row r="662" customFormat="false" ht="15" hidden="false" customHeight="false" outlineLevel="0" collapsed="false">
      <c r="N662" s="82" t="s">
        <v>2873</v>
      </c>
    </row>
    <row r="663" customFormat="false" ht="15" hidden="false" customHeight="false" outlineLevel="0" collapsed="false">
      <c r="N663" s="82" t="s">
        <v>2874</v>
      </c>
    </row>
    <row r="664" customFormat="false" ht="15" hidden="false" customHeight="false" outlineLevel="0" collapsed="false">
      <c r="N664" s="82" t="s">
        <v>2875</v>
      </c>
    </row>
    <row r="665" customFormat="false" ht="15" hidden="false" customHeight="false" outlineLevel="0" collapsed="false">
      <c r="N665" s="82" t="s">
        <v>2876</v>
      </c>
    </row>
    <row r="666" customFormat="false" ht="15" hidden="false" customHeight="false" outlineLevel="0" collapsed="false">
      <c r="N666" s="82" t="s">
        <v>2877</v>
      </c>
    </row>
    <row r="667" customFormat="false" ht="15" hidden="false" customHeight="false" outlineLevel="0" collapsed="false">
      <c r="N667" s="82" t="s">
        <v>2878</v>
      </c>
    </row>
    <row r="668" customFormat="false" ht="15" hidden="false" customHeight="false" outlineLevel="0" collapsed="false">
      <c r="N668" s="82" t="s">
        <v>2879</v>
      </c>
    </row>
    <row r="669" customFormat="false" ht="15" hidden="false" customHeight="false" outlineLevel="0" collapsed="false">
      <c r="N669" s="82" t="s">
        <v>2880</v>
      </c>
    </row>
    <row r="670" customFormat="false" ht="15" hidden="false" customHeight="false" outlineLevel="0" collapsed="false">
      <c r="N670" s="82" t="s">
        <v>2881</v>
      </c>
    </row>
    <row r="671" customFormat="false" ht="15" hidden="false" customHeight="false" outlineLevel="0" collapsed="false">
      <c r="N671" s="82" t="s">
        <v>2882</v>
      </c>
    </row>
    <row r="672" customFormat="false" ht="15" hidden="false" customHeight="false" outlineLevel="0" collapsed="false">
      <c r="N672" s="82" t="s">
        <v>2883</v>
      </c>
    </row>
    <row r="673" customFormat="false" ht="15" hidden="false" customHeight="false" outlineLevel="0" collapsed="false">
      <c r="N673" s="82" t="s">
        <v>2884</v>
      </c>
    </row>
    <row r="674" customFormat="false" ht="15" hidden="false" customHeight="false" outlineLevel="0" collapsed="false">
      <c r="N674" s="82" t="s">
        <v>2885</v>
      </c>
    </row>
    <row r="675" customFormat="false" ht="15" hidden="false" customHeight="false" outlineLevel="0" collapsed="false">
      <c r="N675" s="82" t="s">
        <v>2886</v>
      </c>
    </row>
    <row r="676" customFormat="false" ht="15" hidden="false" customHeight="false" outlineLevel="0" collapsed="false">
      <c r="N676" s="82" t="s">
        <v>2887</v>
      </c>
    </row>
    <row r="677" customFormat="false" ht="15" hidden="false" customHeight="false" outlineLevel="0" collapsed="false">
      <c r="N677" s="82" t="s">
        <v>2888</v>
      </c>
    </row>
    <row r="678" customFormat="false" ht="15" hidden="false" customHeight="false" outlineLevel="0" collapsed="false">
      <c r="N678" s="82" t="s">
        <v>2889</v>
      </c>
    </row>
    <row r="679" customFormat="false" ht="15" hidden="false" customHeight="false" outlineLevel="0" collapsed="false">
      <c r="N679" s="82" t="s">
        <v>2890</v>
      </c>
    </row>
    <row r="680" customFormat="false" ht="15" hidden="false" customHeight="false" outlineLevel="0" collapsed="false">
      <c r="N680" s="82" t="s">
        <v>2891</v>
      </c>
    </row>
    <row r="681" customFormat="false" ht="15" hidden="false" customHeight="false" outlineLevel="0" collapsed="false">
      <c r="N681" s="82" t="s">
        <v>2892</v>
      </c>
    </row>
    <row r="682" customFormat="false" ht="15" hidden="false" customHeight="false" outlineLevel="0" collapsed="false">
      <c r="N682" s="82" t="s">
        <v>2893</v>
      </c>
    </row>
    <row r="683" customFormat="false" ht="15" hidden="false" customHeight="false" outlineLevel="0" collapsed="false">
      <c r="N683" s="82" t="s">
        <v>2894</v>
      </c>
    </row>
    <row r="684" customFormat="false" ht="15" hidden="false" customHeight="false" outlineLevel="0" collapsed="false">
      <c r="N684" s="82" t="s">
        <v>2895</v>
      </c>
    </row>
    <row r="685" customFormat="false" ht="15" hidden="false" customHeight="false" outlineLevel="0" collapsed="false">
      <c r="N685" s="82" t="s">
        <v>2896</v>
      </c>
    </row>
    <row r="686" customFormat="false" ht="15" hidden="false" customHeight="false" outlineLevel="0" collapsed="false">
      <c r="N686" s="82" t="s">
        <v>2897</v>
      </c>
    </row>
    <row r="687" customFormat="false" ht="15" hidden="false" customHeight="false" outlineLevel="0" collapsed="false">
      <c r="N687" s="82" t="s">
        <v>2898</v>
      </c>
    </row>
    <row r="688" customFormat="false" ht="15" hidden="false" customHeight="false" outlineLevel="0" collapsed="false">
      <c r="N688" s="82" t="s">
        <v>2899</v>
      </c>
    </row>
    <row r="689" customFormat="false" ht="15" hidden="false" customHeight="false" outlineLevel="0" collapsed="false">
      <c r="N689" s="82" t="s">
        <v>2900</v>
      </c>
    </row>
    <row r="690" customFormat="false" ht="15" hidden="false" customHeight="false" outlineLevel="0" collapsed="false">
      <c r="N690" s="82" t="s">
        <v>2901</v>
      </c>
    </row>
    <row r="691" customFormat="false" ht="15" hidden="false" customHeight="false" outlineLevel="0" collapsed="false">
      <c r="N691" s="82" t="s">
        <v>2902</v>
      </c>
    </row>
    <row r="692" customFormat="false" ht="15" hidden="false" customHeight="false" outlineLevel="0" collapsed="false">
      <c r="N692" s="82" t="s">
        <v>2903</v>
      </c>
    </row>
    <row r="693" customFormat="false" ht="15" hidden="false" customHeight="false" outlineLevel="0" collapsed="false">
      <c r="N693" s="82" t="s">
        <v>2904</v>
      </c>
    </row>
    <row r="694" customFormat="false" ht="15" hidden="false" customHeight="false" outlineLevel="0" collapsed="false">
      <c r="N694" s="82" t="s">
        <v>2905</v>
      </c>
    </row>
    <row r="695" customFormat="false" ht="15" hidden="false" customHeight="false" outlineLevel="0" collapsed="false">
      <c r="N695" s="82" t="s">
        <v>2906</v>
      </c>
    </row>
    <row r="696" customFormat="false" ht="15" hidden="false" customHeight="false" outlineLevel="0" collapsed="false">
      <c r="N696" s="82" t="s">
        <v>2907</v>
      </c>
    </row>
    <row r="697" customFormat="false" ht="15" hidden="false" customHeight="false" outlineLevel="0" collapsed="false">
      <c r="N697" s="82" t="s">
        <v>2908</v>
      </c>
    </row>
    <row r="698" customFormat="false" ht="15" hidden="false" customHeight="false" outlineLevel="0" collapsed="false">
      <c r="N698" s="82" t="s">
        <v>2909</v>
      </c>
    </row>
    <row r="699" customFormat="false" ht="15" hidden="false" customHeight="false" outlineLevel="0" collapsed="false">
      <c r="N699" s="82" t="s">
        <v>2910</v>
      </c>
    </row>
    <row r="700" customFormat="false" ht="15" hidden="false" customHeight="false" outlineLevel="0" collapsed="false">
      <c r="N700" s="82" t="s">
        <v>2911</v>
      </c>
    </row>
    <row r="701" customFormat="false" ht="15" hidden="false" customHeight="false" outlineLevel="0" collapsed="false">
      <c r="N701" s="82" t="s">
        <v>2912</v>
      </c>
    </row>
    <row r="702" customFormat="false" ht="15" hidden="false" customHeight="false" outlineLevel="0" collapsed="false">
      <c r="N702" s="82" t="s">
        <v>2913</v>
      </c>
    </row>
    <row r="703" customFormat="false" ht="15" hidden="false" customHeight="false" outlineLevel="0" collapsed="false">
      <c r="N703" s="82" t="s">
        <v>2914</v>
      </c>
    </row>
    <row r="704" customFormat="false" ht="15" hidden="false" customHeight="false" outlineLevel="0" collapsed="false">
      <c r="N704" s="82" t="s">
        <v>2915</v>
      </c>
    </row>
    <row r="705" customFormat="false" ht="15" hidden="false" customHeight="false" outlineLevel="0" collapsed="false">
      <c r="N705" s="82" t="s">
        <v>2916</v>
      </c>
    </row>
    <row r="706" customFormat="false" ht="15" hidden="false" customHeight="false" outlineLevel="0" collapsed="false">
      <c r="N706" s="82" t="s">
        <v>2917</v>
      </c>
    </row>
    <row r="707" customFormat="false" ht="15" hidden="false" customHeight="false" outlineLevel="0" collapsed="false">
      <c r="N707" s="82" t="s">
        <v>2918</v>
      </c>
    </row>
    <row r="708" customFormat="false" ht="15" hidden="false" customHeight="false" outlineLevel="0" collapsed="false">
      <c r="N708" s="82" t="s">
        <v>2919</v>
      </c>
    </row>
    <row r="709" customFormat="false" ht="15" hidden="false" customHeight="false" outlineLevel="0" collapsed="false">
      <c r="N709" s="82" t="s">
        <v>2920</v>
      </c>
    </row>
    <row r="710" customFormat="false" ht="15" hidden="false" customHeight="false" outlineLevel="0" collapsed="false">
      <c r="N710" s="82" t="s">
        <v>2921</v>
      </c>
    </row>
    <row r="711" customFormat="false" ht="15" hidden="false" customHeight="false" outlineLevel="0" collapsed="false">
      <c r="N711" s="82" t="s">
        <v>2922</v>
      </c>
    </row>
    <row r="712" customFormat="false" ht="15" hidden="false" customHeight="false" outlineLevel="0" collapsed="false">
      <c r="N712" s="82" t="s">
        <v>2923</v>
      </c>
    </row>
    <row r="713" customFormat="false" ht="15" hidden="false" customHeight="false" outlineLevel="0" collapsed="false">
      <c r="N713" s="82" t="s">
        <v>2924</v>
      </c>
    </row>
    <row r="714" customFormat="false" ht="15" hidden="false" customHeight="false" outlineLevel="0" collapsed="false">
      <c r="N714" s="82" t="s">
        <v>2925</v>
      </c>
    </row>
    <row r="715" customFormat="false" ht="15" hidden="false" customHeight="false" outlineLevel="0" collapsed="false">
      <c r="N715" s="82" t="s">
        <v>2926</v>
      </c>
    </row>
    <row r="716" customFormat="false" ht="15" hidden="false" customHeight="false" outlineLevel="0" collapsed="false">
      <c r="N716" s="82" t="s">
        <v>2927</v>
      </c>
    </row>
    <row r="717" customFormat="false" ht="15" hidden="false" customHeight="false" outlineLevel="0" collapsed="false">
      <c r="N717" s="82" t="s">
        <v>2928</v>
      </c>
    </row>
    <row r="718" customFormat="false" ht="15" hidden="false" customHeight="false" outlineLevel="0" collapsed="false">
      <c r="N718" s="82" t="s">
        <v>2929</v>
      </c>
    </row>
    <row r="719" customFormat="false" ht="15" hidden="false" customHeight="false" outlineLevel="0" collapsed="false">
      <c r="N719" s="82" t="s">
        <v>2930</v>
      </c>
    </row>
    <row r="720" customFormat="false" ht="15" hidden="false" customHeight="false" outlineLevel="0" collapsed="false">
      <c r="N720" s="82" t="s">
        <v>2931</v>
      </c>
    </row>
    <row r="721" customFormat="false" ht="15" hidden="false" customHeight="false" outlineLevel="0" collapsed="false">
      <c r="N721" s="82" t="s">
        <v>2932</v>
      </c>
    </row>
    <row r="722" customFormat="false" ht="15" hidden="false" customHeight="false" outlineLevel="0" collapsed="false">
      <c r="N722" s="82" t="s">
        <v>2933</v>
      </c>
    </row>
    <row r="723" customFormat="false" ht="15" hidden="false" customHeight="false" outlineLevel="0" collapsed="false">
      <c r="N723" s="82" t="s">
        <v>2934</v>
      </c>
    </row>
    <row r="724" customFormat="false" ht="15" hidden="false" customHeight="false" outlineLevel="0" collapsed="false">
      <c r="N724" s="82" t="s">
        <v>2935</v>
      </c>
    </row>
    <row r="725" customFormat="false" ht="15" hidden="false" customHeight="false" outlineLevel="0" collapsed="false">
      <c r="N725" s="82" t="s">
        <v>2936</v>
      </c>
    </row>
    <row r="726" customFormat="false" ht="15" hidden="false" customHeight="false" outlineLevel="0" collapsed="false">
      <c r="N726" s="82" t="s">
        <v>2937</v>
      </c>
    </row>
    <row r="727" customFormat="false" ht="15" hidden="false" customHeight="false" outlineLevel="0" collapsed="false">
      <c r="N727" s="82" t="s">
        <v>2938</v>
      </c>
    </row>
    <row r="728" customFormat="false" ht="15" hidden="false" customHeight="false" outlineLevel="0" collapsed="false">
      <c r="N728" s="82" t="s">
        <v>2939</v>
      </c>
    </row>
    <row r="729" customFormat="false" ht="15" hidden="false" customHeight="false" outlineLevel="0" collapsed="false">
      <c r="N729" s="82" t="s">
        <v>2940</v>
      </c>
    </row>
    <row r="730" customFormat="false" ht="15" hidden="false" customHeight="false" outlineLevel="0" collapsed="false">
      <c r="N730" s="82" t="s">
        <v>2941</v>
      </c>
    </row>
    <row r="731" customFormat="false" ht="15" hidden="false" customHeight="false" outlineLevel="0" collapsed="false">
      <c r="N731" s="82" t="s">
        <v>2942</v>
      </c>
    </row>
    <row r="732" customFormat="false" ht="15" hidden="false" customHeight="false" outlineLevel="0" collapsed="false">
      <c r="N732" s="82" t="s">
        <v>2943</v>
      </c>
    </row>
    <row r="733" customFormat="false" ht="15" hidden="false" customHeight="false" outlineLevel="0" collapsed="false">
      <c r="N733" s="82" t="s">
        <v>2944</v>
      </c>
    </row>
    <row r="734" customFormat="false" ht="15" hidden="false" customHeight="false" outlineLevel="0" collapsed="false">
      <c r="N734" s="82" t="s">
        <v>2945</v>
      </c>
    </row>
    <row r="735" customFormat="false" ht="15" hidden="false" customHeight="false" outlineLevel="0" collapsed="false">
      <c r="N735" s="82" t="s">
        <v>2946</v>
      </c>
    </row>
    <row r="736" customFormat="false" ht="15" hidden="false" customHeight="false" outlineLevel="0" collapsed="false">
      <c r="N736" s="82" t="s">
        <v>2947</v>
      </c>
    </row>
    <row r="737" customFormat="false" ht="15" hidden="false" customHeight="false" outlineLevel="0" collapsed="false">
      <c r="N737" s="82" t="s">
        <v>2948</v>
      </c>
    </row>
    <row r="738" customFormat="false" ht="15" hidden="false" customHeight="false" outlineLevel="0" collapsed="false">
      <c r="N738" s="82" t="s">
        <v>2949</v>
      </c>
    </row>
    <row r="739" customFormat="false" ht="15" hidden="false" customHeight="false" outlineLevel="0" collapsed="false">
      <c r="N739" s="82" t="s">
        <v>2950</v>
      </c>
    </row>
    <row r="740" customFormat="false" ht="15" hidden="false" customHeight="false" outlineLevel="0" collapsed="false">
      <c r="N740" s="82" t="s">
        <v>2951</v>
      </c>
    </row>
    <row r="741" customFormat="false" ht="15" hidden="false" customHeight="false" outlineLevel="0" collapsed="false">
      <c r="N741" s="82" t="s">
        <v>2952</v>
      </c>
    </row>
    <row r="742" customFormat="false" ht="15" hidden="false" customHeight="false" outlineLevel="0" collapsed="false">
      <c r="N742" s="82" t="s">
        <v>2953</v>
      </c>
    </row>
    <row r="743" customFormat="false" ht="15" hidden="false" customHeight="false" outlineLevel="0" collapsed="false">
      <c r="N743" s="82" t="s">
        <v>2954</v>
      </c>
    </row>
    <row r="744" customFormat="false" ht="15" hidden="false" customHeight="false" outlineLevel="0" collapsed="false">
      <c r="N744" s="82" t="s">
        <v>2955</v>
      </c>
    </row>
    <row r="745" customFormat="false" ht="15" hidden="false" customHeight="false" outlineLevel="0" collapsed="false">
      <c r="N745" s="82" t="s">
        <v>2956</v>
      </c>
    </row>
    <row r="746" customFormat="false" ht="15" hidden="false" customHeight="false" outlineLevel="0" collapsed="false">
      <c r="N746" s="82" t="s">
        <v>2957</v>
      </c>
    </row>
    <row r="747" customFormat="false" ht="15" hidden="false" customHeight="false" outlineLevel="0" collapsed="false">
      <c r="N747" s="82" t="s">
        <v>2958</v>
      </c>
    </row>
    <row r="748" customFormat="false" ht="15" hidden="false" customHeight="false" outlineLevel="0" collapsed="false">
      <c r="N748" s="82" t="s">
        <v>2959</v>
      </c>
    </row>
    <row r="749" customFormat="false" ht="15" hidden="false" customHeight="false" outlineLevel="0" collapsed="false">
      <c r="N749" s="82" t="s">
        <v>2960</v>
      </c>
    </row>
    <row r="750" customFormat="false" ht="15" hidden="false" customHeight="false" outlineLevel="0" collapsed="false">
      <c r="N750" s="82" t="s">
        <v>2961</v>
      </c>
    </row>
    <row r="751" customFormat="false" ht="15" hidden="false" customHeight="false" outlineLevel="0" collapsed="false">
      <c r="N751" s="82" t="s">
        <v>2962</v>
      </c>
    </row>
    <row r="752" customFormat="false" ht="15" hidden="false" customHeight="false" outlineLevel="0" collapsed="false">
      <c r="N752" s="82" t="s">
        <v>2963</v>
      </c>
    </row>
    <row r="753" customFormat="false" ht="15" hidden="false" customHeight="false" outlineLevel="0" collapsed="false">
      <c r="N753" s="82" t="s">
        <v>2964</v>
      </c>
    </row>
    <row r="754" customFormat="false" ht="15" hidden="false" customHeight="false" outlineLevel="0" collapsed="false">
      <c r="N754" s="82" t="s">
        <v>2965</v>
      </c>
    </row>
    <row r="755" customFormat="false" ht="15" hidden="false" customHeight="false" outlineLevel="0" collapsed="false">
      <c r="N755" s="82" t="s">
        <v>2966</v>
      </c>
    </row>
    <row r="756" customFormat="false" ht="15" hidden="false" customHeight="false" outlineLevel="0" collapsed="false">
      <c r="N756" s="82" t="s">
        <v>2967</v>
      </c>
    </row>
    <row r="757" customFormat="false" ht="15" hidden="false" customHeight="false" outlineLevel="0" collapsed="false">
      <c r="N757" s="82" t="s">
        <v>2968</v>
      </c>
    </row>
    <row r="758" customFormat="false" ht="15" hidden="false" customHeight="false" outlineLevel="0" collapsed="false">
      <c r="N758" s="82" t="s">
        <v>2969</v>
      </c>
    </row>
    <row r="759" customFormat="false" ht="15" hidden="false" customHeight="false" outlineLevel="0" collapsed="false">
      <c r="N759" s="82" t="s">
        <v>2970</v>
      </c>
    </row>
    <row r="760" customFormat="false" ht="15" hidden="false" customHeight="false" outlineLevel="0" collapsed="false">
      <c r="N760" s="82" t="s">
        <v>2971</v>
      </c>
    </row>
    <row r="761" customFormat="false" ht="15" hidden="false" customHeight="false" outlineLevel="0" collapsed="false">
      <c r="N761" s="82" t="s">
        <v>2972</v>
      </c>
    </row>
    <row r="762" customFormat="false" ht="15" hidden="false" customHeight="false" outlineLevel="0" collapsed="false">
      <c r="N762" s="82" t="s">
        <v>2973</v>
      </c>
    </row>
    <row r="763" customFormat="false" ht="15" hidden="false" customHeight="false" outlineLevel="0" collapsed="false">
      <c r="N763" s="82" t="s">
        <v>2974</v>
      </c>
    </row>
    <row r="764" customFormat="false" ht="15" hidden="false" customHeight="false" outlineLevel="0" collapsed="false">
      <c r="N764" s="82" t="s">
        <v>2975</v>
      </c>
    </row>
    <row r="765" customFormat="false" ht="15" hidden="false" customHeight="false" outlineLevel="0" collapsed="false">
      <c r="N765" s="82" t="s">
        <v>2976</v>
      </c>
    </row>
    <row r="766" customFormat="false" ht="15" hidden="false" customHeight="false" outlineLevel="0" collapsed="false">
      <c r="N766" s="82" t="s">
        <v>2977</v>
      </c>
    </row>
    <row r="767" customFormat="false" ht="15" hidden="false" customHeight="false" outlineLevel="0" collapsed="false">
      <c r="N767" s="82" t="s">
        <v>2978</v>
      </c>
    </row>
    <row r="768" customFormat="false" ht="15" hidden="false" customHeight="false" outlineLevel="0" collapsed="false">
      <c r="N768" s="82" t="s">
        <v>2979</v>
      </c>
    </row>
    <row r="769" customFormat="false" ht="15" hidden="false" customHeight="false" outlineLevel="0" collapsed="false">
      <c r="N769" s="82" t="s">
        <v>2980</v>
      </c>
    </row>
    <row r="770" customFormat="false" ht="15" hidden="false" customHeight="false" outlineLevel="0" collapsed="false">
      <c r="N770" s="82" t="s">
        <v>2981</v>
      </c>
    </row>
    <row r="771" customFormat="false" ht="15" hidden="false" customHeight="false" outlineLevel="0" collapsed="false">
      <c r="N771" s="82" t="s">
        <v>2982</v>
      </c>
    </row>
    <row r="772" customFormat="false" ht="15" hidden="false" customHeight="false" outlineLevel="0" collapsed="false">
      <c r="N772" s="82" t="s">
        <v>2983</v>
      </c>
    </row>
    <row r="773" customFormat="false" ht="15" hidden="false" customHeight="false" outlineLevel="0" collapsed="false">
      <c r="N773" s="82" t="s">
        <v>2984</v>
      </c>
    </row>
    <row r="774" customFormat="false" ht="15" hidden="false" customHeight="false" outlineLevel="0" collapsed="false">
      <c r="N774" s="82" t="s">
        <v>2985</v>
      </c>
    </row>
    <row r="775" customFormat="false" ht="15" hidden="false" customHeight="false" outlineLevel="0" collapsed="false">
      <c r="N775" s="82" t="s">
        <v>2986</v>
      </c>
    </row>
    <row r="776" customFormat="false" ht="15" hidden="false" customHeight="false" outlineLevel="0" collapsed="false">
      <c r="N776" s="82" t="s">
        <v>2987</v>
      </c>
    </row>
    <row r="777" customFormat="false" ht="15" hidden="false" customHeight="false" outlineLevel="0" collapsed="false">
      <c r="N777" s="82" t="s">
        <v>2988</v>
      </c>
    </row>
    <row r="778" customFormat="false" ht="15" hidden="false" customHeight="false" outlineLevel="0" collapsed="false">
      <c r="N778" s="82" t="s">
        <v>2989</v>
      </c>
    </row>
    <row r="779" customFormat="false" ht="15" hidden="false" customHeight="false" outlineLevel="0" collapsed="false">
      <c r="N779" s="82" t="s">
        <v>2990</v>
      </c>
    </row>
    <row r="780" customFormat="false" ht="15" hidden="false" customHeight="false" outlineLevel="0" collapsed="false">
      <c r="N780" s="82" t="s">
        <v>2991</v>
      </c>
    </row>
    <row r="781" customFormat="false" ht="15" hidden="false" customHeight="false" outlineLevel="0" collapsed="false">
      <c r="N781" s="82" t="s">
        <v>2992</v>
      </c>
    </row>
    <row r="782" customFormat="false" ht="15" hidden="false" customHeight="false" outlineLevel="0" collapsed="false">
      <c r="N782" s="82" t="s">
        <v>2993</v>
      </c>
    </row>
    <row r="783" customFormat="false" ht="15" hidden="false" customHeight="false" outlineLevel="0" collapsed="false">
      <c r="N783" s="82" t="s">
        <v>2994</v>
      </c>
    </row>
    <row r="784" customFormat="false" ht="15" hidden="false" customHeight="false" outlineLevel="0" collapsed="false">
      <c r="N784" s="82" t="s">
        <v>2995</v>
      </c>
    </row>
    <row r="785" customFormat="false" ht="15" hidden="false" customHeight="false" outlineLevel="0" collapsed="false">
      <c r="N785" s="82" t="s">
        <v>2996</v>
      </c>
    </row>
    <row r="786" customFormat="false" ht="15" hidden="false" customHeight="false" outlineLevel="0" collapsed="false">
      <c r="N786" s="82" t="s">
        <v>2997</v>
      </c>
    </row>
    <row r="787" customFormat="false" ht="15" hidden="false" customHeight="false" outlineLevel="0" collapsed="false">
      <c r="N787" s="82" t="s">
        <v>2998</v>
      </c>
    </row>
    <row r="788" customFormat="false" ht="15" hidden="false" customHeight="false" outlineLevel="0" collapsed="false">
      <c r="N788" s="82" t="s">
        <v>2999</v>
      </c>
    </row>
    <row r="789" customFormat="false" ht="15" hidden="false" customHeight="false" outlineLevel="0" collapsed="false">
      <c r="N789" s="82" t="s">
        <v>3000</v>
      </c>
    </row>
    <row r="790" customFormat="false" ht="15" hidden="false" customHeight="false" outlineLevel="0" collapsed="false">
      <c r="N790" s="82" t="s">
        <v>3001</v>
      </c>
    </row>
    <row r="791" customFormat="false" ht="15" hidden="false" customHeight="false" outlineLevel="0" collapsed="false">
      <c r="N791" s="82" t="s">
        <v>3002</v>
      </c>
    </row>
    <row r="792" customFormat="false" ht="15" hidden="false" customHeight="false" outlineLevel="0" collapsed="false">
      <c r="N792" s="82" t="s">
        <v>3003</v>
      </c>
    </row>
    <row r="793" customFormat="false" ht="15" hidden="false" customHeight="false" outlineLevel="0" collapsed="false">
      <c r="N793" s="82" t="s">
        <v>3004</v>
      </c>
    </row>
    <row r="794" customFormat="false" ht="15" hidden="false" customHeight="false" outlineLevel="0" collapsed="false">
      <c r="N794" s="82" t="s">
        <v>3005</v>
      </c>
    </row>
    <row r="795" customFormat="false" ht="15" hidden="false" customHeight="false" outlineLevel="0" collapsed="false">
      <c r="N795" s="82" t="s">
        <v>3006</v>
      </c>
    </row>
    <row r="796" customFormat="false" ht="15" hidden="false" customHeight="false" outlineLevel="0" collapsed="false">
      <c r="N796" s="82" t="s">
        <v>3007</v>
      </c>
    </row>
    <row r="797" customFormat="false" ht="15" hidden="false" customHeight="false" outlineLevel="0" collapsed="false">
      <c r="N797" s="82" t="s">
        <v>3008</v>
      </c>
    </row>
    <row r="798" customFormat="false" ht="15" hidden="false" customHeight="false" outlineLevel="0" collapsed="false">
      <c r="N798" s="82" t="s">
        <v>3009</v>
      </c>
    </row>
    <row r="799" customFormat="false" ht="15" hidden="false" customHeight="false" outlineLevel="0" collapsed="false">
      <c r="N799" s="82" t="s">
        <v>3010</v>
      </c>
    </row>
    <row r="800" customFormat="false" ht="15" hidden="false" customHeight="false" outlineLevel="0" collapsed="false">
      <c r="N800" s="82" t="s">
        <v>3011</v>
      </c>
    </row>
    <row r="801" customFormat="false" ht="15" hidden="false" customHeight="false" outlineLevel="0" collapsed="false">
      <c r="N801" s="82" t="s">
        <v>3012</v>
      </c>
    </row>
    <row r="802" customFormat="false" ht="15" hidden="false" customHeight="false" outlineLevel="0" collapsed="false">
      <c r="N802" s="82" t="s">
        <v>3013</v>
      </c>
    </row>
    <row r="803" customFormat="false" ht="15" hidden="false" customHeight="false" outlineLevel="0" collapsed="false">
      <c r="N803" s="82" t="s">
        <v>3014</v>
      </c>
    </row>
    <row r="804" customFormat="false" ht="15" hidden="false" customHeight="false" outlineLevel="0" collapsed="false">
      <c r="N804" s="82" t="s">
        <v>3015</v>
      </c>
    </row>
    <row r="805" customFormat="false" ht="15" hidden="false" customHeight="false" outlineLevel="0" collapsed="false">
      <c r="N805" s="82" t="s">
        <v>3016</v>
      </c>
    </row>
    <row r="806" customFormat="false" ht="15" hidden="false" customHeight="false" outlineLevel="0" collapsed="false">
      <c r="N806" s="82" t="s">
        <v>3017</v>
      </c>
    </row>
    <row r="807" customFormat="false" ht="15" hidden="false" customHeight="false" outlineLevel="0" collapsed="false">
      <c r="N807" s="82" t="s">
        <v>3018</v>
      </c>
    </row>
    <row r="808" customFormat="false" ht="15" hidden="false" customHeight="false" outlineLevel="0" collapsed="false">
      <c r="N808" s="82" t="s">
        <v>3019</v>
      </c>
    </row>
    <row r="809" customFormat="false" ht="15" hidden="false" customHeight="false" outlineLevel="0" collapsed="false">
      <c r="N809" s="82" t="s">
        <v>3020</v>
      </c>
    </row>
    <row r="810" customFormat="false" ht="15" hidden="false" customHeight="false" outlineLevel="0" collapsed="false">
      <c r="N810" s="82" t="s">
        <v>3021</v>
      </c>
    </row>
    <row r="811" customFormat="false" ht="15" hidden="false" customHeight="false" outlineLevel="0" collapsed="false">
      <c r="N811" s="82" t="s">
        <v>3022</v>
      </c>
    </row>
    <row r="812" customFormat="false" ht="15" hidden="false" customHeight="false" outlineLevel="0" collapsed="false">
      <c r="N812" s="82" t="s">
        <v>3023</v>
      </c>
    </row>
    <row r="813" customFormat="false" ht="15" hidden="false" customHeight="false" outlineLevel="0" collapsed="false">
      <c r="N813" s="82" t="s">
        <v>3024</v>
      </c>
    </row>
    <row r="814" customFormat="false" ht="15" hidden="false" customHeight="false" outlineLevel="0" collapsed="false">
      <c r="N814" s="82" t="s">
        <v>3025</v>
      </c>
    </row>
    <row r="815" customFormat="false" ht="15" hidden="false" customHeight="false" outlineLevel="0" collapsed="false">
      <c r="N815" s="82" t="s">
        <v>3026</v>
      </c>
    </row>
    <row r="816" customFormat="false" ht="15" hidden="false" customHeight="false" outlineLevel="0" collapsed="false">
      <c r="N816" s="82" t="s">
        <v>3027</v>
      </c>
    </row>
    <row r="817" customFormat="false" ht="15" hidden="false" customHeight="false" outlineLevel="0" collapsed="false">
      <c r="N817" s="82" t="s">
        <v>3028</v>
      </c>
    </row>
    <row r="818" customFormat="false" ht="15" hidden="false" customHeight="false" outlineLevel="0" collapsed="false">
      <c r="N818" s="82" t="s">
        <v>3029</v>
      </c>
    </row>
    <row r="819" customFormat="false" ht="15" hidden="false" customHeight="false" outlineLevel="0" collapsed="false">
      <c r="N819" s="82" t="s">
        <v>3030</v>
      </c>
    </row>
    <row r="820" customFormat="false" ht="15" hidden="false" customHeight="false" outlineLevel="0" collapsed="false">
      <c r="N820" s="82" t="s">
        <v>3031</v>
      </c>
    </row>
    <row r="821" customFormat="false" ht="15" hidden="false" customHeight="false" outlineLevel="0" collapsed="false">
      <c r="N821" s="82" t="s">
        <v>3032</v>
      </c>
    </row>
    <row r="822" customFormat="false" ht="15" hidden="false" customHeight="false" outlineLevel="0" collapsed="false">
      <c r="N822" s="82" t="s">
        <v>3033</v>
      </c>
    </row>
    <row r="823" customFormat="false" ht="15" hidden="false" customHeight="false" outlineLevel="0" collapsed="false">
      <c r="N823" s="82" t="s">
        <v>3034</v>
      </c>
    </row>
    <row r="824" customFormat="false" ht="15" hidden="false" customHeight="false" outlineLevel="0" collapsed="false">
      <c r="N824" s="82" t="s">
        <v>3035</v>
      </c>
    </row>
    <row r="825" customFormat="false" ht="15" hidden="false" customHeight="false" outlineLevel="0" collapsed="false">
      <c r="N825" s="82" t="s">
        <v>3036</v>
      </c>
    </row>
    <row r="826" customFormat="false" ht="15" hidden="false" customHeight="false" outlineLevel="0" collapsed="false">
      <c r="N826" s="82" t="s">
        <v>3037</v>
      </c>
    </row>
    <row r="827" customFormat="false" ht="15" hidden="false" customHeight="false" outlineLevel="0" collapsed="false">
      <c r="N827" s="82" t="s">
        <v>3038</v>
      </c>
    </row>
    <row r="828" customFormat="false" ht="15" hidden="false" customHeight="false" outlineLevel="0" collapsed="false">
      <c r="N828" s="82" t="s">
        <v>3039</v>
      </c>
    </row>
    <row r="829" customFormat="false" ht="15" hidden="false" customHeight="false" outlineLevel="0" collapsed="false">
      <c r="N829" s="82" t="s">
        <v>3040</v>
      </c>
    </row>
    <row r="830" customFormat="false" ht="15" hidden="false" customHeight="false" outlineLevel="0" collapsed="false">
      <c r="N830" s="82" t="s">
        <v>3041</v>
      </c>
    </row>
    <row r="831" customFormat="false" ht="15" hidden="false" customHeight="false" outlineLevel="0" collapsed="false">
      <c r="N831" s="82" t="s">
        <v>3042</v>
      </c>
    </row>
    <row r="832" customFormat="false" ht="15" hidden="false" customHeight="false" outlineLevel="0" collapsed="false">
      <c r="N832" s="82" t="s">
        <v>3043</v>
      </c>
    </row>
    <row r="833" customFormat="false" ht="15" hidden="false" customHeight="false" outlineLevel="0" collapsed="false">
      <c r="N833" s="82" t="s">
        <v>3044</v>
      </c>
    </row>
    <row r="834" customFormat="false" ht="15" hidden="false" customHeight="false" outlineLevel="0" collapsed="false">
      <c r="N834" s="82" t="s">
        <v>3045</v>
      </c>
    </row>
    <row r="835" customFormat="false" ht="15" hidden="false" customHeight="false" outlineLevel="0" collapsed="false">
      <c r="N835" s="82" t="s">
        <v>3046</v>
      </c>
    </row>
    <row r="836" customFormat="false" ht="15" hidden="false" customHeight="false" outlineLevel="0" collapsed="false">
      <c r="N836" s="82" t="s">
        <v>3047</v>
      </c>
    </row>
    <row r="837" customFormat="false" ht="15" hidden="false" customHeight="false" outlineLevel="0" collapsed="false">
      <c r="N837" s="82" t="s">
        <v>3048</v>
      </c>
    </row>
    <row r="838" customFormat="false" ht="15" hidden="false" customHeight="false" outlineLevel="0" collapsed="false">
      <c r="N838" s="82" t="s">
        <v>3049</v>
      </c>
    </row>
    <row r="839" customFormat="false" ht="15" hidden="false" customHeight="false" outlineLevel="0" collapsed="false">
      <c r="N839" s="82" t="s">
        <v>3050</v>
      </c>
    </row>
    <row r="840" customFormat="false" ht="15" hidden="false" customHeight="false" outlineLevel="0" collapsed="false">
      <c r="N840" s="82" t="s">
        <v>3051</v>
      </c>
    </row>
    <row r="841" customFormat="false" ht="15" hidden="false" customHeight="false" outlineLevel="0" collapsed="false">
      <c r="N841" s="82" t="s">
        <v>3052</v>
      </c>
    </row>
    <row r="842" customFormat="false" ht="15" hidden="false" customHeight="false" outlineLevel="0" collapsed="false">
      <c r="N842" s="82" t="s">
        <v>3053</v>
      </c>
    </row>
    <row r="843" customFormat="false" ht="15" hidden="false" customHeight="false" outlineLevel="0" collapsed="false">
      <c r="N843" s="82" t="s">
        <v>3054</v>
      </c>
    </row>
    <row r="844" customFormat="false" ht="15" hidden="false" customHeight="false" outlineLevel="0" collapsed="false">
      <c r="N844" s="82" t="s">
        <v>3055</v>
      </c>
    </row>
    <row r="845" customFormat="false" ht="15" hidden="false" customHeight="false" outlineLevel="0" collapsed="false">
      <c r="N845" s="82" t="s">
        <v>3056</v>
      </c>
    </row>
    <row r="846" customFormat="false" ht="15" hidden="false" customHeight="false" outlineLevel="0" collapsed="false">
      <c r="N846" s="82" t="s">
        <v>3057</v>
      </c>
    </row>
    <row r="847" customFormat="false" ht="15" hidden="false" customHeight="false" outlineLevel="0" collapsed="false">
      <c r="N847" s="82" t="s">
        <v>3058</v>
      </c>
    </row>
    <row r="848" customFormat="false" ht="15" hidden="false" customHeight="false" outlineLevel="0" collapsed="false">
      <c r="N848" s="82" t="s">
        <v>3059</v>
      </c>
    </row>
    <row r="849" customFormat="false" ht="15" hidden="false" customHeight="false" outlineLevel="0" collapsed="false">
      <c r="N849" s="82" t="s">
        <v>3060</v>
      </c>
    </row>
    <row r="850" customFormat="false" ht="15" hidden="false" customHeight="false" outlineLevel="0" collapsed="false">
      <c r="N850" s="82" t="s">
        <v>3061</v>
      </c>
    </row>
    <row r="851" customFormat="false" ht="15" hidden="false" customHeight="false" outlineLevel="0" collapsed="false">
      <c r="N851" s="82" t="s">
        <v>3062</v>
      </c>
    </row>
    <row r="852" customFormat="false" ht="15" hidden="false" customHeight="false" outlineLevel="0" collapsed="false">
      <c r="N852" s="82" t="s">
        <v>3063</v>
      </c>
    </row>
    <row r="853" customFormat="false" ht="15" hidden="false" customHeight="false" outlineLevel="0" collapsed="false">
      <c r="N853" s="82" t="s">
        <v>3064</v>
      </c>
    </row>
    <row r="854" customFormat="false" ht="15" hidden="false" customHeight="false" outlineLevel="0" collapsed="false">
      <c r="N854" s="82" t="s">
        <v>3065</v>
      </c>
    </row>
    <row r="855" customFormat="false" ht="15" hidden="false" customHeight="false" outlineLevel="0" collapsed="false">
      <c r="N855" s="82" t="s">
        <v>3066</v>
      </c>
    </row>
    <row r="856" customFormat="false" ht="15" hidden="false" customHeight="false" outlineLevel="0" collapsed="false">
      <c r="N856" s="82" t="s">
        <v>3067</v>
      </c>
    </row>
    <row r="857" customFormat="false" ht="15" hidden="false" customHeight="false" outlineLevel="0" collapsed="false">
      <c r="N857" s="82" t="s">
        <v>3068</v>
      </c>
    </row>
    <row r="858" customFormat="false" ht="15" hidden="false" customHeight="false" outlineLevel="0" collapsed="false">
      <c r="N858" s="82" t="s">
        <v>3069</v>
      </c>
    </row>
    <row r="859" customFormat="false" ht="15" hidden="false" customHeight="false" outlineLevel="0" collapsed="false">
      <c r="N859" s="82" t="s">
        <v>3070</v>
      </c>
    </row>
    <row r="860" customFormat="false" ht="15" hidden="false" customHeight="false" outlineLevel="0" collapsed="false">
      <c r="N860" s="82" t="s">
        <v>3071</v>
      </c>
    </row>
    <row r="861" customFormat="false" ht="15" hidden="false" customHeight="false" outlineLevel="0" collapsed="false">
      <c r="N861" s="82" t="s">
        <v>3072</v>
      </c>
    </row>
    <row r="862" customFormat="false" ht="15" hidden="false" customHeight="false" outlineLevel="0" collapsed="false">
      <c r="N862" s="82" t="s">
        <v>3073</v>
      </c>
    </row>
    <row r="863" customFormat="false" ht="15" hidden="false" customHeight="false" outlineLevel="0" collapsed="false">
      <c r="N863" s="82" t="s">
        <v>3074</v>
      </c>
    </row>
    <row r="864" customFormat="false" ht="15" hidden="false" customHeight="false" outlineLevel="0" collapsed="false">
      <c r="N864" s="82" t="s">
        <v>3075</v>
      </c>
    </row>
    <row r="865" customFormat="false" ht="15" hidden="false" customHeight="false" outlineLevel="0" collapsed="false">
      <c r="N865" s="82" t="s">
        <v>3076</v>
      </c>
    </row>
    <row r="866" customFormat="false" ht="15" hidden="false" customHeight="false" outlineLevel="0" collapsed="false">
      <c r="N866" s="82" t="s">
        <v>3077</v>
      </c>
    </row>
    <row r="867" customFormat="false" ht="15" hidden="false" customHeight="false" outlineLevel="0" collapsed="false">
      <c r="N867" s="82" t="s">
        <v>3078</v>
      </c>
    </row>
    <row r="868" customFormat="false" ht="15" hidden="false" customHeight="false" outlineLevel="0" collapsed="false">
      <c r="N868" s="82" t="s">
        <v>3079</v>
      </c>
    </row>
    <row r="869" customFormat="false" ht="15" hidden="false" customHeight="false" outlineLevel="0" collapsed="false">
      <c r="N869" s="82" t="s">
        <v>3080</v>
      </c>
    </row>
    <row r="870" customFormat="false" ht="15" hidden="false" customHeight="false" outlineLevel="0" collapsed="false">
      <c r="N870" s="82" t="s">
        <v>3081</v>
      </c>
    </row>
    <row r="871" customFormat="false" ht="15" hidden="false" customHeight="false" outlineLevel="0" collapsed="false">
      <c r="N871" s="82" t="s">
        <v>3082</v>
      </c>
    </row>
    <row r="872" customFormat="false" ht="15" hidden="false" customHeight="false" outlineLevel="0" collapsed="false">
      <c r="N872" s="82" t="s">
        <v>3083</v>
      </c>
    </row>
    <row r="873" customFormat="false" ht="15" hidden="false" customHeight="false" outlineLevel="0" collapsed="false">
      <c r="N873" s="82" t="s">
        <v>3084</v>
      </c>
    </row>
    <row r="874" customFormat="false" ht="15" hidden="false" customHeight="false" outlineLevel="0" collapsed="false">
      <c r="N874" s="82" t="s">
        <v>3085</v>
      </c>
    </row>
    <row r="875" customFormat="false" ht="15" hidden="false" customHeight="false" outlineLevel="0" collapsed="false">
      <c r="N875" s="82" t="s">
        <v>3086</v>
      </c>
    </row>
    <row r="876" customFormat="false" ht="15" hidden="false" customHeight="false" outlineLevel="0" collapsed="false">
      <c r="N876" s="82" t="s">
        <v>3087</v>
      </c>
    </row>
    <row r="877" customFormat="false" ht="15" hidden="false" customHeight="false" outlineLevel="0" collapsed="false">
      <c r="N877" s="82" t="s">
        <v>3088</v>
      </c>
    </row>
    <row r="878" customFormat="false" ht="15" hidden="false" customHeight="false" outlineLevel="0" collapsed="false">
      <c r="N878" s="82" t="s">
        <v>3089</v>
      </c>
    </row>
    <row r="879" customFormat="false" ht="15" hidden="false" customHeight="false" outlineLevel="0" collapsed="false">
      <c r="N879" s="82" t="s">
        <v>3090</v>
      </c>
    </row>
    <row r="880" customFormat="false" ht="15" hidden="false" customHeight="false" outlineLevel="0" collapsed="false">
      <c r="N880" s="82" t="s">
        <v>3091</v>
      </c>
    </row>
    <row r="881" customFormat="false" ht="15" hidden="false" customHeight="false" outlineLevel="0" collapsed="false">
      <c r="N881" s="82" t="s">
        <v>3092</v>
      </c>
    </row>
    <row r="882" customFormat="false" ht="15" hidden="false" customHeight="false" outlineLevel="0" collapsed="false">
      <c r="N882" s="82" t="s">
        <v>3093</v>
      </c>
    </row>
    <row r="883" customFormat="false" ht="15" hidden="false" customHeight="false" outlineLevel="0" collapsed="false">
      <c r="N883" s="82" t="s">
        <v>3094</v>
      </c>
    </row>
    <row r="884" customFormat="false" ht="15" hidden="false" customHeight="false" outlineLevel="0" collapsed="false">
      <c r="N884" s="82" t="s">
        <v>3095</v>
      </c>
    </row>
    <row r="885" customFormat="false" ht="15" hidden="false" customHeight="false" outlineLevel="0" collapsed="false">
      <c r="N885" s="82" t="s">
        <v>3096</v>
      </c>
    </row>
    <row r="886" customFormat="false" ht="15" hidden="false" customHeight="false" outlineLevel="0" collapsed="false">
      <c r="N886" s="82" t="s">
        <v>3097</v>
      </c>
    </row>
    <row r="887" customFormat="false" ht="15" hidden="false" customHeight="false" outlineLevel="0" collapsed="false">
      <c r="N887" s="82" t="s">
        <v>3098</v>
      </c>
    </row>
    <row r="888" customFormat="false" ht="15" hidden="false" customHeight="false" outlineLevel="0" collapsed="false">
      <c r="N888" s="82" t="s">
        <v>3099</v>
      </c>
    </row>
    <row r="889" customFormat="false" ht="15" hidden="false" customHeight="false" outlineLevel="0" collapsed="false">
      <c r="N889" s="82" t="s">
        <v>3100</v>
      </c>
    </row>
    <row r="890" customFormat="false" ht="15" hidden="false" customHeight="false" outlineLevel="0" collapsed="false">
      <c r="N890" s="82" t="s">
        <v>3101</v>
      </c>
    </row>
    <row r="891" customFormat="false" ht="15" hidden="false" customHeight="false" outlineLevel="0" collapsed="false">
      <c r="N891" s="82" t="s">
        <v>3102</v>
      </c>
    </row>
    <row r="892" customFormat="false" ht="15" hidden="false" customHeight="false" outlineLevel="0" collapsed="false">
      <c r="N892" s="82" t="s">
        <v>3103</v>
      </c>
    </row>
    <row r="893" customFormat="false" ht="15" hidden="false" customHeight="false" outlineLevel="0" collapsed="false">
      <c r="N893" s="82" t="s">
        <v>3104</v>
      </c>
    </row>
    <row r="894" customFormat="false" ht="15" hidden="false" customHeight="false" outlineLevel="0" collapsed="false">
      <c r="N894" s="82" t="s">
        <v>3105</v>
      </c>
    </row>
    <row r="895" customFormat="false" ht="15" hidden="false" customHeight="false" outlineLevel="0" collapsed="false">
      <c r="N895" s="82" t="s">
        <v>3106</v>
      </c>
    </row>
    <row r="896" customFormat="false" ht="15" hidden="false" customHeight="false" outlineLevel="0" collapsed="false">
      <c r="N896" s="82" t="s">
        <v>3107</v>
      </c>
    </row>
    <row r="897" customFormat="false" ht="15" hidden="false" customHeight="false" outlineLevel="0" collapsed="false">
      <c r="N897" s="82" t="s">
        <v>3108</v>
      </c>
    </row>
    <row r="898" customFormat="false" ht="15" hidden="false" customHeight="false" outlineLevel="0" collapsed="false">
      <c r="N898" s="82" t="s">
        <v>3109</v>
      </c>
    </row>
    <row r="899" customFormat="false" ht="15" hidden="false" customHeight="false" outlineLevel="0" collapsed="false">
      <c r="N899" s="82" t="s">
        <v>3110</v>
      </c>
    </row>
    <row r="900" customFormat="false" ht="15" hidden="false" customHeight="false" outlineLevel="0" collapsed="false">
      <c r="N900" s="82" t="s">
        <v>3111</v>
      </c>
    </row>
    <row r="901" customFormat="false" ht="15" hidden="false" customHeight="false" outlineLevel="0" collapsed="false">
      <c r="N901" s="82" t="s">
        <v>3112</v>
      </c>
    </row>
    <row r="902" customFormat="false" ht="15" hidden="false" customHeight="false" outlineLevel="0" collapsed="false">
      <c r="N902" s="82" t="s">
        <v>3113</v>
      </c>
    </row>
    <row r="903" customFormat="false" ht="15" hidden="false" customHeight="false" outlineLevel="0" collapsed="false">
      <c r="N903" s="82" t="s">
        <v>3114</v>
      </c>
    </row>
    <row r="904" customFormat="false" ht="15" hidden="false" customHeight="false" outlineLevel="0" collapsed="false">
      <c r="N904" s="82" t="s">
        <v>3115</v>
      </c>
    </row>
    <row r="905" customFormat="false" ht="15" hidden="false" customHeight="false" outlineLevel="0" collapsed="false">
      <c r="N905" s="82" t="s">
        <v>3116</v>
      </c>
    </row>
    <row r="906" customFormat="false" ht="15" hidden="false" customHeight="false" outlineLevel="0" collapsed="false">
      <c r="N906" s="82" t="s">
        <v>3117</v>
      </c>
    </row>
    <row r="907" customFormat="false" ht="15" hidden="false" customHeight="false" outlineLevel="0" collapsed="false">
      <c r="N907" s="82" t="s">
        <v>3118</v>
      </c>
    </row>
    <row r="908" customFormat="false" ht="15" hidden="false" customHeight="false" outlineLevel="0" collapsed="false">
      <c r="N908" s="82" t="s">
        <v>3119</v>
      </c>
    </row>
    <row r="909" customFormat="false" ht="15" hidden="false" customHeight="false" outlineLevel="0" collapsed="false">
      <c r="N909" s="82" t="s">
        <v>3120</v>
      </c>
    </row>
    <row r="910" customFormat="false" ht="15" hidden="false" customHeight="false" outlineLevel="0" collapsed="false">
      <c r="N910" s="82" t="s">
        <v>3121</v>
      </c>
    </row>
    <row r="911" customFormat="false" ht="15" hidden="false" customHeight="false" outlineLevel="0" collapsed="false">
      <c r="N911" s="82" t="s">
        <v>3122</v>
      </c>
    </row>
    <row r="912" customFormat="false" ht="15" hidden="false" customHeight="false" outlineLevel="0" collapsed="false">
      <c r="N912" s="82" t="s">
        <v>3123</v>
      </c>
    </row>
    <row r="913" customFormat="false" ht="15" hidden="false" customHeight="false" outlineLevel="0" collapsed="false">
      <c r="N913" s="82" t="s">
        <v>3124</v>
      </c>
    </row>
    <row r="914" customFormat="false" ht="15" hidden="false" customHeight="false" outlineLevel="0" collapsed="false">
      <c r="N914" s="82" t="s">
        <v>3125</v>
      </c>
    </row>
    <row r="915" customFormat="false" ht="15" hidden="false" customHeight="false" outlineLevel="0" collapsed="false">
      <c r="N915" s="82" t="s">
        <v>3126</v>
      </c>
    </row>
    <row r="916" customFormat="false" ht="15" hidden="false" customHeight="false" outlineLevel="0" collapsed="false">
      <c r="N916" s="82" t="s">
        <v>3127</v>
      </c>
    </row>
    <row r="917" customFormat="false" ht="15" hidden="false" customHeight="false" outlineLevel="0" collapsed="false">
      <c r="N917" s="82" t="s">
        <v>3128</v>
      </c>
    </row>
    <row r="918" customFormat="false" ht="15" hidden="false" customHeight="false" outlineLevel="0" collapsed="false">
      <c r="N918" s="82" t="s">
        <v>3129</v>
      </c>
    </row>
    <row r="919" customFormat="false" ht="15" hidden="false" customHeight="false" outlineLevel="0" collapsed="false">
      <c r="N919" s="82" t="s">
        <v>3130</v>
      </c>
    </row>
    <row r="920" customFormat="false" ht="15" hidden="false" customHeight="false" outlineLevel="0" collapsed="false">
      <c r="N920" s="82" t="s">
        <v>3131</v>
      </c>
    </row>
    <row r="921" customFormat="false" ht="15" hidden="false" customHeight="false" outlineLevel="0" collapsed="false">
      <c r="N921" s="82" t="s">
        <v>3132</v>
      </c>
    </row>
    <row r="922" customFormat="false" ht="15" hidden="false" customHeight="false" outlineLevel="0" collapsed="false">
      <c r="N922" s="82" t="s">
        <v>3133</v>
      </c>
    </row>
    <row r="923" customFormat="false" ht="15" hidden="false" customHeight="false" outlineLevel="0" collapsed="false">
      <c r="N923" s="82" t="s">
        <v>3134</v>
      </c>
    </row>
    <row r="924" customFormat="false" ht="15" hidden="false" customHeight="false" outlineLevel="0" collapsed="false">
      <c r="N924" s="82" t="s">
        <v>3135</v>
      </c>
    </row>
    <row r="925" customFormat="false" ht="15" hidden="false" customHeight="false" outlineLevel="0" collapsed="false">
      <c r="N925" s="82" t="s">
        <v>3136</v>
      </c>
    </row>
    <row r="926" customFormat="false" ht="15" hidden="false" customHeight="false" outlineLevel="0" collapsed="false">
      <c r="N926" s="82" t="s">
        <v>3137</v>
      </c>
    </row>
    <row r="927" customFormat="false" ht="15" hidden="false" customHeight="false" outlineLevel="0" collapsed="false">
      <c r="N927" s="82" t="s">
        <v>3138</v>
      </c>
    </row>
    <row r="928" customFormat="false" ht="15" hidden="false" customHeight="false" outlineLevel="0" collapsed="false">
      <c r="N928" s="82" t="s">
        <v>3139</v>
      </c>
    </row>
    <row r="929" customFormat="false" ht="15" hidden="false" customHeight="false" outlineLevel="0" collapsed="false">
      <c r="N929" s="82" t="s">
        <v>3140</v>
      </c>
    </row>
    <row r="930" customFormat="false" ht="15" hidden="false" customHeight="false" outlineLevel="0" collapsed="false">
      <c r="N930" s="82" t="s">
        <v>3141</v>
      </c>
    </row>
    <row r="931" customFormat="false" ht="15" hidden="false" customHeight="false" outlineLevel="0" collapsed="false">
      <c r="N931" s="82" t="s">
        <v>3142</v>
      </c>
    </row>
    <row r="932" customFormat="false" ht="15" hidden="false" customHeight="false" outlineLevel="0" collapsed="false">
      <c r="N932" s="82" t="s">
        <v>3143</v>
      </c>
    </row>
    <row r="933" customFormat="false" ht="15" hidden="false" customHeight="false" outlineLevel="0" collapsed="false">
      <c r="N933" s="82" t="s">
        <v>3144</v>
      </c>
    </row>
    <row r="934" customFormat="false" ht="15" hidden="false" customHeight="false" outlineLevel="0" collapsed="false">
      <c r="N934" s="82" t="s">
        <v>3145</v>
      </c>
    </row>
    <row r="935" customFormat="false" ht="15" hidden="false" customHeight="false" outlineLevel="0" collapsed="false">
      <c r="N935" s="82" t="s">
        <v>3146</v>
      </c>
    </row>
    <row r="936" customFormat="false" ht="15" hidden="false" customHeight="false" outlineLevel="0" collapsed="false">
      <c r="N936" s="82" t="s">
        <v>3147</v>
      </c>
    </row>
    <row r="937" customFormat="false" ht="15" hidden="false" customHeight="false" outlineLevel="0" collapsed="false">
      <c r="N937" s="82" t="s">
        <v>3148</v>
      </c>
    </row>
    <row r="938" customFormat="false" ht="15" hidden="false" customHeight="false" outlineLevel="0" collapsed="false">
      <c r="N938" s="82" t="s">
        <v>3149</v>
      </c>
    </row>
    <row r="939" customFormat="false" ht="15" hidden="false" customHeight="false" outlineLevel="0" collapsed="false">
      <c r="N939" s="82" t="s">
        <v>3150</v>
      </c>
    </row>
    <row r="940" customFormat="false" ht="15" hidden="false" customHeight="false" outlineLevel="0" collapsed="false">
      <c r="N940" s="82" t="s">
        <v>3151</v>
      </c>
    </row>
    <row r="941" customFormat="false" ht="15" hidden="false" customHeight="false" outlineLevel="0" collapsed="false">
      <c r="N941" s="82" t="s">
        <v>3152</v>
      </c>
    </row>
    <row r="942" customFormat="false" ht="15" hidden="false" customHeight="false" outlineLevel="0" collapsed="false">
      <c r="N942" s="82" t="s">
        <v>3153</v>
      </c>
    </row>
    <row r="943" customFormat="false" ht="15" hidden="false" customHeight="false" outlineLevel="0" collapsed="false">
      <c r="N943" s="82" t="s">
        <v>3154</v>
      </c>
    </row>
    <row r="944" customFormat="false" ht="15" hidden="false" customHeight="false" outlineLevel="0" collapsed="false">
      <c r="N944" s="82" t="s">
        <v>3155</v>
      </c>
    </row>
    <row r="945" customFormat="false" ht="15" hidden="false" customHeight="false" outlineLevel="0" collapsed="false">
      <c r="N945" s="82" t="s">
        <v>3156</v>
      </c>
    </row>
    <row r="946" customFormat="false" ht="15" hidden="false" customHeight="false" outlineLevel="0" collapsed="false">
      <c r="N946" s="82" t="s">
        <v>3157</v>
      </c>
    </row>
    <row r="947" customFormat="false" ht="15" hidden="false" customHeight="false" outlineLevel="0" collapsed="false">
      <c r="N947" s="82" t="s">
        <v>3158</v>
      </c>
    </row>
    <row r="948" customFormat="false" ht="15" hidden="false" customHeight="false" outlineLevel="0" collapsed="false">
      <c r="N948" s="82" t="s">
        <v>3159</v>
      </c>
    </row>
    <row r="949" customFormat="false" ht="15" hidden="false" customHeight="false" outlineLevel="0" collapsed="false">
      <c r="N949" s="82" t="s">
        <v>3160</v>
      </c>
    </row>
    <row r="950" customFormat="false" ht="15" hidden="false" customHeight="false" outlineLevel="0" collapsed="false">
      <c r="N950" s="82" t="s">
        <v>3161</v>
      </c>
    </row>
    <row r="951" customFormat="false" ht="15" hidden="false" customHeight="false" outlineLevel="0" collapsed="false">
      <c r="N951" s="82" t="s">
        <v>3162</v>
      </c>
    </row>
    <row r="952" customFormat="false" ht="15" hidden="false" customHeight="false" outlineLevel="0" collapsed="false">
      <c r="N952" s="82" t="s">
        <v>3163</v>
      </c>
    </row>
    <row r="953" customFormat="false" ht="15" hidden="false" customHeight="false" outlineLevel="0" collapsed="false">
      <c r="N953" s="82" t="s">
        <v>3164</v>
      </c>
    </row>
    <row r="954" customFormat="false" ht="15" hidden="false" customHeight="false" outlineLevel="0" collapsed="false">
      <c r="N954" s="82" t="s">
        <v>3165</v>
      </c>
    </row>
    <row r="955" customFormat="false" ht="15" hidden="false" customHeight="false" outlineLevel="0" collapsed="false">
      <c r="N955" s="82" t="s">
        <v>3166</v>
      </c>
    </row>
    <row r="956" customFormat="false" ht="15" hidden="false" customHeight="false" outlineLevel="0" collapsed="false">
      <c r="N956" s="82" t="s">
        <v>3167</v>
      </c>
    </row>
    <row r="957" customFormat="false" ht="15" hidden="false" customHeight="false" outlineLevel="0" collapsed="false">
      <c r="N957" s="82" t="s">
        <v>3168</v>
      </c>
    </row>
    <row r="958" customFormat="false" ht="15" hidden="false" customHeight="false" outlineLevel="0" collapsed="false">
      <c r="N958" s="82" t="s">
        <v>3169</v>
      </c>
    </row>
    <row r="959" customFormat="false" ht="15" hidden="false" customHeight="false" outlineLevel="0" collapsed="false">
      <c r="N959" s="82" t="s">
        <v>3170</v>
      </c>
    </row>
    <row r="960" customFormat="false" ht="15" hidden="false" customHeight="false" outlineLevel="0" collapsed="false">
      <c r="N960" s="82" t="s">
        <v>3171</v>
      </c>
    </row>
    <row r="961" customFormat="false" ht="15" hidden="false" customHeight="false" outlineLevel="0" collapsed="false">
      <c r="N961" s="82" t="s">
        <v>3172</v>
      </c>
    </row>
    <row r="962" customFormat="false" ht="15" hidden="false" customHeight="false" outlineLevel="0" collapsed="false">
      <c r="N962" s="82" t="s">
        <v>3173</v>
      </c>
    </row>
    <row r="963" customFormat="false" ht="15" hidden="false" customHeight="false" outlineLevel="0" collapsed="false">
      <c r="N963" s="82" t="s">
        <v>3174</v>
      </c>
    </row>
    <row r="964" customFormat="false" ht="15" hidden="false" customHeight="false" outlineLevel="0" collapsed="false">
      <c r="N964" s="82" t="s">
        <v>3175</v>
      </c>
    </row>
    <row r="965" customFormat="false" ht="15" hidden="false" customHeight="false" outlineLevel="0" collapsed="false">
      <c r="N965" s="82" t="s">
        <v>3176</v>
      </c>
    </row>
    <row r="966" customFormat="false" ht="15" hidden="false" customHeight="false" outlineLevel="0" collapsed="false">
      <c r="N966" s="82" t="s">
        <v>3177</v>
      </c>
    </row>
    <row r="967" customFormat="false" ht="15" hidden="false" customHeight="false" outlineLevel="0" collapsed="false">
      <c r="N967" s="82" t="s">
        <v>3178</v>
      </c>
    </row>
    <row r="968" customFormat="false" ht="15" hidden="false" customHeight="false" outlineLevel="0" collapsed="false">
      <c r="N968" s="82" t="s">
        <v>3179</v>
      </c>
    </row>
    <row r="969" customFormat="false" ht="15" hidden="false" customHeight="false" outlineLevel="0" collapsed="false">
      <c r="N969" s="82" t="s">
        <v>3180</v>
      </c>
    </row>
    <row r="970" customFormat="false" ht="15" hidden="false" customHeight="false" outlineLevel="0" collapsed="false">
      <c r="N970" s="82" t="s">
        <v>3181</v>
      </c>
    </row>
    <row r="971" customFormat="false" ht="15" hidden="false" customHeight="false" outlineLevel="0" collapsed="false">
      <c r="N971" s="82" t="s">
        <v>3182</v>
      </c>
    </row>
    <row r="972" customFormat="false" ht="15" hidden="false" customHeight="false" outlineLevel="0" collapsed="false">
      <c r="N972" s="82" t="s">
        <v>3183</v>
      </c>
    </row>
    <row r="973" customFormat="false" ht="15" hidden="false" customHeight="false" outlineLevel="0" collapsed="false">
      <c r="N973" s="82" t="s">
        <v>3184</v>
      </c>
    </row>
    <row r="974" customFormat="false" ht="15" hidden="false" customHeight="false" outlineLevel="0" collapsed="false">
      <c r="N974" s="82" t="s">
        <v>3185</v>
      </c>
    </row>
    <row r="975" customFormat="false" ht="15" hidden="false" customHeight="false" outlineLevel="0" collapsed="false">
      <c r="N975" s="82" t="s">
        <v>3186</v>
      </c>
    </row>
    <row r="976" customFormat="false" ht="15" hidden="false" customHeight="false" outlineLevel="0" collapsed="false">
      <c r="N976" s="82" t="s">
        <v>3187</v>
      </c>
    </row>
    <row r="977" customFormat="false" ht="15" hidden="false" customHeight="false" outlineLevel="0" collapsed="false">
      <c r="N977" s="82" t="s">
        <v>3188</v>
      </c>
    </row>
    <row r="978" customFormat="false" ht="15" hidden="false" customHeight="false" outlineLevel="0" collapsed="false">
      <c r="N978" s="82" t="s">
        <v>3189</v>
      </c>
    </row>
    <row r="979" customFormat="false" ht="15" hidden="false" customHeight="false" outlineLevel="0" collapsed="false">
      <c r="N979" s="82" t="s">
        <v>3190</v>
      </c>
    </row>
    <row r="980" customFormat="false" ht="15" hidden="false" customHeight="false" outlineLevel="0" collapsed="false">
      <c r="N980" s="82" t="s">
        <v>3191</v>
      </c>
    </row>
    <row r="981" customFormat="false" ht="15" hidden="false" customHeight="false" outlineLevel="0" collapsed="false">
      <c r="N981" s="82" t="s">
        <v>3192</v>
      </c>
    </row>
    <row r="982" customFormat="false" ht="15" hidden="false" customHeight="false" outlineLevel="0" collapsed="false">
      <c r="N982" s="82" t="s">
        <v>3193</v>
      </c>
    </row>
    <row r="983" customFormat="false" ht="15" hidden="false" customHeight="false" outlineLevel="0" collapsed="false">
      <c r="N983" s="82" t="s">
        <v>3194</v>
      </c>
    </row>
    <row r="984" customFormat="false" ht="15" hidden="false" customHeight="false" outlineLevel="0" collapsed="false">
      <c r="N984" s="82" t="s">
        <v>3195</v>
      </c>
    </row>
    <row r="985" customFormat="false" ht="15" hidden="false" customHeight="false" outlineLevel="0" collapsed="false">
      <c r="N985" s="82" t="s">
        <v>3196</v>
      </c>
    </row>
    <row r="986" customFormat="false" ht="15" hidden="false" customHeight="false" outlineLevel="0" collapsed="false">
      <c r="N986" s="82" t="s">
        <v>3197</v>
      </c>
    </row>
    <row r="987" customFormat="false" ht="15" hidden="false" customHeight="false" outlineLevel="0" collapsed="false">
      <c r="N987" s="82" t="s">
        <v>3198</v>
      </c>
    </row>
    <row r="988" customFormat="false" ht="15" hidden="false" customHeight="false" outlineLevel="0" collapsed="false">
      <c r="N988" s="82" t="s">
        <v>3199</v>
      </c>
    </row>
    <row r="989" customFormat="false" ht="15" hidden="false" customHeight="false" outlineLevel="0" collapsed="false">
      <c r="N989" s="82" t="s">
        <v>3200</v>
      </c>
    </row>
    <row r="990" customFormat="false" ht="15" hidden="false" customHeight="false" outlineLevel="0" collapsed="false">
      <c r="N990" s="82" t="s">
        <v>3201</v>
      </c>
    </row>
    <row r="991" customFormat="false" ht="15" hidden="false" customHeight="false" outlineLevel="0" collapsed="false">
      <c r="N991" s="82" t="s">
        <v>3202</v>
      </c>
    </row>
    <row r="992" customFormat="false" ht="15" hidden="false" customHeight="false" outlineLevel="0" collapsed="false">
      <c r="N992" s="82" t="s">
        <v>3203</v>
      </c>
    </row>
    <row r="993" customFormat="false" ht="15" hidden="false" customHeight="false" outlineLevel="0" collapsed="false">
      <c r="N993" s="82" t="s">
        <v>3204</v>
      </c>
    </row>
    <row r="994" customFormat="false" ht="15" hidden="false" customHeight="false" outlineLevel="0" collapsed="false">
      <c r="N994" s="82" t="s">
        <v>3205</v>
      </c>
    </row>
    <row r="995" customFormat="false" ht="15" hidden="false" customHeight="false" outlineLevel="0" collapsed="false">
      <c r="N995" s="82" t="s">
        <v>3206</v>
      </c>
    </row>
    <row r="996" customFormat="false" ht="15" hidden="false" customHeight="false" outlineLevel="0" collapsed="false">
      <c r="N996" s="82" t="s">
        <v>3207</v>
      </c>
    </row>
    <row r="997" customFormat="false" ht="15" hidden="false" customHeight="false" outlineLevel="0" collapsed="false">
      <c r="N997" s="82" t="s">
        <v>3208</v>
      </c>
    </row>
    <row r="998" customFormat="false" ht="15" hidden="false" customHeight="false" outlineLevel="0" collapsed="false">
      <c r="N998" s="82" t="s">
        <v>3209</v>
      </c>
    </row>
    <row r="999" customFormat="false" ht="15" hidden="false" customHeight="false" outlineLevel="0" collapsed="false">
      <c r="N999" s="82" t="s">
        <v>3210</v>
      </c>
    </row>
    <row r="1000" customFormat="false" ht="15" hidden="false" customHeight="false" outlineLevel="0" collapsed="false">
      <c r="N1000" s="82" t="s">
        <v>3211</v>
      </c>
    </row>
    <row r="1001" customFormat="false" ht="15" hidden="false" customHeight="false" outlineLevel="0" collapsed="false">
      <c r="N1001" s="82" t="s">
        <v>3212</v>
      </c>
    </row>
    <row r="1002" customFormat="false" ht="15" hidden="false" customHeight="false" outlineLevel="0" collapsed="false">
      <c r="N1002" s="82" t="s">
        <v>3213</v>
      </c>
    </row>
    <row r="1003" customFormat="false" ht="15" hidden="false" customHeight="false" outlineLevel="0" collapsed="false">
      <c r="N1003" s="82" t="s">
        <v>3214</v>
      </c>
    </row>
    <row r="1004" customFormat="false" ht="15" hidden="false" customHeight="false" outlineLevel="0" collapsed="false">
      <c r="N1004" s="82" t="s">
        <v>3215</v>
      </c>
    </row>
    <row r="1005" customFormat="false" ht="15" hidden="false" customHeight="false" outlineLevel="0" collapsed="false">
      <c r="N1005" s="82" t="s">
        <v>3216</v>
      </c>
    </row>
    <row r="1006" customFormat="false" ht="15" hidden="false" customHeight="false" outlineLevel="0" collapsed="false">
      <c r="N1006" s="82" t="s">
        <v>3217</v>
      </c>
    </row>
    <row r="1007" customFormat="false" ht="15" hidden="false" customHeight="false" outlineLevel="0" collapsed="false">
      <c r="N1007" s="82" t="s">
        <v>3218</v>
      </c>
    </row>
    <row r="1008" customFormat="false" ht="15" hidden="false" customHeight="false" outlineLevel="0" collapsed="false">
      <c r="N1008" s="82" t="s">
        <v>3219</v>
      </c>
    </row>
    <row r="1009" customFormat="false" ht="15" hidden="false" customHeight="false" outlineLevel="0" collapsed="false">
      <c r="N1009" s="82" t="s">
        <v>3220</v>
      </c>
    </row>
    <row r="1010" customFormat="false" ht="15" hidden="false" customHeight="false" outlineLevel="0" collapsed="false">
      <c r="N1010" s="82" t="s">
        <v>3221</v>
      </c>
    </row>
    <row r="1011" customFormat="false" ht="15" hidden="false" customHeight="false" outlineLevel="0" collapsed="false">
      <c r="N1011" s="82" t="s">
        <v>3222</v>
      </c>
    </row>
    <row r="1012" customFormat="false" ht="15" hidden="false" customHeight="false" outlineLevel="0" collapsed="false">
      <c r="N1012" s="82" t="s">
        <v>3223</v>
      </c>
    </row>
    <row r="1013" customFormat="false" ht="15" hidden="false" customHeight="false" outlineLevel="0" collapsed="false">
      <c r="N1013" s="82" t="s">
        <v>3224</v>
      </c>
    </row>
    <row r="1014" customFormat="false" ht="15" hidden="false" customHeight="false" outlineLevel="0" collapsed="false">
      <c r="N1014" s="82" t="s">
        <v>3225</v>
      </c>
    </row>
    <row r="1015" customFormat="false" ht="15" hidden="false" customHeight="false" outlineLevel="0" collapsed="false">
      <c r="N1015" s="82" t="s">
        <v>3226</v>
      </c>
    </row>
    <row r="1016" customFormat="false" ht="15" hidden="false" customHeight="false" outlineLevel="0" collapsed="false">
      <c r="N1016" s="82" t="s">
        <v>3227</v>
      </c>
    </row>
    <row r="1017" customFormat="false" ht="15" hidden="false" customHeight="false" outlineLevel="0" collapsed="false">
      <c r="N1017" s="82" t="s">
        <v>3228</v>
      </c>
    </row>
    <row r="1018" customFormat="false" ht="15" hidden="false" customHeight="false" outlineLevel="0" collapsed="false">
      <c r="N1018" s="82" t="s">
        <v>3229</v>
      </c>
    </row>
    <row r="1019" customFormat="false" ht="15" hidden="false" customHeight="false" outlineLevel="0" collapsed="false">
      <c r="N1019" s="82" t="s">
        <v>3230</v>
      </c>
    </row>
    <row r="1020" customFormat="false" ht="15" hidden="false" customHeight="false" outlineLevel="0" collapsed="false">
      <c r="N1020" s="82" t="s">
        <v>3231</v>
      </c>
    </row>
    <row r="1021" customFormat="false" ht="15" hidden="false" customHeight="false" outlineLevel="0" collapsed="false">
      <c r="N1021" s="82" t="s">
        <v>3232</v>
      </c>
    </row>
    <row r="1022" customFormat="false" ht="15" hidden="false" customHeight="false" outlineLevel="0" collapsed="false">
      <c r="N1022" s="82" t="s">
        <v>3233</v>
      </c>
    </row>
    <row r="1023" customFormat="false" ht="15" hidden="false" customHeight="false" outlineLevel="0" collapsed="false">
      <c r="N1023" s="82" t="s">
        <v>3234</v>
      </c>
    </row>
    <row r="1024" customFormat="false" ht="15" hidden="false" customHeight="false" outlineLevel="0" collapsed="false">
      <c r="N1024" s="82" t="s">
        <v>3235</v>
      </c>
    </row>
    <row r="1025" customFormat="false" ht="15" hidden="false" customHeight="false" outlineLevel="0" collapsed="false">
      <c r="N1025" s="82" t="s">
        <v>3236</v>
      </c>
    </row>
    <row r="1026" customFormat="false" ht="15" hidden="false" customHeight="false" outlineLevel="0" collapsed="false">
      <c r="N1026" s="82" t="s">
        <v>3237</v>
      </c>
    </row>
    <row r="1027" customFormat="false" ht="15" hidden="false" customHeight="false" outlineLevel="0" collapsed="false">
      <c r="N1027" s="82" t="s">
        <v>3238</v>
      </c>
    </row>
    <row r="1028" customFormat="false" ht="15" hidden="false" customHeight="false" outlineLevel="0" collapsed="false">
      <c r="N1028" s="82" t="s">
        <v>3239</v>
      </c>
    </row>
    <row r="1029" customFormat="false" ht="15" hidden="false" customHeight="false" outlineLevel="0" collapsed="false">
      <c r="N1029" s="82" t="s">
        <v>3240</v>
      </c>
    </row>
    <row r="1030" customFormat="false" ht="15" hidden="false" customHeight="false" outlineLevel="0" collapsed="false">
      <c r="N1030" s="82" t="s">
        <v>3241</v>
      </c>
    </row>
    <row r="1031" customFormat="false" ht="15" hidden="false" customHeight="false" outlineLevel="0" collapsed="false">
      <c r="N1031" s="82" t="s">
        <v>3242</v>
      </c>
    </row>
    <row r="1032" customFormat="false" ht="15" hidden="false" customHeight="false" outlineLevel="0" collapsed="false">
      <c r="N1032" s="82" t="s">
        <v>3243</v>
      </c>
    </row>
    <row r="1033" customFormat="false" ht="15" hidden="false" customHeight="false" outlineLevel="0" collapsed="false">
      <c r="N1033" s="82" t="s">
        <v>3244</v>
      </c>
    </row>
    <row r="1034" customFormat="false" ht="15" hidden="false" customHeight="false" outlineLevel="0" collapsed="false">
      <c r="N1034" s="82" t="s">
        <v>3245</v>
      </c>
    </row>
    <row r="1035" customFormat="false" ht="15" hidden="false" customHeight="false" outlineLevel="0" collapsed="false">
      <c r="N1035" s="82" t="s">
        <v>3246</v>
      </c>
    </row>
    <row r="1036" customFormat="false" ht="15" hidden="false" customHeight="false" outlineLevel="0" collapsed="false">
      <c r="N1036" s="82" t="s">
        <v>3247</v>
      </c>
    </row>
    <row r="1037" customFormat="false" ht="15" hidden="false" customHeight="false" outlineLevel="0" collapsed="false">
      <c r="N1037" s="82" t="s">
        <v>3248</v>
      </c>
    </row>
    <row r="1038" customFormat="false" ht="15" hidden="false" customHeight="false" outlineLevel="0" collapsed="false">
      <c r="N1038" s="82" t="s">
        <v>3249</v>
      </c>
    </row>
    <row r="1039" customFormat="false" ht="15" hidden="false" customHeight="false" outlineLevel="0" collapsed="false">
      <c r="N1039" s="82" t="s">
        <v>3250</v>
      </c>
    </row>
    <row r="1040" customFormat="false" ht="15" hidden="false" customHeight="false" outlineLevel="0" collapsed="false">
      <c r="N1040" s="82" t="s">
        <v>3251</v>
      </c>
    </row>
    <row r="1041" customFormat="false" ht="15" hidden="false" customHeight="false" outlineLevel="0" collapsed="false">
      <c r="N1041" s="82" t="s">
        <v>3252</v>
      </c>
    </row>
    <row r="1042" customFormat="false" ht="15" hidden="false" customHeight="false" outlineLevel="0" collapsed="false">
      <c r="N1042" s="82" t="s">
        <v>3253</v>
      </c>
    </row>
    <row r="1043" customFormat="false" ht="15" hidden="false" customHeight="false" outlineLevel="0" collapsed="false">
      <c r="N1043" s="82" t="s">
        <v>3254</v>
      </c>
    </row>
    <row r="1044" customFormat="false" ht="15" hidden="false" customHeight="false" outlineLevel="0" collapsed="false">
      <c r="N1044" s="82" t="s">
        <v>3255</v>
      </c>
    </row>
    <row r="1045" customFormat="false" ht="15" hidden="false" customHeight="false" outlineLevel="0" collapsed="false">
      <c r="N1045" s="82" t="s">
        <v>3256</v>
      </c>
    </row>
    <row r="1046" customFormat="false" ht="15" hidden="false" customHeight="false" outlineLevel="0" collapsed="false">
      <c r="N1046" s="82" t="s">
        <v>3257</v>
      </c>
    </row>
    <row r="1047" customFormat="false" ht="15" hidden="false" customHeight="false" outlineLevel="0" collapsed="false">
      <c r="N1047" s="82" t="s">
        <v>3258</v>
      </c>
    </row>
    <row r="1048" customFormat="false" ht="15" hidden="false" customHeight="false" outlineLevel="0" collapsed="false">
      <c r="N1048" s="82" t="s">
        <v>3259</v>
      </c>
    </row>
    <row r="1049" customFormat="false" ht="15" hidden="false" customHeight="false" outlineLevel="0" collapsed="false">
      <c r="N1049" s="82" t="s">
        <v>3260</v>
      </c>
    </row>
    <row r="1050" customFormat="false" ht="15" hidden="false" customHeight="false" outlineLevel="0" collapsed="false">
      <c r="N1050" s="82" t="s">
        <v>3261</v>
      </c>
    </row>
    <row r="1051" customFormat="false" ht="15" hidden="false" customHeight="false" outlineLevel="0" collapsed="false">
      <c r="N1051" s="82" t="s">
        <v>3262</v>
      </c>
    </row>
    <row r="1052" customFormat="false" ht="15" hidden="false" customHeight="false" outlineLevel="0" collapsed="false">
      <c r="N1052" s="82" t="s">
        <v>3263</v>
      </c>
    </row>
    <row r="1053" customFormat="false" ht="15" hidden="false" customHeight="false" outlineLevel="0" collapsed="false">
      <c r="N1053" s="82" t="s">
        <v>3264</v>
      </c>
    </row>
    <row r="1054" customFormat="false" ht="15" hidden="false" customHeight="false" outlineLevel="0" collapsed="false">
      <c r="N1054" s="82" t="s">
        <v>3265</v>
      </c>
    </row>
    <row r="1055" customFormat="false" ht="15" hidden="false" customHeight="false" outlineLevel="0" collapsed="false">
      <c r="N1055" s="82" t="s">
        <v>3266</v>
      </c>
    </row>
    <row r="1056" customFormat="false" ht="15" hidden="false" customHeight="false" outlineLevel="0" collapsed="false">
      <c r="N1056" s="82" t="s">
        <v>3267</v>
      </c>
    </row>
    <row r="1057" customFormat="false" ht="15" hidden="false" customHeight="false" outlineLevel="0" collapsed="false">
      <c r="N1057" s="82" t="s">
        <v>3268</v>
      </c>
    </row>
    <row r="1058" customFormat="false" ht="15" hidden="false" customHeight="false" outlineLevel="0" collapsed="false">
      <c r="N1058" s="82" t="s">
        <v>3269</v>
      </c>
    </row>
    <row r="1059" customFormat="false" ht="15" hidden="false" customHeight="false" outlineLevel="0" collapsed="false">
      <c r="N1059" s="82" t="s">
        <v>3270</v>
      </c>
    </row>
    <row r="1060" customFormat="false" ht="15" hidden="false" customHeight="false" outlineLevel="0" collapsed="false">
      <c r="N1060" s="82" t="s">
        <v>3271</v>
      </c>
    </row>
    <row r="1061" customFormat="false" ht="15" hidden="false" customHeight="false" outlineLevel="0" collapsed="false">
      <c r="N1061" s="82" t="s">
        <v>3272</v>
      </c>
    </row>
    <row r="1062" customFormat="false" ht="15" hidden="false" customHeight="false" outlineLevel="0" collapsed="false">
      <c r="N1062" s="82" t="s">
        <v>3273</v>
      </c>
    </row>
    <row r="1063" customFormat="false" ht="15" hidden="false" customHeight="false" outlineLevel="0" collapsed="false">
      <c r="N1063" s="82" t="s">
        <v>3274</v>
      </c>
    </row>
    <row r="1064" customFormat="false" ht="15" hidden="false" customHeight="false" outlineLevel="0" collapsed="false">
      <c r="N1064" s="82" t="s">
        <v>3275</v>
      </c>
    </row>
    <row r="1065" customFormat="false" ht="15" hidden="false" customHeight="false" outlineLevel="0" collapsed="false">
      <c r="N1065" s="82" t="s">
        <v>3276</v>
      </c>
    </row>
    <row r="1066" customFormat="false" ht="15" hidden="false" customHeight="false" outlineLevel="0" collapsed="false">
      <c r="N1066" s="82" t="s">
        <v>3277</v>
      </c>
    </row>
    <row r="1067" customFormat="false" ht="15" hidden="false" customHeight="false" outlineLevel="0" collapsed="false">
      <c r="N1067" s="82" t="s">
        <v>3278</v>
      </c>
    </row>
    <row r="1068" customFormat="false" ht="15" hidden="false" customHeight="false" outlineLevel="0" collapsed="false">
      <c r="N1068" s="82" t="s">
        <v>3279</v>
      </c>
    </row>
    <row r="1069" customFormat="false" ht="15" hidden="false" customHeight="false" outlineLevel="0" collapsed="false">
      <c r="N1069" s="82" t="s">
        <v>3280</v>
      </c>
    </row>
    <row r="1070" customFormat="false" ht="15" hidden="false" customHeight="false" outlineLevel="0" collapsed="false">
      <c r="N1070" s="82" t="s">
        <v>3281</v>
      </c>
    </row>
    <row r="1071" customFormat="false" ht="15" hidden="false" customHeight="false" outlineLevel="0" collapsed="false">
      <c r="N1071" s="82" t="s">
        <v>3282</v>
      </c>
    </row>
    <row r="1072" customFormat="false" ht="15" hidden="false" customHeight="false" outlineLevel="0" collapsed="false">
      <c r="N1072" s="82" t="s">
        <v>3283</v>
      </c>
    </row>
    <row r="1073" customFormat="false" ht="15" hidden="false" customHeight="false" outlineLevel="0" collapsed="false">
      <c r="N1073" s="82" t="s">
        <v>3284</v>
      </c>
    </row>
    <row r="1074" customFormat="false" ht="15" hidden="false" customHeight="false" outlineLevel="0" collapsed="false">
      <c r="N1074" s="82" t="s">
        <v>3285</v>
      </c>
    </row>
    <row r="1075" customFormat="false" ht="15" hidden="false" customHeight="false" outlineLevel="0" collapsed="false">
      <c r="N1075" s="82" t="s">
        <v>3286</v>
      </c>
    </row>
    <row r="1076" customFormat="false" ht="15" hidden="false" customHeight="false" outlineLevel="0" collapsed="false">
      <c r="N1076" s="82" t="s">
        <v>3287</v>
      </c>
    </row>
    <row r="1077" customFormat="false" ht="15" hidden="false" customHeight="false" outlineLevel="0" collapsed="false">
      <c r="N1077" s="82" t="s">
        <v>3288</v>
      </c>
    </row>
    <row r="1078" customFormat="false" ht="15" hidden="false" customHeight="false" outlineLevel="0" collapsed="false">
      <c r="N1078" s="82" t="s">
        <v>3289</v>
      </c>
    </row>
    <row r="1079" customFormat="false" ht="15" hidden="false" customHeight="false" outlineLevel="0" collapsed="false">
      <c r="N1079" s="82" t="s">
        <v>3290</v>
      </c>
    </row>
    <row r="1080" customFormat="false" ht="15" hidden="false" customHeight="false" outlineLevel="0" collapsed="false">
      <c r="N1080" s="82" t="s">
        <v>3291</v>
      </c>
    </row>
    <row r="1081" customFormat="false" ht="15" hidden="false" customHeight="false" outlineLevel="0" collapsed="false">
      <c r="N1081" s="82" t="s">
        <v>3292</v>
      </c>
    </row>
    <row r="1082" customFormat="false" ht="15" hidden="false" customHeight="false" outlineLevel="0" collapsed="false">
      <c r="N1082" s="82" t="s">
        <v>3293</v>
      </c>
    </row>
    <row r="1083" customFormat="false" ht="15" hidden="false" customHeight="false" outlineLevel="0" collapsed="false">
      <c r="N1083" s="82" t="s">
        <v>3294</v>
      </c>
    </row>
    <row r="1084" customFormat="false" ht="15" hidden="false" customHeight="false" outlineLevel="0" collapsed="false">
      <c r="N1084" s="82" t="s">
        <v>3295</v>
      </c>
    </row>
    <row r="1085" customFormat="false" ht="15" hidden="false" customHeight="false" outlineLevel="0" collapsed="false">
      <c r="N1085" s="82" t="s">
        <v>3296</v>
      </c>
    </row>
    <row r="1086" customFormat="false" ht="15" hidden="false" customHeight="false" outlineLevel="0" collapsed="false">
      <c r="N1086" s="82" t="s">
        <v>3297</v>
      </c>
    </row>
    <row r="1087" customFormat="false" ht="15" hidden="false" customHeight="false" outlineLevel="0" collapsed="false">
      <c r="N1087" s="82" t="s">
        <v>3298</v>
      </c>
    </row>
    <row r="1088" customFormat="false" ht="15" hidden="false" customHeight="false" outlineLevel="0" collapsed="false">
      <c r="N1088" s="82" t="s">
        <v>3299</v>
      </c>
    </row>
    <row r="1089" customFormat="false" ht="15" hidden="false" customHeight="false" outlineLevel="0" collapsed="false">
      <c r="N1089" s="82" t="s">
        <v>3300</v>
      </c>
    </row>
    <row r="1090" customFormat="false" ht="15" hidden="false" customHeight="false" outlineLevel="0" collapsed="false">
      <c r="N1090" s="82" t="s">
        <v>3301</v>
      </c>
    </row>
    <row r="1091" customFormat="false" ht="15" hidden="false" customHeight="false" outlineLevel="0" collapsed="false">
      <c r="N1091" s="82" t="s">
        <v>3302</v>
      </c>
    </row>
    <row r="1092" customFormat="false" ht="15" hidden="false" customHeight="false" outlineLevel="0" collapsed="false">
      <c r="N1092" s="82" t="s">
        <v>3303</v>
      </c>
    </row>
    <row r="1093" customFormat="false" ht="15" hidden="false" customHeight="false" outlineLevel="0" collapsed="false">
      <c r="N1093" s="82" t="s">
        <v>3304</v>
      </c>
    </row>
    <row r="1094" customFormat="false" ht="15" hidden="false" customHeight="false" outlineLevel="0" collapsed="false">
      <c r="N1094" s="82" t="s">
        <v>3305</v>
      </c>
    </row>
    <row r="1095" customFormat="false" ht="15" hidden="false" customHeight="false" outlineLevel="0" collapsed="false">
      <c r="N1095" s="82" t="s">
        <v>3306</v>
      </c>
    </row>
    <row r="1096" customFormat="false" ht="15" hidden="false" customHeight="false" outlineLevel="0" collapsed="false">
      <c r="N1096" s="82" t="s">
        <v>3307</v>
      </c>
    </row>
    <row r="1097" customFormat="false" ht="15" hidden="false" customHeight="false" outlineLevel="0" collapsed="false">
      <c r="N1097" s="82" t="s">
        <v>3308</v>
      </c>
    </row>
    <row r="1098" customFormat="false" ht="15" hidden="false" customHeight="false" outlineLevel="0" collapsed="false">
      <c r="N1098" s="82" t="s">
        <v>3309</v>
      </c>
    </row>
    <row r="1099" customFormat="false" ht="15" hidden="false" customHeight="false" outlineLevel="0" collapsed="false">
      <c r="N1099" s="82" t="s">
        <v>3310</v>
      </c>
    </row>
    <row r="1100" customFormat="false" ht="15" hidden="false" customHeight="false" outlineLevel="0" collapsed="false">
      <c r="N1100" s="82" t="s">
        <v>3311</v>
      </c>
    </row>
    <row r="1101" customFormat="false" ht="15" hidden="false" customHeight="false" outlineLevel="0" collapsed="false">
      <c r="N1101" s="82" t="s">
        <v>3312</v>
      </c>
    </row>
    <row r="1102" customFormat="false" ht="15" hidden="false" customHeight="false" outlineLevel="0" collapsed="false">
      <c r="N1102" s="82" t="s">
        <v>3313</v>
      </c>
    </row>
    <row r="1103" customFormat="false" ht="15" hidden="false" customHeight="false" outlineLevel="0" collapsed="false">
      <c r="N1103" s="82" t="s">
        <v>3314</v>
      </c>
    </row>
    <row r="1104" customFormat="false" ht="15" hidden="false" customHeight="false" outlineLevel="0" collapsed="false">
      <c r="N1104" s="82" t="s">
        <v>3315</v>
      </c>
    </row>
    <row r="1105" customFormat="false" ht="15" hidden="false" customHeight="false" outlineLevel="0" collapsed="false">
      <c r="N1105" s="82" t="s">
        <v>3316</v>
      </c>
    </row>
    <row r="1106" customFormat="false" ht="15" hidden="false" customHeight="false" outlineLevel="0" collapsed="false">
      <c r="N1106" s="82" t="s">
        <v>3317</v>
      </c>
    </row>
    <row r="1107" customFormat="false" ht="15" hidden="false" customHeight="false" outlineLevel="0" collapsed="false">
      <c r="N1107" s="82" t="s">
        <v>3318</v>
      </c>
    </row>
    <row r="1108" customFormat="false" ht="15" hidden="false" customHeight="false" outlineLevel="0" collapsed="false">
      <c r="N1108" s="82" t="s">
        <v>3319</v>
      </c>
    </row>
    <row r="1109" customFormat="false" ht="15" hidden="false" customHeight="false" outlineLevel="0" collapsed="false">
      <c r="N1109" s="82" t="s">
        <v>3320</v>
      </c>
    </row>
    <row r="1110" customFormat="false" ht="15" hidden="false" customHeight="false" outlineLevel="0" collapsed="false">
      <c r="N1110" s="82" t="s">
        <v>3321</v>
      </c>
    </row>
    <row r="1111" customFormat="false" ht="15" hidden="false" customHeight="false" outlineLevel="0" collapsed="false">
      <c r="N1111" s="82" t="s">
        <v>3322</v>
      </c>
    </row>
    <row r="1112" customFormat="false" ht="15" hidden="false" customHeight="false" outlineLevel="0" collapsed="false">
      <c r="N1112" s="82" t="s">
        <v>3323</v>
      </c>
    </row>
    <row r="1113" customFormat="false" ht="15" hidden="false" customHeight="false" outlineLevel="0" collapsed="false">
      <c r="N1113" s="82" t="s">
        <v>3324</v>
      </c>
    </row>
    <row r="1114" customFormat="false" ht="15" hidden="false" customHeight="false" outlineLevel="0" collapsed="false">
      <c r="N1114" s="82" t="s">
        <v>3325</v>
      </c>
    </row>
    <row r="1115" customFormat="false" ht="15" hidden="false" customHeight="false" outlineLevel="0" collapsed="false">
      <c r="N1115" s="82" t="s">
        <v>3326</v>
      </c>
    </row>
    <row r="1116" customFormat="false" ht="15" hidden="false" customHeight="false" outlineLevel="0" collapsed="false">
      <c r="N1116" s="82" t="s">
        <v>3327</v>
      </c>
    </row>
    <row r="1117" customFormat="false" ht="15" hidden="false" customHeight="false" outlineLevel="0" collapsed="false">
      <c r="N1117" s="82" t="s">
        <v>3328</v>
      </c>
    </row>
    <row r="1118" customFormat="false" ht="15" hidden="false" customHeight="false" outlineLevel="0" collapsed="false">
      <c r="N1118" s="82" t="s">
        <v>3329</v>
      </c>
    </row>
    <row r="1119" customFormat="false" ht="15" hidden="false" customHeight="false" outlineLevel="0" collapsed="false">
      <c r="N1119" s="82" t="s">
        <v>3330</v>
      </c>
    </row>
    <row r="1120" customFormat="false" ht="15" hidden="false" customHeight="false" outlineLevel="0" collapsed="false">
      <c r="N1120" s="82" t="s">
        <v>3331</v>
      </c>
    </row>
    <row r="1121" customFormat="false" ht="15" hidden="false" customHeight="false" outlineLevel="0" collapsed="false">
      <c r="N1121" s="82" t="s">
        <v>3332</v>
      </c>
    </row>
    <row r="1122" customFormat="false" ht="15" hidden="false" customHeight="false" outlineLevel="0" collapsed="false">
      <c r="N1122" s="82" t="s">
        <v>3333</v>
      </c>
    </row>
    <row r="1123" customFormat="false" ht="15" hidden="false" customHeight="false" outlineLevel="0" collapsed="false">
      <c r="N1123" s="82" t="s">
        <v>3334</v>
      </c>
    </row>
    <row r="1124" customFormat="false" ht="15" hidden="false" customHeight="false" outlineLevel="0" collapsed="false">
      <c r="N1124" s="82" t="s">
        <v>3335</v>
      </c>
    </row>
    <row r="1125" customFormat="false" ht="15" hidden="false" customHeight="false" outlineLevel="0" collapsed="false">
      <c r="N1125" s="82" t="s">
        <v>3336</v>
      </c>
    </row>
    <row r="1126" customFormat="false" ht="15" hidden="false" customHeight="false" outlineLevel="0" collapsed="false">
      <c r="N1126" s="82" t="s">
        <v>3337</v>
      </c>
    </row>
    <row r="1127" customFormat="false" ht="15" hidden="false" customHeight="false" outlineLevel="0" collapsed="false">
      <c r="N1127" s="82" t="s">
        <v>3338</v>
      </c>
    </row>
    <row r="1128" customFormat="false" ht="15" hidden="false" customHeight="false" outlineLevel="0" collapsed="false">
      <c r="N1128" s="82" t="s">
        <v>3339</v>
      </c>
    </row>
    <row r="1129" customFormat="false" ht="15" hidden="false" customHeight="false" outlineLevel="0" collapsed="false">
      <c r="N1129" s="82" t="s">
        <v>3340</v>
      </c>
    </row>
    <row r="1130" customFormat="false" ht="15" hidden="false" customHeight="false" outlineLevel="0" collapsed="false">
      <c r="N1130" s="82" t="s">
        <v>3341</v>
      </c>
    </row>
    <row r="1131" customFormat="false" ht="15" hidden="false" customHeight="false" outlineLevel="0" collapsed="false">
      <c r="N1131" s="82" t="s">
        <v>3342</v>
      </c>
    </row>
    <row r="1132" customFormat="false" ht="15" hidden="false" customHeight="false" outlineLevel="0" collapsed="false">
      <c r="N1132" s="82" t="s">
        <v>3343</v>
      </c>
    </row>
    <row r="1133" customFormat="false" ht="15" hidden="false" customHeight="false" outlineLevel="0" collapsed="false">
      <c r="N1133" s="82" t="s">
        <v>3344</v>
      </c>
    </row>
    <row r="1134" customFormat="false" ht="15" hidden="false" customHeight="false" outlineLevel="0" collapsed="false">
      <c r="N1134" s="82" t="s">
        <v>3345</v>
      </c>
    </row>
    <row r="1135" customFormat="false" ht="15" hidden="false" customHeight="false" outlineLevel="0" collapsed="false">
      <c r="N1135" s="82" t="s">
        <v>3346</v>
      </c>
    </row>
    <row r="1136" customFormat="false" ht="15" hidden="false" customHeight="false" outlineLevel="0" collapsed="false">
      <c r="N1136" s="82" t="s">
        <v>3347</v>
      </c>
    </row>
    <row r="1137" customFormat="false" ht="15" hidden="false" customHeight="false" outlineLevel="0" collapsed="false">
      <c r="N1137" s="82" t="s">
        <v>3348</v>
      </c>
    </row>
    <row r="1138" customFormat="false" ht="15" hidden="false" customHeight="false" outlineLevel="0" collapsed="false">
      <c r="N1138" s="82" t="s">
        <v>3349</v>
      </c>
    </row>
    <row r="1139" customFormat="false" ht="15" hidden="false" customHeight="false" outlineLevel="0" collapsed="false">
      <c r="N1139" s="82" t="s">
        <v>3350</v>
      </c>
    </row>
    <row r="1140" customFormat="false" ht="15" hidden="false" customHeight="false" outlineLevel="0" collapsed="false">
      <c r="N1140" s="82" t="s">
        <v>3351</v>
      </c>
    </row>
    <row r="1141" customFormat="false" ht="15" hidden="false" customHeight="false" outlineLevel="0" collapsed="false">
      <c r="N1141" s="82" t="s">
        <v>3352</v>
      </c>
    </row>
    <row r="1142" customFormat="false" ht="15" hidden="false" customHeight="false" outlineLevel="0" collapsed="false">
      <c r="N1142" s="82" t="s">
        <v>3353</v>
      </c>
    </row>
    <row r="1143" customFormat="false" ht="15" hidden="false" customHeight="false" outlineLevel="0" collapsed="false">
      <c r="N1143" s="82" t="s">
        <v>3354</v>
      </c>
    </row>
    <row r="1144" customFormat="false" ht="15" hidden="false" customHeight="false" outlineLevel="0" collapsed="false">
      <c r="N1144" s="82" t="s">
        <v>3355</v>
      </c>
    </row>
    <row r="1145" customFormat="false" ht="15" hidden="false" customHeight="false" outlineLevel="0" collapsed="false">
      <c r="N1145" s="82" t="s">
        <v>3356</v>
      </c>
    </row>
    <row r="1146" customFormat="false" ht="15" hidden="false" customHeight="false" outlineLevel="0" collapsed="false">
      <c r="N1146" s="82" t="s">
        <v>3357</v>
      </c>
    </row>
    <row r="1147" customFormat="false" ht="15" hidden="false" customHeight="false" outlineLevel="0" collapsed="false">
      <c r="N1147" s="82" t="s">
        <v>3358</v>
      </c>
    </row>
    <row r="1148" customFormat="false" ht="15" hidden="false" customHeight="false" outlineLevel="0" collapsed="false">
      <c r="N1148" s="82" t="s">
        <v>3359</v>
      </c>
    </row>
    <row r="1149" customFormat="false" ht="15" hidden="false" customHeight="false" outlineLevel="0" collapsed="false">
      <c r="N1149" s="82" t="s">
        <v>3360</v>
      </c>
    </row>
    <row r="1150" customFormat="false" ht="15" hidden="false" customHeight="false" outlineLevel="0" collapsed="false">
      <c r="N1150" s="82" t="s">
        <v>3361</v>
      </c>
    </row>
    <row r="1151" customFormat="false" ht="15" hidden="false" customHeight="false" outlineLevel="0" collapsed="false">
      <c r="N1151" s="82" t="s">
        <v>3362</v>
      </c>
    </row>
    <row r="1152" customFormat="false" ht="15" hidden="false" customHeight="false" outlineLevel="0" collapsed="false">
      <c r="N1152" s="82" t="s">
        <v>3363</v>
      </c>
    </row>
    <row r="1153" customFormat="false" ht="15" hidden="false" customHeight="false" outlineLevel="0" collapsed="false">
      <c r="N1153" s="82" t="s">
        <v>3364</v>
      </c>
    </row>
    <row r="1154" customFormat="false" ht="15" hidden="false" customHeight="false" outlineLevel="0" collapsed="false">
      <c r="N1154" s="82" t="s">
        <v>3365</v>
      </c>
    </row>
    <row r="1155" customFormat="false" ht="15" hidden="false" customHeight="false" outlineLevel="0" collapsed="false">
      <c r="N1155" s="82" t="s">
        <v>3366</v>
      </c>
    </row>
    <row r="1156" customFormat="false" ht="15" hidden="false" customHeight="false" outlineLevel="0" collapsed="false">
      <c r="N1156" s="82" t="s">
        <v>3367</v>
      </c>
    </row>
    <row r="1157" customFormat="false" ht="15" hidden="false" customHeight="false" outlineLevel="0" collapsed="false">
      <c r="N1157" s="82" t="s">
        <v>3368</v>
      </c>
    </row>
    <row r="1158" customFormat="false" ht="15" hidden="false" customHeight="false" outlineLevel="0" collapsed="false">
      <c r="N1158" s="82" t="s">
        <v>3369</v>
      </c>
    </row>
    <row r="1159" customFormat="false" ht="15" hidden="false" customHeight="false" outlineLevel="0" collapsed="false">
      <c r="N1159" s="82" t="s">
        <v>3370</v>
      </c>
    </row>
    <row r="1160" customFormat="false" ht="15" hidden="false" customHeight="false" outlineLevel="0" collapsed="false">
      <c r="N1160" s="82" t="s">
        <v>3371</v>
      </c>
    </row>
    <row r="1161" customFormat="false" ht="15" hidden="false" customHeight="false" outlineLevel="0" collapsed="false">
      <c r="N1161" s="82" t="s">
        <v>3372</v>
      </c>
    </row>
    <row r="1162" customFormat="false" ht="15" hidden="false" customHeight="false" outlineLevel="0" collapsed="false">
      <c r="N1162" s="82" t="s">
        <v>3373</v>
      </c>
    </row>
    <row r="1163" customFormat="false" ht="15" hidden="false" customHeight="false" outlineLevel="0" collapsed="false">
      <c r="N1163" s="82" t="s">
        <v>3374</v>
      </c>
    </row>
    <row r="1164" customFormat="false" ht="15" hidden="false" customHeight="false" outlineLevel="0" collapsed="false">
      <c r="N1164" s="82" t="s">
        <v>3375</v>
      </c>
    </row>
    <row r="1165" customFormat="false" ht="15" hidden="false" customHeight="false" outlineLevel="0" collapsed="false">
      <c r="N1165" s="82" t="s">
        <v>3376</v>
      </c>
    </row>
    <row r="1166" customFormat="false" ht="15" hidden="false" customHeight="false" outlineLevel="0" collapsed="false">
      <c r="N1166" s="82" t="s">
        <v>3377</v>
      </c>
    </row>
    <row r="1167" customFormat="false" ht="15" hidden="false" customHeight="false" outlineLevel="0" collapsed="false">
      <c r="N1167" s="82" t="s">
        <v>3378</v>
      </c>
    </row>
    <row r="1168" customFormat="false" ht="15" hidden="false" customHeight="false" outlineLevel="0" collapsed="false">
      <c r="N1168" s="82" t="s">
        <v>3379</v>
      </c>
    </row>
    <row r="1169" customFormat="false" ht="15" hidden="false" customHeight="false" outlineLevel="0" collapsed="false">
      <c r="N1169" s="82" t="s">
        <v>3380</v>
      </c>
    </row>
    <row r="1170" customFormat="false" ht="15" hidden="false" customHeight="false" outlineLevel="0" collapsed="false">
      <c r="N1170" s="82" t="s">
        <v>3381</v>
      </c>
    </row>
    <row r="1171" customFormat="false" ht="15" hidden="false" customHeight="false" outlineLevel="0" collapsed="false">
      <c r="N1171" s="82" t="s">
        <v>3382</v>
      </c>
    </row>
    <row r="1172" customFormat="false" ht="15" hidden="false" customHeight="false" outlineLevel="0" collapsed="false">
      <c r="N1172" s="82" t="s">
        <v>3383</v>
      </c>
    </row>
    <row r="1173" customFormat="false" ht="15" hidden="false" customHeight="false" outlineLevel="0" collapsed="false">
      <c r="N1173" s="82" t="s">
        <v>3384</v>
      </c>
    </row>
    <row r="1174" customFormat="false" ht="15" hidden="false" customHeight="false" outlineLevel="0" collapsed="false">
      <c r="N1174" s="82" t="s">
        <v>3385</v>
      </c>
    </row>
    <row r="1175" customFormat="false" ht="15" hidden="false" customHeight="false" outlineLevel="0" collapsed="false">
      <c r="N1175" s="82" t="s">
        <v>3386</v>
      </c>
    </row>
    <row r="1176" customFormat="false" ht="15" hidden="false" customHeight="false" outlineLevel="0" collapsed="false">
      <c r="N1176" s="82" t="s">
        <v>3387</v>
      </c>
    </row>
    <row r="1177" customFormat="false" ht="15" hidden="false" customHeight="false" outlineLevel="0" collapsed="false">
      <c r="N1177" s="82" t="s">
        <v>3388</v>
      </c>
    </row>
    <row r="1178" customFormat="false" ht="15" hidden="false" customHeight="false" outlineLevel="0" collapsed="false">
      <c r="N1178" s="82" t="s">
        <v>3389</v>
      </c>
    </row>
    <row r="1179" customFormat="false" ht="15" hidden="false" customHeight="false" outlineLevel="0" collapsed="false">
      <c r="N1179" s="82" t="s">
        <v>3390</v>
      </c>
    </row>
    <row r="1180" customFormat="false" ht="15" hidden="false" customHeight="false" outlineLevel="0" collapsed="false">
      <c r="N1180" s="82" t="s">
        <v>3391</v>
      </c>
    </row>
    <row r="1181" customFormat="false" ht="15" hidden="false" customHeight="false" outlineLevel="0" collapsed="false">
      <c r="N1181" s="82" t="s">
        <v>3392</v>
      </c>
    </row>
    <row r="1182" customFormat="false" ht="15" hidden="false" customHeight="false" outlineLevel="0" collapsed="false">
      <c r="N1182" s="82" t="s">
        <v>3393</v>
      </c>
    </row>
    <row r="1183" customFormat="false" ht="15" hidden="false" customHeight="false" outlineLevel="0" collapsed="false">
      <c r="N1183" s="82" t="s">
        <v>3394</v>
      </c>
    </row>
    <row r="1184" customFormat="false" ht="15" hidden="false" customHeight="false" outlineLevel="0" collapsed="false">
      <c r="N1184" s="82" t="s">
        <v>3395</v>
      </c>
    </row>
    <row r="1185" customFormat="false" ht="15" hidden="false" customHeight="false" outlineLevel="0" collapsed="false">
      <c r="N1185" s="82" t="s">
        <v>3396</v>
      </c>
    </row>
    <row r="1186" customFormat="false" ht="15" hidden="false" customHeight="false" outlineLevel="0" collapsed="false">
      <c r="N1186" s="82" t="s">
        <v>3397</v>
      </c>
    </row>
    <row r="1187" customFormat="false" ht="15" hidden="false" customHeight="false" outlineLevel="0" collapsed="false">
      <c r="N1187" s="82" t="s">
        <v>3398</v>
      </c>
    </row>
    <row r="1188" customFormat="false" ht="15" hidden="false" customHeight="false" outlineLevel="0" collapsed="false">
      <c r="N1188" s="82" t="s">
        <v>3399</v>
      </c>
    </row>
    <row r="1189" customFormat="false" ht="15" hidden="false" customHeight="false" outlineLevel="0" collapsed="false">
      <c r="N1189" s="82" t="s">
        <v>3400</v>
      </c>
    </row>
    <row r="1190" customFormat="false" ht="15" hidden="false" customHeight="false" outlineLevel="0" collapsed="false">
      <c r="N1190" s="82" t="s">
        <v>3401</v>
      </c>
    </row>
    <row r="1191" customFormat="false" ht="15" hidden="false" customHeight="false" outlineLevel="0" collapsed="false">
      <c r="N1191" s="82" t="s">
        <v>3402</v>
      </c>
    </row>
    <row r="1192" customFormat="false" ht="15" hidden="false" customHeight="false" outlineLevel="0" collapsed="false">
      <c r="N1192" s="82" t="s">
        <v>3403</v>
      </c>
    </row>
    <row r="1193" customFormat="false" ht="15" hidden="false" customHeight="false" outlineLevel="0" collapsed="false">
      <c r="N1193" s="82" t="s">
        <v>3404</v>
      </c>
    </row>
    <row r="1194" customFormat="false" ht="15" hidden="false" customHeight="false" outlineLevel="0" collapsed="false">
      <c r="N1194" s="82" t="s">
        <v>3405</v>
      </c>
    </row>
    <row r="1195" customFormat="false" ht="15" hidden="false" customHeight="false" outlineLevel="0" collapsed="false">
      <c r="N1195" s="82" t="s">
        <v>3406</v>
      </c>
    </row>
    <row r="1196" customFormat="false" ht="15" hidden="false" customHeight="false" outlineLevel="0" collapsed="false">
      <c r="N1196" s="82" t="s">
        <v>3407</v>
      </c>
    </row>
    <row r="1197" customFormat="false" ht="15" hidden="false" customHeight="false" outlineLevel="0" collapsed="false">
      <c r="N1197" s="82" t="s">
        <v>3408</v>
      </c>
    </row>
    <row r="1198" customFormat="false" ht="15" hidden="false" customHeight="false" outlineLevel="0" collapsed="false">
      <c r="N1198" s="82" t="s">
        <v>3409</v>
      </c>
    </row>
    <row r="1199" customFormat="false" ht="15" hidden="false" customHeight="false" outlineLevel="0" collapsed="false">
      <c r="N1199" s="82" t="s">
        <v>3410</v>
      </c>
    </row>
    <row r="1200" customFormat="false" ht="15" hidden="false" customHeight="false" outlineLevel="0" collapsed="false">
      <c r="N1200" s="82" t="s">
        <v>3411</v>
      </c>
    </row>
    <row r="1201" customFormat="false" ht="15" hidden="false" customHeight="false" outlineLevel="0" collapsed="false">
      <c r="N1201" s="82" t="s">
        <v>3412</v>
      </c>
    </row>
    <row r="1202" customFormat="false" ht="15" hidden="false" customHeight="false" outlineLevel="0" collapsed="false">
      <c r="N1202" s="82" t="s">
        <v>3413</v>
      </c>
    </row>
    <row r="1203" customFormat="false" ht="15" hidden="false" customHeight="false" outlineLevel="0" collapsed="false">
      <c r="N1203" s="82" t="s">
        <v>3414</v>
      </c>
    </row>
    <row r="1204" customFormat="false" ht="15" hidden="false" customHeight="false" outlineLevel="0" collapsed="false">
      <c r="N1204" s="82" t="s">
        <v>3415</v>
      </c>
    </row>
    <row r="1205" customFormat="false" ht="15" hidden="false" customHeight="false" outlineLevel="0" collapsed="false">
      <c r="N1205" s="82" t="s">
        <v>3416</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3417</v>
      </c>
      <c r="B2" s="94" t="str">
        <f aca="false">Flights!$F$5&amp;"   "&amp;TEXT(Flights!$D$5,"DD-MMM-YY")&amp;" ("&amp;Flights!$E$5&amp;")"</f>
        <v>MH0001   08-Oct-26 (THU)</v>
      </c>
      <c r="C2" s="94"/>
      <c r="D2" s="94"/>
      <c r="E2" s="95" t="s">
        <v>3418</v>
      </c>
      <c r="F2" s="96" t="str">
        <f aca="false">Flights!$AT$5</f>
        <v>NOT READY – DOCUMENTS</v>
      </c>
      <c r="G2" s="96"/>
      <c r="H2" s="96"/>
    </row>
    <row r="3" customFormat="false" ht="24" hidden="false" customHeight="true" outlineLevel="0" collapsed="false">
      <c r="A3" s="93" t="s">
        <v>3419</v>
      </c>
      <c r="B3" s="94" t="str">
        <f aca="false">Flights!$G$5&amp;" → "&amp;Flights!$H$5&amp;"   Class "&amp;Flights!$K$5&amp;"   Seat "&amp;Flights!$O$5</f>
        <v>LHR → KUL   Class EY   Seat 14C</v>
      </c>
      <c r="C3" s="94"/>
      <c r="D3" s="94"/>
      <c r="E3" s="95" t="s">
        <v>73</v>
      </c>
      <c r="F3" s="95" t="s">
        <v>3420</v>
      </c>
      <c r="G3" s="95" t="s">
        <v>3421</v>
      </c>
      <c r="H3" s="95"/>
    </row>
    <row r="4" customFormat="false" ht="24" hidden="false" customHeight="true" outlineLevel="0" collapsed="false">
      <c r="A4" s="93" t="s">
        <v>3422</v>
      </c>
      <c r="B4" s="94" t="str">
        <f aca="false">IF(ISNUMBER(Flights!$I$5),TEXT(Flights!$I$5,"DD-MMM-YY HH:MM"),"")&amp;" "&amp;Flights!$G$5&amp;"  →  "&amp;IF(ISNUMBER(Flights!$J$5),TEXT(Flights!$J$5,"DD-MMM-YY HH:MM"),"")&amp;" "&amp;Flights!$H$5</f>
        <v>08-Oct-26 21:35 LHR  →  09-Oct-26 17:50 KUL</v>
      </c>
      <c r="C4" s="94"/>
      <c r="D4" s="94"/>
      <c r="E4" s="93" t="s">
        <v>3423</v>
      </c>
      <c r="F4" s="97" t="str">
        <f aca="false">IF(ISNUMBER(Flights!$AG$5),TEXT(Flights!$AG$5,"DD-MMM-YY HH:MM"),"")&amp;" "&amp;Flights!$V$5</f>
        <v>01-Oct-26 21:35 LHR</v>
      </c>
      <c r="G4" s="98" t="n">
        <f aca="false">Flights!$AJ$5</f>
        <v>0</v>
      </c>
      <c r="H4" s="98"/>
    </row>
    <row r="5" customFormat="false" ht="24" hidden="false" customHeight="true" outlineLevel="0" collapsed="false">
      <c r="A5" s="93" t="s">
        <v>3424</v>
      </c>
      <c r="B5" s="94" t="str">
        <f aca="false">Flights!$L$5&amp;" – "&amp;Flights!$M$5</f>
        <v>A350 – A350-900: A359 (9M-MAB..MAG, row 6) or A350 9M-MAH (row 7) - tail to confirm</v>
      </c>
      <c r="C5" s="94"/>
      <c r="D5" s="94"/>
      <c r="E5" s="93" t="s">
        <v>3425</v>
      </c>
      <c r="F5" s="97" t="str">
        <f aca="false">IF(ISNUMBER(Flights!$AH$5),TEXT(Flights!$AH$5,"DD-MMM-YY HH:MM"),"")&amp;" "&amp;Flights!$V$5</f>
        <v>07-Oct-26 21:35 LHR</v>
      </c>
      <c r="G5" s="98" t="n">
        <f aca="false">Flights!$AK$5</f>
        <v>0</v>
      </c>
      <c r="H5" s="98"/>
    </row>
    <row r="6" customFormat="false" ht="24" hidden="false" customHeight="true" outlineLevel="0" collapsed="false">
      <c r="A6" s="93" t="s">
        <v>3426</v>
      </c>
      <c r="B6" s="94" t="str">
        <f aca="false">IF(TRIM(Flights!$N$5)="","__________________",Flights!$N$5)</f>
        <v>__________________</v>
      </c>
      <c r="C6" s="94"/>
      <c r="D6" s="94"/>
      <c r="E6" s="93" t="s">
        <v>3427</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3428</v>
      </c>
      <c r="B7" s="94" t="str">
        <f aca="false">Flights!$T$5</f>
        <v>2.5 Meal (Meal)</v>
      </c>
      <c r="C7" s="94"/>
      <c r="D7" s="94"/>
      <c r="E7" s="93" t="s">
        <v>3429</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3430</v>
      </c>
      <c r="F8" s="99" t="s">
        <v>3431</v>
      </c>
      <c r="G8" s="98" t="n">
        <f aca="false">Flights!$AN$5</f>
        <v>0</v>
      </c>
      <c r="H8" s="98"/>
    </row>
    <row r="9" customFormat="false" ht="12.75" hidden="false" customHeight="true" outlineLevel="0" collapsed="false">
      <c r="A9" s="93" t="s">
        <v>3432</v>
      </c>
      <c r="B9" s="94" t="str">
        <f aca="false">TRIM(Flights!$P$5&amp;"  "&amp;Flights!$Q$5)</f>
        <v>-</v>
      </c>
      <c r="C9" s="94"/>
      <c r="D9" s="94"/>
      <c r="E9" s="93" t="s">
        <v>3433</v>
      </c>
      <c r="F9" s="100" t="n">
        <f aca="false">Flights!$AP$5</f>
        <v>0</v>
      </c>
      <c r="G9" s="100" t="n">
        <f aca="false">Flights!$AQ$5</f>
        <v>0</v>
      </c>
      <c r="H9" s="100" t="n">
        <f aca="false">Flights!$AU$5</f>
        <v>0</v>
      </c>
    </row>
    <row r="10" customFormat="false" ht="24" hidden="false" customHeight="true" outlineLevel="0" collapsed="false">
      <c r="A10" s="93" t="s">
        <v>3434</v>
      </c>
      <c r="B10" s="94" t="str">
        <f aca="false">IF(TRIM(Flights!$X$5)="","__________________",Flights!$X$5)</f>
        <v>__________________</v>
      </c>
      <c r="C10" s="94"/>
      <c r="D10" s="94"/>
      <c r="E10" s="93" t="s">
        <v>3435</v>
      </c>
      <c r="F10" s="100" t="n">
        <f aca="false">Flights!$AO$5</f>
        <v>24</v>
      </c>
      <c r="G10" s="100" t="n">
        <f aca="false">Flights!$AS$5</f>
        <v>1</v>
      </c>
      <c r="H10" s="100" t="n">
        <f aca="false">Flights!$AR$5</f>
        <v>2</v>
      </c>
    </row>
    <row r="11" customFormat="false" ht="21" hidden="false" customHeight="true" outlineLevel="0" collapsed="false">
      <c r="A11" s="93" t="s">
        <v>3436</v>
      </c>
      <c r="B11" s="94" t="str">
        <f aca="false">IF(TRIM(Flights!$Y$5)="","__________________",Flights!$Y$5)</f>
        <v>__________________</v>
      </c>
      <c r="C11" s="94"/>
      <c r="D11" s="94"/>
      <c r="E11" s="93" t="s">
        <v>3437</v>
      </c>
      <c r="F11" s="100" t="str">
        <f aca="false">Flights!$AV$5&amp;" / "&amp;Flights!$AW$5</f>
        <v>0 / 24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3448</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3449</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"&amp;IF(Checks!$S$5="","",Checks!$S$5&amp;"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"&amp;IF(Checks!$S$6="","",Checks!$S$6&amp;"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"&amp;IF(Checks!$S$7="","",Checks!$S$7&amp;"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"&amp;IF(Checks!$S$8="","",Checks!$S$8&amp;"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"&amp;IF(Checks!$S$9="","",Checks!$S$9&amp;"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"&amp;IF(Checks!$S$10="","",Checks!$S$10&amp;"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"&amp;IF(Checks!$S$11="","",Checks!$S$11&amp;"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"&amp;IF(Checks!$S$12="","",Checks!$S$12&amp;"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"&amp;IF(Checks!$S$13="","",Checks!$S$13&amp;"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"&amp;IF(Checks!$S$14="","",Checks!$S$14&amp;"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"&amp;IF(Checks!$S$15="","",Checks!$S$15&amp;"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"&amp;IF(Checks!$S$16="","",Checks!$S$16&amp;"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"&amp;IF(Checks!$S$17="","",Checks!$S$17&amp;"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"&amp;IF(Checks!$S$18="","",Checks!$S$18&amp;"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"&amp;IF(Checks!$S$19="","",Checks!$S$19&amp;"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"&amp;IF(Checks!$S$20="","",Checks!$S$20&amp;"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"&amp;IF(Checks!$S$21="","",Checks!$S$21&amp;"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"&amp;IF(Checks!$S$22="","",Checks!$S$22&amp;"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"&amp;IF(Checks!$S$23="","",Checks!$S$23&amp;"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"&amp;IF(Checks!$S$24="","",Checks!$S$24&amp;"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"&amp;IF(Checks!$S$25="","",Checks!$S$25&amp;"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"&amp;IF(Checks!$S$26="","",Checks!$S$26&amp;"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"&amp;IF(Checks!$S$27="","",Checks!$S$27&amp;"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"&amp;IF(Checks!$S$28="","",Checks!$S$28&amp;"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"&amp;IF(Checks!$S$29="","",Checks!$S$29&amp;"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3462</v>
      </c>
      <c r="B52" s="116"/>
      <c r="C52" s="116"/>
      <c r="D52" s="116"/>
      <c r="E52" s="116" t="s">
        <v>3463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3417</v>
      </c>
      <c r="B2" s="94" t="str">
        <f aca="false">Flights!$F$6&amp;"   "&amp;TEXT(Flights!$D$6,"DD-MMM-YY")&amp;" ("&amp;Flights!$E$6&amp;")"</f>
        <v>MH0727   09-Oct-26 (FRI)</v>
      </c>
      <c r="C2" s="94"/>
      <c r="D2" s="94"/>
      <c r="E2" s="95" t="s">
        <v>3418</v>
      </c>
      <c r="F2" s="96" t="str">
        <f aca="false">Flights!$AT$6</f>
        <v>NOT READY – DOCUMENTS</v>
      </c>
      <c r="G2" s="96"/>
      <c r="H2" s="96"/>
    </row>
    <row r="3" customFormat="false" ht="24" hidden="false" customHeight="true" outlineLevel="0" collapsed="false">
      <c r="A3" s="93" t="s">
        <v>3419</v>
      </c>
      <c r="B3" s="94" t="str">
        <f aca="false">Flights!$G$6&amp;" → "&amp;Flights!$H$6&amp;"   Class "&amp;Flights!$K$6&amp;"   Seat "&amp;Flights!$O$6</f>
        <v>KUL → CGK   Class BC   Seat 1C</v>
      </c>
      <c r="C3" s="94"/>
      <c r="D3" s="94"/>
      <c r="E3" s="95" t="s">
        <v>73</v>
      </c>
      <c r="F3" s="95" t="s">
        <v>3420</v>
      </c>
      <c r="G3" s="95" t="s">
        <v>3421</v>
      </c>
      <c r="H3" s="95"/>
    </row>
    <row r="4" customFormat="false" ht="24" hidden="false" customHeight="true" outlineLevel="0" collapsed="false">
      <c r="A4" s="93" t="s">
        <v>3422</v>
      </c>
      <c r="B4" s="94" t="str">
        <f aca="false">IF(ISNUMBER(Flights!$I$6),TEXT(Flights!$I$6,"DD-MMM-YY HH:MM"),"")&amp;" "&amp;Flights!$G$6&amp;"  →  "&amp;IF(ISNUMBER(Flights!$J$6),TEXT(Flights!$J$6,"DD-MMM-YY HH:MM"),"")&amp;" "&amp;Flights!$H$6</f>
        <v>09-Oct-26 21:50 KUL  →  09-Oct-26 23:05 CGK</v>
      </c>
      <c r="C4" s="94"/>
      <c r="D4" s="94"/>
      <c r="E4" s="93" t="s">
        <v>3423</v>
      </c>
      <c r="F4" s="97" t="str">
        <f aca="false">IF(ISNUMBER(Flights!$AG$6),TEXT(Flights!$AG$6,"DD-MMM-YY HH:MM"),"")&amp;" "&amp;Flights!$V$6</f>
        <v>02-Oct-26 21:50 KUL</v>
      </c>
      <c r="G4" s="98" t="n">
        <f aca="false">Flights!$AJ$6</f>
        <v>0</v>
      </c>
      <c r="H4" s="98"/>
    </row>
    <row r="5" customFormat="false" ht="24" hidden="false" customHeight="true" outlineLevel="0" collapsed="false">
      <c r="A5" s="93" t="s">
        <v>3424</v>
      </c>
      <c r="B5" s="94" t="str">
        <f aca="false">Flights!$L$6&amp;" – "&amp;Flights!$M$6</f>
        <v>B738MAX – B737-8 (B7M8)</v>
      </c>
      <c r="C5" s="94"/>
      <c r="D5" s="94"/>
      <c r="E5" s="93" t="s">
        <v>3425</v>
      </c>
      <c r="F5" s="97" t="str">
        <f aca="false">IF(ISNUMBER(Flights!$AH$6),TEXT(Flights!$AH$6,"DD-MMM-YY HH:MM"),"")&amp;" "&amp;Flights!$V$6</f>
        <v>08-Oct-26 21:50 KUL</v>
      </c>
      <c r="G5" s="98" t="n">
        <f aca="false">Flights!$AK$6</f>
        <v>0</v>
      </c>
      <c r="H5" s="98"/>
    </row>
    <row r="6" customFormat="false" ht="24" hidden="false" customHeight="true" outlineLevel="0" collapsed="false">
      <c r="A6" s="93" t="s">
        <v>3426</v>
      </c>
      <c r="B6" s="94" t="str">
        <f aca="false">IF(TRIM(Flights!$N$6)="","__________________",Flights!$N$6)</f>
        <v>__________________</v>
      </c>
      <c r="C6" s="94"/>
      <c r="D6" s="94"/>
      <c r="E6" s="93" t="s">
        <v>3427</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3428</v>
      </c>
      <c r="B7" s="94" t="str">
        <f aca="false">Flights!$T$6</f>
        <v>1 Meal (Meal)</v>
      </c>
      <c r="C7" s="94"/>
      <c r="D7" s="94"/>
      <c r="E7" s="93" t="s">
        <v>3429</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3430</v>
      </c>
      <c r="F8" s="99" t="s">
        <v>3431</v>
      </c>
      <c r="G8" s="98" t="n">
        <f aca="false">Flights!$AN$6</f>
        <v>0</v>
      </c>
      <c r="H8" s="98"/>
    </row>
    <row r="9" customFormat="false" ht="12.75" hidden="false" customHeight="true" outlineLevel="0" collapsed="false">
      <c r="A9" s="93" t="s">
        <v>3432</v>
      </c>
      <c r="B9" s="94" t="str">
        <f aca="false">TRIM(Flights!$P$6&amp;"  "&amp;Flights!$Q$6)</f>
        <v>4H 00M Overnight CGK</v>
      </c>
      <c r="C9" s="94"/>
      <c r="D9" s="94"/>
      <c r="E9" s="93" t="s">
        <v>3433</v>
      </c>
      <c r="F9" s="100" t="n">
        <f aca="false">Flights!$AP$6</f>
        <v>0</v>
      </c>
      <c r="G9" s="100" t="n">
        <f aca="false">Flights!$AQ$6</f>
        <v>0</v>
      </c>
      <c r="H9" s="100" t="n">
        <f aca="false">Flights!$AU$6</f>
        <v>0</v>
      </c>
    </row>
    <row r="10" customFormat="false" ht="24" hidden="false" customHeight="true" outlineLevel="0" collapsed="false">
      <c r="A10" s="93" t="s">
        <v>3434</v>
      </c>
      <c r="B10" s="94" t="str">
        <f aca="false">IF(TRIM(Flights!$X$6)="","__________________",Flights!$X$6)</f>
        <v>__________________</v>
      </c>
      <c r="C10" s="94"/>
      <c r="D10" s="94"/>
      <c r="E10" s="93" t="s">
        <v>3435</v>
      </c>
      <c r="F10" s="100" t="n">
        <f aca="false">Flights!$AO$6</f>
        <v>38</v>
      </c>
      <c r="G10" s="100" t="n">
        <f aca="false">Flights!$AS$6</f>
        <v>2</v>
      </c>
      <c r="H10" s="100" t="n">
        <f aca="false">Flights!$AR$6</f>
        <v>2</v>
      </c>
    </row>
    <row r="11" customFormat="false" ht="21" hidden="false" customHeight="true" outlineLevel="0" collapsed="false">
      <c r="A11" s="93" t="s">
        <v>3436</v>
      </c>
      <c r="B11" s="94" t="str">
        <f aca="false">IF(TRIM(Flights!$Y$6)="","__________________",Flights!$Y$6)</f>
        <v>__________________</v>
      </c>
      <c r="C11" s="94"/>
      <c r="D11" s="94"/>
      <c r="E11" s="93" t="s">
        <v>3437</v>
      </c>
      <c r="F11" s="100" t="str">
        <f aca="false">Flights!$AV$6&amp;" / "&amp;Flights!$AW$6</f>
        <v>0 / 38</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3448</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3449</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"&amp;IF(Checks!$S$30="","",Checks!$S$30&amp;"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"&amp;IF(Checks!$S$31="","",Checks!$S$31&amp;"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"&amp;IF(Checks!$S$32="","",Checks!$S$32&amp;"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"&amp;IF(Checks!$S$33="","",Checks!$S$33&amp;"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"&amp;IF(Checks!$S$34="","",Checks!$S$34&amp;"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"&amp;IF(Checks!$S$35="","",Checks!$S$35&amp;"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"&amp;IF(Checks!$S$36="","",Checks!$S$36&amp;"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"&amp;IF(Checks!$S$37="","",Checks!$S$37&amp;"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"&amp;IF(Checks!$S$38="","",Checks!$S$38&amp;"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"&amp;IF(Checks!$S$39="","",Checks!$S$39&amp;"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"&amp;IF(Checks!$S$40="","",Checks!$S$40&amp;"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"&amp;IF(Checks!$S$41="","",Checks!$S$41&amp;"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"&amp;IF(Checks!$S$42="","",Checks!$S$42&amp;"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"&amp;IF(Checks!$S$43="","",Checks!$S$43&amp;"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"&amp;IF(Checks!$S$44="","",Checks!$S$44&amp;"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"&amp;IF(Checks!$S$45="","",Checks!$S$45&amp;"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"&amp;IF(Checks!$S$46="","",Checks!$S$46&amp;"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"&amp;IF(Checks!$S$47="","",Checks!$S$47&amp;"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"&amp;IF(Checks!$S$48="","",Checks!$S$48&amp;"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"&amp;IF(Checks!$S$49="","",Checks!$S$49&amp;"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"&amp;IF(Checks!$S$50="","",Checks!$S$50&amp;"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"&amp;IF(Checks!$S$51="","",Checks!$S$51&amp;"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"&amp;IF(Checks!$S$52="","",Checks!$S$52&amp;"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"&amp;IF(Checks!$S$53="","",Checks!$S$53&amp;"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"&amp;IF(Checks!$S$54="","",Checks!$S$54&amp;"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"&amp;IF(Checks!$S$55="","",Checks!$S$55&amp;"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"&amp;IF(Checks!$S$56="","",Checks!$S$56&amp;"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"&amp;IF(Checks!$S$57="","",Checks!$S$57&amp;"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"&amp;IF(Checks!$S$58="","",Checks!$S$58&amp;"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"&amp;IF(Checks!$S$59="","",Checks!$S$59&amp;"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"&amp;IF(Checks!$S$60="","",Checks!$S$60&amp;"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"&amp;IF(Checks!$S$61="","",Checks!$S$61&amp;"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"&amp;IF(Checks!$S$62="","",Checks!$S$62&amp;"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"&amp;IF(Checks!$S$63="","",Checks!$S$63&amp;"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"&amp;IF(Checks!$S$64="","",Checks!$S$64&amp;"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"&amp;IF(Checks!$S$65="","",Checks!$S$65&amp;"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"&amp;IF(Checks!$S$66="","",Checks!$S$66&amp;"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"&amp;IF(Checks!$S$67="","",Checks!$S$67&amp;"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"&amp;IF(Checks!$S$68="","",Checks!$S$68&amp;"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3462</v>
      </c>
      <c r="B66" s="116"/>
      <c r="C66" s="116"/>
      <c r="D66" s="116"/>
      <c r="E66" s="116" t="s">
        <v>3463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3417</v>
      </c>
      <c r="B2" s="94" t="str">
        <f aca="false">Flights!$F$7&amp;"   "&amp;TEXT(Flights!$D$7,"DD-MMM-YY")&amp;" ("&amp;Flights!$E$7&amp;")"</f>
        <v>MH0720   10-Oct-26 (SAT)</v>
      </c>
      <c r="C2" s="94"/>
      <c r="D2" s="94"/>
      <c r="E2" s="95" t="s">
        <v>3418</v>
      </c>
      <c r="F2" s="96" t="str">
        <f aca="false">Flights!$AT$7</f>
        <v>NOT READY – DOCUMENTS</v>
      </c>
      <c r="G2" s="96"/>
      <c r="H2" s="96"/>
    </row>
    <row r="3" customFormat="false" ht="24" hidden="false" customHeight="true" outlineLevel="0" collapsed="false">
      <c r="A3" s="93" t="s">
        <v>3419</v>
      </c>
      <c r="B3" s="94" t="str">
        <f aca="false">Flights!$G$7&amp;" → "&amp;Flights!$H$7&amp;"   Class "&amp;Flights!$K$7&amp;"   Seat "&amp;Flights!$O$7</f>
        <v>CGK → KUL   Class EY   Seat 11C</v>
      </c>
      <c r="C3" s="94"/>
      <c r="D3" s="94"/>
      <c r="E3" s="95" t="s">
        <v>73</v>
      </c>
      <c r="F3" s="95" t="s">
        <v>3420</v>
      </c>
      <c r="G3" s="95" t="s">
        <v>3421</v>
      </c>
      <c r="H3" s="95"/>
    </row>
    <row r="4" customFormat="false" ht="24" hidden="false" customHeight="true" outlineLevel="0" collapsed="false">
      <c r="A4" s="93" t="s">
        <v>3422</v>
      </c>
      <c r="B4" s="94" t="str">
        <f aca="false">IF(ISNUMBER(Flights!$I$7),TEXT(Flights!$I$7,"DD-MMM-YY HH:MM"),"")&amp;" "&amp;Flights!$G$7&amp;"  →  "&amp;IF(ISNUMBER(Flights!$J$7),TEXT(Flights!$J$7,"DD-MMM-YY HH:MM"),"")&amp;" "&amp;Flights!$H$7</f>
        <v>10-Oct-26 16:05 CGK  →  10-Oct-26 19:25 KUL</v>
      </c>
      <c r="C4" s="94"/>
      <c r="D4" s="94"/>
      <c r="E4" s="93" t="s">
        <v>3423</v>
      </c>
      <c r="F4" s="97" t="str">
        <f aca="false">IF(ISNUMBER(Flights!$AG$7),TEXT(Flights!$AG$7,"DD-MMM-YY HH:MM"),"")&amp;" "&amp;Flights!$V$7</f>
        <v>03-Oct-26 16:05 CGK</v>
      </c>
      <c r="G4" s="98" t="n">
        <f aca="false">Flights!$AJ$7</f>
        <v>0</v>
      </c>
      <c r="H4" s="98"/>
    </row>
    <row r="5" customFormat="false" ht="24" hidden="false" customHeight="true" outlineLevel="0" collapsed="false">
      <c r="A5" s="93" t="s">
        <v>3424</v>
      </c>
      <c r="B5" s="94" t="str">
        <f aca="false">Flights!$L$7&amp;" – "&amp;Flights!$M$7</f>
        <v>A333 – A330-300 (A333)</v>
      </c>
      <c r="C5" s="94"/>
      <c r="D5" s="94"/>
      <c r="E5" s="93" t="s">
        <v>3425</v>
      </c>
      <c r="F5" s="97" t="str">
        <f aca="false">IF(ISNUMBER(Flights!$AH$7),TEXT(Flights!$AH$7,"DD-MMM-YY HH:MM"),"")&amp;" "&amp;Flights!$V$7</f>
        <v>09-Oct-26 16:05 CGK</v>
      </c>
      <c r="G5" s="98" t="n">
        <f aca="false">Flights!$AK$7</f>
        <v>0</v>
      </c>
      <c r="H5" s="98"/>
    </row>
    <row r="6" customFormat="false" ht="24" hidden="false" customHeight="true" outlineLevel="0" collapsed="false">
      <c r="A6" s="93" t="s">
        <v>3426</v>
      </c>
      <c r="B6" s="94" t="str">
        <f aca="false">IF(TRIM(Flights!$N$7)="","__________________",Flights!$N$7)</f>
        <v>__________________</v>
      </c>
      <c r="C6" s="94"/>
      <c r="D6" s="94"/>
      <c r="E6" s="93" t="s">
        <v>3427</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3428</v>
      </c>
      <c r="B7" s="94" t="str">
        <f aca="false">Flights!$T$7</f>
        <v>1 Meal (Meal)</v>
      </c>
      <c r="C7" s="94"/>
      <c r="D7" s="94"/>
      <c r="E7" s="93" t="s">
        <v>3429</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3430</v>
      </c>
      <c r="F8" s="99" t="s">
        <v>3431</v>
      </c>
      <c r="G8" s="98" t="n">
        <f aca="false">Flights!$AN$7</f>
        <v>0</v>
      </c>
      <c r="H8" s="98"/>
    </row>
    <row r="9" customFormat="false" ht="12.75" hidden="false" customHeight="true" outlineLevel="0" collapsed="false">
      <c r="A9" s="93" t="s">
        <v>3432</v>
      </c>
      <c r="B9" s="94" t="str">
        <f aca="false">TRIM(Flights!$P$7&amp;"  "&amp;Flights!$Q$7)</f>
        <v>-</v>
      </c>
      <c r="C9" s="94"/>
      <c r="D9" s="94"/>
      <c r="E9" s="93" t="s">
        <v>3433</v>
      </c>
      <c r="F9" s="100" t="n">
        <f aca="false">Flights!$AP$7</f>
        <v>0</v>
      </c>
      <c r="G9" s="100" t="n">
        <f aca="false">Flights!$AQ$7</f>
        <v>0</v>
      </c>
      <c r="H9" s="100" t="n">
        <f aca="false">Flights!$AU$7</f>
        <v>0</v>
      </c>
    </row>
    <row r="10" customFormat="false" ht="24" hidden="false" customHeight="true" outlineLevel="0" collapsed="false">
      <c r="A10" s="93" t="s">
        <v>3434</v>
      </c>
      <c r="B10" s="94" t="str">
        <f aca="false">IF(TRIM(Flights!$X$7)="","__________________",Flights!$X$7)</f>
        <v>__________________</v>
      </c>
      <c r="C10" s="94"/>
      <c r="D10" s="94"/>
      <c r="E10" s="93" t="s">
        <v>3435</v>
      </c>
      <c r="F10" s="100" t="n">
        <f aca="false">Flights!$AO$7</f>
        <v>20</v>
      </c>
      <c r="G10" s="100" t="n">
        <f aca="false">Flights!$AS$7</f>
        <v>0</v>
      </c>
      <c r="H10" s="100" t="n">
        <f aca="false">Flights!$AR$7</f>
        <v>2</v>
      </c>
    </row>
    <row r="11" customFormat="false" ht="21" hidden="false" customHeight="true" outlineLevel="0" collapsed="false">
      <c r="A11" s="93" t="s">
        <v>3436</v>
      </c>
      <c r="B11" s="94" t="str">
        <f aca="false">IF(TRIM(Flights!$Y$7)="","__________________",Flights!$Y$7)</f>
        <v>__________________</v>
      </c>
      <c r="C11" s="94"/>
      <c r="D11" s="94"/>
      <c r="E11" s="93" t="s">
        <v>3437</v>
      </c>
      <c r="F11" s="100" t="str">
        <f aca="false">Flights!$AV$7&amp;" / "&amp;Flights!$AW$7</f>
        <v>0 / 20</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3448</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3449</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"&amp;IF(Checks!$S$69="","",Checks!$S$69&amp;"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"&amp;IF(Checks!$S$70="","",Checks!$S$70&amp;"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"&amp;IF(Checks!$S$71="","",Checks!$S$71&amp;"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"&amp;IF(Checks!$S$72="","",Checks!$S$72&amp;"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"&amp;IF(Checks!$S$73="","",Checks!$S$73&amp;"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"&amp;IF(Checks!$S$74="","",Checks!$S$74&amp;"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"&amp;IF(Checks!$S$75="","",Checks!$S$75&amp;"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"&amp;IF(Checks!$S$76="","",Checks!$S$76&amp;"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"&amp;IF(Checks!$S$77="","",Checks!$S$77&amp;"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"&amp;IF(Checks!$S$78="","",Checks!$S$78&amp;"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"&amp;IF(Checks!$S$79="","",Checks!$S$79&amp;"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"&amp;IF(Checks!$S$80="","",Checks!$S$80&amp;"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"&amp;IF(Checks!$S$81="","",Checks!$S$81&amp;"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"&amp;IF(Checks!$S$82="","",Checks!$S$82&amp;"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"&amp;IF(Checks!$S$83="","",Checks!$S$83&amp;"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"&amp;IF(Checks!$S$84="","",Checks!$S$84&amp;"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"&amp;IF(Checks!$S$85="","",Checks!$S$85&amp;"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"&amp;IF(Checks!$S$86="","",Checks!$S$86&amp;"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"&amp;IF(Checks!$S$87="","",Checks!$S$87&amp;"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"&amp;IF(Checks!$S$88="","",Checks!$S$88&amp;"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"&amp;IF(Checks!$S$89="","",Checks!$S$89&amp;"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3462</v>
      </c>
      <c r="B48" s="116"/>
      <c r="C48" s="116"/>
      <c r="D48" s="116"/>
      <c r="E48" s="116" t="s">
        <v>3463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3417</v>
      </c>
      <c r="B2" s="94" t="str">
        <f aca="false">Flights!$F$8&amp;"   "&amp;TEXT(Flights!$D$8,"DD-MMM-YY")&amp;" ("&amp;Flights!$E$8&amp;")"</f>
        <v>MH0088   10-Oct-26 (SAT)</v>
      </c>
      <c r="C2" s="94"/>
      <c r="D2" s="94"/>
      <c r="E2" s="95" t="s">
        <v>3418</v>
      </c>
      <c r="F2" s="96" t="str">
        <f aca="false">Flights!$AT$8</f>
        <v>NOT READY – DOCUMENTS</v>
      </c>
      <c r="G2" s="96"/>
      <c r="H2" s="96"/>
    </row>
    <row r="3" customFormat="false" ht="24" hidden="false" customHeight="true" outlineLevel="0" collapsed="false">
      <c r="A3" s="93" t="s">
        <v>3419</v>
      </c>
      <c r="B3" s="94" t="str">
        <f aca="false">Flights!$G$8&amp;" → "&amp;Flights!$H$8&amp;"   Class "&amp;Flights!$K$8&amp;"   Seat "&amp;Flights!$O$8</f>
        <v>KUL → NRT   Class BC   Seat 1A</v>
      </c>
      <c r="C3" s="94"/>
      <c r="D3" s="94"/>
      <c r="E3" s="95" t="s">
        <v>73</v>
      </c>
      <c r="F3" s="95" t="s">
        <v>3420</v>
      </c>
      <c r="G3" s="95" t="s">
        <v>3421</v>
      </c>
      <c r="H3" s="95"/>
    </row>
    <row r="4" customFormat="false" ht="24" hidden="false" customHeight="true" outlineLevel="0" collapsed="false">
      <c r="A4" s="93" t="s">
        <v>3422</v>
      </c>
      <c r="B4" s="94" t="str">
        <f aca="false">IF(ISNUMBER(Flights!$I$8),TEXT(Flights!$I$8,"DD-MMM-YY HH:MM"),"")&amp;" "&amp;Flights!$G$8&amp;"  →  "&amp;IF(ISNUMBER(Flights!$J$8),TEXT(Flights!$J$8,"DD-MMM-YY HH:MM"),"")&amp;" "&amp;Flights!$H$8</f>
        <v>10-Oct-26 23:30 KUL  →  11-Oct-26 07:40 NRT</v>
      </c>
      <c r="C4" s="94"/>
      <c r="D4" s="94"/>
      <c r="E4" s="93" t="s">
        <v>3423</v>
      </c>
      <c r="F4" s="97" t="str">
        <f aca="false">IF(ISNUMBER(Flights!$AG$8),TEXT(Flights!$AG$8,"DD-MMM-YY HH:MM"),"")&amp;" "&amp;Flights!$V$8</f>
        <v>03-Oct-26 23:30 KUL</v>
      </c>
      <c r="G4" s="98" t="n">
        <f aca="false">Flights!$AJ$8</f>
        <v>0</v>
      </c>
      <c r="H4" s="98"/>
    </row>
    <row r="5" customFormat="false" ht="24" hidden="false" customHeight="true" outlineLevel="0" collapsed="false">
      <c r="A5" s="93" t="s">
        <v>3424</v>
      </c>
      <c r="B5" s="94" t="str">
        <f aca="false">Flights!$L$8&amp;" – "&amp;Flights!$M$8</f>
        <v>A350 – A350-900: A359 (9M-MAB..MAG, row 6) or A350 9M-MAH (row 7) - tail to confirm</v>
      </c>
      <c r="C5" s="94"/>
      <c r="D5" s="94"/>
      <c r="E5" s="93" t="s">
        <v>3425</v>
      </c>
      <c r="F5" s="97" t="str">
        <f aca="false">IF(ISNUMBER(Flights!$AH$8),TEXT(Flights!$AH$8,"DD-MMM-YY HH:MM"),"")&amp;" "&amp;Flights!$V$8</f>
        <v>09-Oct-26 23:30 KUL</v>
      </c>
      <c r="G5" s="98" t="n">
        <f aca="false">Flights!$AK$8</f>
        <v>0</v>
      </c>
      <c r="H5" s="98"/>
    </row>
    <row r="6" customFormat="false" ht="24" hidden="false" customHeight="true" outlineLevel="0" collapsed="false">
      <c r="A6" s="93" t="s">
        <v>3426</v>
      </c>
      <c r="B6" s="94" t="str">
        <f aca="false">IF(TRIM(Flights!$N$8)="","__________________",Flights!$N$8)</f>
        <v>__________________</v>
      </c>
      <c r="C6" s="94"/>
      <c r="D6" s="94"/>
      <c r="E6" s="93" t="s">
        <v>3427</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3428</v>
      </c>
      <c r="B7" s="94" t="str">
        <f aca="false">Flights!$T$8</f>
        <v>1.5 Meal (Meal)</v>
      </c>
      <c r="C7" s="94"/>
      <c r="D7" s="94"/>
      <c r="E7" s="93" t="s">
        <v>3429</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3430</v>
      </c>
      <c r="F8" s="99" t="s">
        <v>3431</v>
      </c>
      <c r="G8" s="98" t="n">
        <f aca="false">Flights!$AN$8</f>
        <v>0</v>
      </c>
      <c r="H8" s="98"/>
    </row>
    <row r="9" customFormat="false" ht="12.75" hidden="false" customHeight="true" outlineLevel="0" collapsed="false">
      <c r="A9" s="93" t="s">
        <v>3432</v>
      </c>
      <c r="B9" s="94" t="str">
        <f aca="false">TRIM(Flights!$P$8&amp;"  "&amp;Flights!$Q$8)</f>
        <v>4H 05M Overnight NRT</v>
      </c>
      <c r="C9" s="94"/>
      <c r="D9" s="94"/>
      <c r="E9" s="93" t="s">
        <v>3433</v>
      </c>
      <c r="F9" s="100" t="n">
        <f aca="false">Flights!$AP$8</f>
        <v>0</v>
      </c>
      <c r="G9" s="100" t="n">
        <f aca="false">Flights!$AQ$8</f>
        <v>0</v>
      </c>
      <c r="H9" s="100" t="n">
        <f aca="false">Flights!$AU$8</f>
        <v>0</v>
      </c>
    </row>
    <row r="10" customFormat="false" ht="24" hidden="false" customHeight="true" outlineLevel="0" collapsed="false">
      <c r="A10" s="93" t="s">
        <v>3434</v>
      </c>
      <c r="B10" s="94" t="str">
        <f aca="false">IF(TRIM(Flights!$X$8)="","__________________",Flights!$X$8)</f>
        <v>__________________</v>
      </c>
      <c r="C10" s="94"/>
      <c r="D10" s="94"/>
      <c r="E10" s="93" t="s">
        <v>3435</v>
      </c>
      <c r="F10" s="100" t="n">
        <f aca="false">Flights!$AO$8</f>
        <v>46</v>
      </c>
      <c r="G10" s="100" t="n">
        <f aca="false">Flights!$AS$8</f>
        <v>0</v>
      </c>
      <c r="H10" s="100" t="n">
        <f aca="false">Flights!$AR$8</f>
        <v>2</v>
      </c>
    </row>
    <row r="11" customFormat="false" ht="21" hidden="false" customHeight="true" outlineLevel="0" collapsed="false">
      <c r="A11" s="93" t="s">
        <v>3436</v>
      </c>
      <c r="B11" s="94" t="str">
        <f aca="false">IF(TRIM(Flights!$Y$8)="","__________________",Flights!$Y$8)</f>
        <v>__________________</v>
      </c>
      <c r="C11" s="94"/>
      <c r="D11" s="94"/>
      <c r="E11" s="93" t="s">
        <v>3437</v>
      </c>
      <c r="F11" s="100" t="str">
        <f aca="false">Flights!$AV$8&amp;" / "&amp;Flights!$AW$8</f>
        <v>0 / 46</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3448</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3449</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"&amp;IF(Checks!$S$90="","",Checks!$S$90&amp;"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"&amp;IF(Checks!$S$91="","",Checks!$S$91&amp;"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"&amp;IF(Checks!$S$92="","",Checks!$S$92&amp;"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"&amp;IF(Checks!$S$93="","",Checks!$S$93&amp;"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"&amp;IF(Checks!$S$94="","",Checks!$S$94&amp;"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"&amp;IF(Checks!$S$95="","",Checks!$S$95&amp;"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"&amp;IF(Checks!$S$96="","",Checks!$S$96&amp;"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"&amp;IF(Checks!$S$97="","",Checks!$S$97&amp;"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"&amp;IF(Checks!$S$98="","",Checks!$S$98&amp;"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"&amp;IF(Checks!$S$99="","",Checks!$S$99&amp;"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"&amp;IF(Checks!$S$100="","",Checks!$S$100&amp;"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"&amp;IF(Checks!$S$101="","",Checks!$S$101&amp;"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"&amp;IF(Checks!$S$102="","",Checks!$S$102&amp;"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"&amp;IF(Checks!$S$103="","",Checks!$S$103&amp;"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"&amp;IF(Checks!$S$104="","",Checks!$S$104&amp;"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"&amp;IF(Checks!$S$105="","",Checks!$S$105&amp;"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"&amp;IF(Checks!$S$106="","",Checks!$S$106&amp;"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"&amp;IF(Checks!$S$107="","",Checks!$S$107&amp;"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"&amp;IF(Checks!$S$108="","",Checks!$S$108&amp;"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"&amp;IF(Checks!$S$109="","",Checks!$S$109&amp;"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"&amp;IF(Checks!$S$110="","",Checks!$S$110&amp;"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"&amp;IF(Checks!$S$111="","",Checks!$S$111&amp;"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"&amp;IF(Checks!$S$112="","",Checks!$S$112&amp;"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"&amp;IF(Checks!$S$113="","",Checks!$S$113&amp;"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"&amp;IF(Checks!$S$114="","",Checks!$S$114&amp;"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"&amp;IF(Checks!$S$115="","",Checks!$S$115&amp;"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"&amp;IF(Checks!$S$116="","",Checks!$S$116&amp;"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"&amp;IF(Checks!$S$117="","",Checks!$S$117&amp;"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"&amp;IF(Checks!$S$118="","",Checks!$S$118&amp;"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"&amp;IF(Checks!$S$119="","",Checks!$S$119&amp;"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"&amp;IF(Checks!$S$120="","",Checks!$S$120&amp;"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"&amp;IF(Checks!$S$121="","",Checks!$S$121&amp;"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"&amp;IF(Checks!$S$122="","",Checks!$S$122&amp;"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"&amp;IF(Checks!$S$123="","",Checks!$S$123&amp;"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"&amp;IF(Checks!$S$124="","",Checks!$S$124&amp;"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"&amp;IF(Checks!$S$125="","",Checks!$S$125&amp;"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"&amp;IF(Checks!$S$126="","",Checks!$S$126&amp;"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"&amp;IF(Checks!$S$127="","",Checks!$S$127&amp;"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"&amp;IF(Checks!$S$128="","",Checks!$S$128&amp;"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"&amp;IF(Checks!$S$129="","",Checks!$S$129&amp;"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"&amp;IF(Checks!$S$130="","",Checks!$S$130&amp;"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"&amp;IF(Checks!$S$131="","",Checks!$S$131&amp;"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"&amp;IF(Checks!$S$132="","",Checks!$S$132&amp;"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"&amp;IF(Checks!$S$133="","",Checks!$S$133&amp;"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"&amp;IF(Checks!$S$134="","",Checks!$S$134&amp;"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"&amp;IF(Checks!$S$135="","",Checks!$S$135&amp;"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"&amp;IF(Checks!$S$136="","",Checks!$S$136&amp;"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3462</v>
      </c>
      <c r="B74" s="116"/>
      <c r="C74" s="116"/>
      <c r="D74" s="116"/>
      <c r="E74" s="116" t="s">
        <v>3463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3417</v>
      </c>
      <c r="B2" s="94" t="str">
        <f aca="false">Flights!$F$9&amp;"   "&amp;TEXT(Flights!$D$9,"DD-MMM-YY")&amp;" ("&amp;Flights!$E$9&amp;")"</f>
        <v>MH0089   15-Oct-26 (THU)</v>
      </c>
      <c r="C2" s="94"/>
      <c r="D2" s="94"/>
      <c r="E2" s="95" t="s">
        <v>3418</v>
      </c>
      <c r="F2" s="96" t="str">
        <f aca="false">Flights!$AT$9</f>
        <v>NOT READY – DOCUMENTS</v>
      </c>
      <c r="G2" s="96"/>
      <c r="H2" s="96"/>
    </row>
    <row r="3" customFormat="false" ht="24" hidden="false" customHeight="true" outlineLevel="0" collapsed="false">
      <c r="A3" s="93" t="s">
        <v>3419</v>
      </c>
      <c r="B3" s="94" t="str">
        <f aca="false">Flights!$G$9&amp;" → "&amp;Flights!$H$9&amp;"   Class "&amp;Flights!$K$9&amp;"   Seat "&amp;Flights!$O$9</f>
        <v>NRT → KUL   Class EY   Seat 9K</v>
      </c>
      <c r="C3" s="94"/>
      <c r="D3" s="94"/>
      <c r="E3" s="95" t="s">
        <v>73</v>
      </c>
      <c r="F3" s="95" t="s">
        <v>3420</v>
      </c>
      <c r="G3" s="95" t="s">
        <v>3421</v>
      </c>
      <c r="H3" s="95"/>
    </row>
    <row r="4" customFormat="false" ht="24" hidden="false" customHeight="true" outlineLevel="0" collapsed="false">
      <c r="A4" s="93" t="s">
        <v>3422</v>
      </c>
      <c r="B4" s="94" t="str">
        <f aca="false">IF(ISNUMBER(Flights!$I$9),TEXT(Flights!$I$9,"DD-MMM-YY HH:MM"),"")&amp;" "&amp;Flights!$G$9&amp;"  →  "&amp;IF(ISNUMBER(Flights!$J$9),TEXT(Flights!$J$9,"DD-MMM-YY HH:MM"),"")&amp;" "&amp;Flights!$H$9</f>
        <v>15-Oct-26 10:05 NRT  →  15-Oct-26 16:45 KUL</v>
      </c>
      <c r="C4" s="94"/>
      <c r="D4" s="94"/>
      <c r="E4" s="93" t="s">
        <v>3423</v>
      </c>
      <c r="F4" s="97" t="str">
        <f aca="false">IF(ISNUMBER(Flights!$AG$9),TEXT(Flights!$AG$9,"DD-MMM-YY HH:MM"),"")&amp;" "&amp;Flights!$V$9</f>
        <v>08-Oct-26 10:05 NRT</v>
      </c>
      <c r="G4" s="98" t="n">
        <f aca="false">Flights!$AJ$9</f>
        <v>0</v>
      </c>
      <c r="H4" s="98"/>
    </row>
    <row r="5" customFormat="false" ht="24" hidden="false" customHeight="true" outlineLevel="0" collapsed="false">
      <c r="A5" s="93" t="s">
        <v>3424</v>
      </c>
      <c r="B5" s="94" t="str">
        <f aca="false">Flights!$L$9&amp;" – "&amp;Flights!$M$9</f>
        <v>A350 – A350-900: A359 (9M-MAB..MAG, row 6) or A350 9M-MAH (row 7) - tail to confirm</v>
      </c>
      <c r="C5" s="94"/>
      <c r="D5" s="94"/>
      <c r="E5" s="93" t="s">
        <v>3425</v>
      </c>
      <c r="F5" s="97" t="str">
        <f aca="false">IF(ISNUMBER(Flights!$AH$9),TEXT(Flights!$AH$9,"DD-MMM-YY HH:MM"),"")&amp;" "&amp;Flights!$V$9</f>
        <v>14-Oct-26 10:05 NRT</v>
      </c>
      <c r="G5" s="98" t="n">
        <f aca="false">Flights!$AK$9</f>
        <v>0</v>
      </c>
      <c r="H5" s="98"/>
    </row>
    <row r="6" customFormat="false" ht="24" hidden="false" customHeight="true" outlineLevel="0" collapsed="false">
      <c r="A6" s="93" t="s">
        <v>3426</v>
      </c>
      <c r="B6" s="94" t="str">
        <f aca="false">IF(TRIM(Flights!$N$9)="","__________________",Flights!$N$9)</f>
        <v>__________________</v>
      </c>
      <c r="C6" s="94"/>
      <c r="D6" s="94"/>
      <c r="E6" s="93" t="s">
        <v>3427</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3428</v>
      </c>
      <c r="B7" s="94" t="str">
        <f aca="false">Flights!$T$9</f>
        <v>1.5 Meal (Meal)</v>
      </c>
      <c r="C7" s="94"/>
      <c r="D7" s="94"/>
      <c r="E7" s="93" t="s">
        <v>3429</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3430</v>
      </c>
      <c r="F8" s="99" t="s">
        <v>3431</v>
      </c>
      <c r="G8" s="98" t="n">
        <f aca="false">Flights!$AN$9</f>
        <v>0</v>
      </c>
      <c r="H8" s="98"/>
    </row>
    <row r="9" customFormat="false" ht="12.75" hidden="false" customHeight="true" outlineLevel="0" collapsed="false">
      <c r="A9" s="93" t="s">
        <v>3432</v>
      </c>
      <c r="B9" s="94" t="str">
        <f aca="false">TRIM(Flights!$P$9&amp;"  "&amp;Flights!$Q$9)</f>
        <v>-</v>
      </c>
      <c r="C9" s="94"/>
      <c r="D9" s="94"/>
      <c r="E9" s="93" t="s">
        <v>3433</v>
      </c>
      <c r="F9" s="100" t="n">
        <f aca="false">Flights!$AP$9</f>
        <v>0</v>
      </c>
      <c r="G9" s="100" t="n">
        <f aca="false">Flights!$AQ$9</f>
        <v>0</v>
      </c>
      <c r="H9" s="100" t="n">
        <f aca="false">Flights!$AU$9</f>
        <v>0</v>
      </c>
    </row>
    <row r="10" customFormat="false" ht="24" hidden="false" customHeight="true" outlineLevel="0" collapsed="false">
      <c r="A10" s="93" t="s">
        <v>3434</v>
      </c>
      <c r="B10" s="94" t="str">
        <f aca="false">IF(TRIM(Flights!$X$9)="","__________________",Flights!$X$9)</f>
        <v>__________________</v>
      </c>
      <c r="C10" s="94"/>
      <c r="D10" s="94"/>
      <c r="E10" s="93" t="s">
        <v>3435</v>
      </c>
      <c r="F10" s="100" t="n">
        <f aca="false">Flights!$AO$9</f>
        <v>28</v>
      </c>
      <c r="G10" s="100" t="n">
        <f aca="false">Flights!$AS$9</f>
        <v>3</v>
      </c>
      <c r="H10" s="100" t="n">
        <f aca="false">Flights!$AR$9</f>
        <v>2</v>
      </c>
    </row>
    <row r="11" customFormat="false" ht="21" hidden="false" customHeight="true" outlineLevel="0" collapsed="false">
      <c r="A11" s="93" t="s">
        <v>3436</v>
      </c>
      <c r="B11" s="94" t="str">
        <f aca="false">IF(TRIM(Flights!$Y$9)="","__________________",Flights!$Y$9)</f>
        <v>__________________</v>
      </c>
      <c r="C11" s="94"/>
      <c r="D11" s="94"/>
      <c r="E11" s="93" t="s">
        <v>3437</v>
      </c>
      <c r="F11" s="100" t="str">
        <f aca="false">Flights!$AV$9&amp;" / "&amp;Flights!$AW$9</f>
        <v>0 / 28</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3442</v>
      </c>
      <c r="B14" s="95" t="s">
        <v>3443</v>
      </c>
      <c r="C14" s="95" t="s">
        <v>3444</v>
      </c>
      <c r="D14" s="95"/>
      <c r="E14" s="95" t="s">
        <v>3445</v>
      </c>
      <c r="F14" s="95" t="s">
        <v>3446</v>
      </c>
      <c r="G14" s="95"/>
      <c r="H14" s="95"/>
    </row>
    <row r="15" customFormat="false" ht="36" hidden="false" customHeight="true" outlineLevel="0" collapsed="false">
      <c r="A15" s="93" t="s">
        <v>3447</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3448</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3449</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3450</v>
      </c>
      <c r="B18" s="110"/>
      <c r="C18" s="110" t="s">
        <v>3451</v>
      </c>
      <c r="D18" s="110"/>
      <c r="E18" s="110"/>
      <c r="F18" s="110" t="s">
        <v>3452</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3453</v>
      </c>
      <c r="B20" s="111"/>
      <c r="C20" s="111" t="s">
        <v>3453</v>
      </c>
      <c r="D20" s="111"/>
      <c r="E20" s="111"/>
      <c r="F20" s="111" t="s">
        <v>3453</v>
      </c>
      <c r="G20" s="111"/>
      <c r="H20" s="111"/>
    </row>
    <row r="21" customFormat="false" ht="13.5" hidden="false" customHeight="true" outlineLevel="0" collapsed="false">
      <c r="A21" s="112" t="s">
        <v>3454</v>
      </c>
      <c r="B21" s="112"/>
      <c r="C21" s="112"/>
      <c r="D21" s="112"/>
      <c r="E21" s="112"/>
      <c r="F21" s="112"/>
      <c r="G21" s="112"/>
      <c r="H21" s="112"/>
    </row>
    <row r="22" customFormat="false" ht="24" hidden="false" customHeight="true" outlineLevel="0" collapsed="false">
      <c r="A22" s="95" t="s">
        <v>3455</v>
      </c>
      <c r="B22" s="95" t="s">
        <v>3456</v>
      </c>
      <c r="C22" s="95" t="s">
        <v>3457</v>
      </c>
      <c r="D22" s="95" t="s">
        <v>3458</v>
      </c>
      <c r="E22" s="95" t="s">
        <v>3459</v>
      </c>
      <c r="F22" s="95" t="s">
        <v>3460</v>
      </c>
      <c r="G22" s="95" t="s">
        <v>3461</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"&amp;IF(Checks!$S$137="","",Checks!$S$137&amp;"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"&amp;IF(Checks!$S$138="","",Checks!$S$138&amp;"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"&amp;IF(Checks!$S$139="","",Checks!$S$139&amp;"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"&amp;IF(Checks!$S$140="","",Checks!$S$140&amp;"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"&amp;IF(Checks!$S$141="","",Checks!$S$141&amp;"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"&amp;IF(Checks!$S$142="","",Checks!$S$142&amp;"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"&amp;IF(Checks!$S$143="","",Checks!$S$143&amp;"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"&amp;IF(Checks!$S$144="","",Checks!$S$144&amp;"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"&amp;IF(Checks!$S$145="","",Checks!$S$145&amp;"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"&amp;IF(Checks!$S$146="","",Checks!$S$146&amp;"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"&amp;IF(Checks!$S$147="","",Checks!$S$147&amp;"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"&amp;IF(Checks!$S$148="","",Checks!$S$148&amp;"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"&amp;IF(Checks!$S$149="","",Checks!$S$149&amp;"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"&amp;IF(Checks!$S$150="","",Checks!$S$150&amp;"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"&amp;IF(Checks!$S$151="","",Checks!$S$151&amp;"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"&amp;IF(Checks!$S$152="","",Checks!$S$152&amp;"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"&amp;IF(Checks!$S$153="","",Checks!$S$153&amp;"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"&amp;IF(Checks!$S$154="","",Checks!$S$154&amp;"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"&amp;IF(Checks!$S$155="","",Checks!$S$155&amp;"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"&amp;IF(Checks!$S$156="","",Checks!$S$156&amp;"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"&amp;IF(Checks!$S$157="","",Checks!$S$157&amp;"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"&amp;IF(Checks!$S$158="","",Checks!$S$158&amp;"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"&amp;IF(Checks!$S$159="","",Checks!$S$159&amp;"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"&amp;IF(Checks!$S$160="","",Checks!$S$160&amp;"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"&amp;IF(Checks!$S$161="","",Checks!$S$161&amp;"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"&amp;IF(Checks!$S$162="","",Checks!$S$162&amp;"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"&amp;IF(Checks!$S$163="","",Checks!$S$163&amp;"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"&amp;IF(Checks!$S$164="","",Checks!$S$164&amp;"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"&amp;IF(Checks!$S$165="","",Checks!$S$165&amp;"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3462</v>
      </c>
      <c r="B57" s="116"/>
      <c r="C57" s="116"/>
      <c r="D57" s="116"/>
      <c r="E57" s="116" t="s">
        <v>3463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3417</v>
      </c>
      <c r="B2" s="94" t="str">
        <f aca="false">Flights!$F$10&amp;"   "&amp;TEXT(Flights!$D$10,"DD-MMM-YY")&amp;" ("&amp;Flights!$E$10&amp;")"</f>
        <v>MH0002   15-Oct-26 (THU)</v>
      </c>
      <c r="C2" s="94"/>
      <c r="D2" s="94"/>
      <c r="E2" s="95" t="s">
        <v>3418</v>
      </c>
      <c r="F2" s="96" t="str">
        <f aca="false">Flights!$AT$10</f>
        <v>NOT READY – DOCUMENTS</v>
      </c>
      <c r="G2" s="96"/>
      <c r="H2" s="96"/>
    </row>
    <row r="3" customFormat="false" ht="24" hidden="false" customHeight="true" outlineLevel="0" collapsed="false">
      <c r="A3" s="93" t="s">
        <v>3419</v>
      </c>
      <c r="B3" s="94" t="str">
        <f aca="false">Flights!$G$10&amp;" → "&amp;Flights!$H$10&amp;"   Class "&amp;Flights!$K$10&amp;"   Seat "&amp;Flights!$O$10</f>
        <v>KUL → LHR   Class BC   Seat 2K</v>
      </c>
      <c r="C3" s="94"/>
      <c r="D3" s="94"/>
      <c r="E3" s="95" t="s">
        <v>73</v>
      </c>
      <c r="F3" s="95" t="s">
        <v>3420</v>
      </c>
      <c r="G3" s="95" t="s">
        <v>3421</v>
      </c>
      <c r="H3" s="95"/>
    </row>
    <row r="4" customFormat="false" ht="24" hidden="false" customHeight="true" outlineLevel="0" collapsed="false">
      <c r="A4" s="93" t="s">
        <v>3422</v>
      </c>
      <c r="B4" s="94" t="str">
        <f aca="false">IF(ISNUMBER(Flights!$I$10),TEXT(Flights!$I$10,"DD-MMM-YY HH:MM"),"")&amp;" "&amp;Flights!$G$10&amp;"  →  "&amp;IF(ISNUMBER(Flights!$J$10),TEXT(Flights!$J$10,"DD-MMM-YY HH:MM"),"")&amp;" "&amp;Flights!$H$10</f>
        <v>15-Oct-26 23:20 KUL  →  16-Oct-26 05:55 LHR</v>
      </c>
      <c r="C4" s="94"/>
      <c r="D4" s="94"/>
      <c r="E4" s="93" t="s">
        <v>3423</v>
      </c>
      <c r="F4" s="97" t="str">
        <f aca="false">IF(ISNUMBER(Flights!$AG$10),TEXT(Flights!$AG$10,"DD-MMM-YY HH:MM"),"")&amp;" "&amp;Flights!$V$10</f>
        <v>08-Oct-26 23:20 KUL</v>
      </c>
      <c r="G4" s="98" t="n">
        <f aca="false">Flights!$AJ$10</f>
        <v>0</v>
      </c>
      <c r="H4" s="98"/>
    </row>
    <row r="5" customFormat="false" ht="24" hidden="false" customHeight="true" outlineLevel="0" collapsed="false">
      <c r="A5" s="93" t="s">
        <v>3424</v>
      </c>
      <c r="B5" s="94" t="str">
        <f aca="false">Flights!$L$10&amp;" – "&amp;Flights!$M$10</f>
        <v>A350 – A350-900: A359 (9M-MAB..MAG, row 6) or A350 9M-MAH (row 7) - tail to confirm</v>
      </c>
      <c r="C5" s="94"/>
      <c r="D5" s="94"/>
      <c r="E5" s="93" t="s">
        <v>3425</v>
      </c>
      <c r="F5" s="97" t="str">
        <f aca="false">IF(ISNUMBER(Flights!$AH$10),TEXT(Flights!$AH$10,"DD-MMM-YY HH:MM"),"")&amp;" "&amp;Flights!$V$10</f>
        <v>14-Oct-26 23:20 KUL</v>
      </c>
      <c r="G5" s="98" t="n">
        <f aca="false">Flights!$AK$10</f>
        <v>0</v>
      </c>
      <c r="H5" s="98"/>
    </row>
    <row r="6" customFormat="false" ht="24" hidden="false" customHeight="true" outlineLevel="0" collapsed="false">
      <c r="A6" s="93" t="s">
        <v>3426</v>
      </c>
      <c r="B6" s="94" t="str">
        <f aca="false">IF(TRIM(Flights!$N$10)="","__________________",Flights!$N$10)</f>
        <v>__________________</v>
      </c>
      <c r="C6" s="94"/>
      <c r="D6" s="94"/>
      <c r="E6" s="93" t="s">
        <v>3427</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3428</v>
      </c>
      <c r="B7" s="94" t="str">
        <f aca="false">Flights!$T$10</f>
        <v>2.5 Meal (Meal)</v>
      </c>
      <c r="C7" s="94"/>
      <c r="D7" s="94"/>
      <c r="E7" s="93" t="s">
        <v>3429</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3430</v>
      </c>
      <c r="F8" s="99" t="s">
        <v>3431</v>
      </c>
      <c r="G8" s="98" t="n">
        <f aca="false">Flights!$AN$10</f>
        <v>0</v>
      </c>
      <c r="H8" s="98"/>
    </row>
    <row r="9" customFormat="false" ht="12.75" hidden="false" customHeight="true" outlineLevel="0" collapsed="false">
      <c r="A9" s="93" t="s">
        <v>3432</v>
      </c>
      <c r="B9" s="94" t="str">
        <f aca="false">TRIM(Flights!$P$10&amp;"  "&amp;Flights!$Q$10)</f>
        <v>6H 35M</v>
      </c>
      <c r="C9" s="94"/>
      <c r="D9" s="94"/>
      <c r="E9" s="93" t="s">
        <v>3433</v>
      </c>
      <c r="F9" s="100" t="n">
        <f aca="false">Flights!$AP$10</f>
        <v>0</v>
      </c>
      <c r="G9" s="100" t="n">
        <f aca="false">Flights!$AQ$10</f>
        <v>0</v>
      </c>
      <c r="H9" s="100" t="n">
        <f aca="false">Flights!$AU$10</f>
        <v>0</v>
      </c>
    </row>
    <row r="10" customFormat="false" ht="24" hidden="false" customHeight="true" outlineLevel="0" collapsed="false">
      <c r="A10" s="93" t="s">
        <v>3434</v>
      </c>
      <c r="B10" s="94" t="str">
        <f aca="false">IF(TRIM(Flights!$X$10)="","__________________",Flights!$X$10)</f>
        <v>__________________</v>
      </c>
      <c r="C10" s="94"/>
      <c r="D10" s="94"/>
      <c r="E10" s="93" t="s">
        <v>3435</v>
      </c>
      <c r="F10" s="100" t="n">
        <f aca="false">Flights!$AO$10</f>
        <v>46</v>
      </c>
      <c r="G10" s="100" t="n">
        <f aca="false">Flights!$AS$10</f>
        <v>1</v>
      </c>
      <c r="H10" s="100" t="n">
        <f aca="false">Flights!$AR$10</f>
        <v>2</v>
      </c>
    </row>
    <row r="11" customFormat="false" ht="21" hidden="false" customHeight="true" outlineLevel="0" collapsed="false">
      <c r="A11" s="93" t="s">
        <v>3436</v>
      </c>
      <c r="B11" s="94" t="str">
        <f aca="false">IF(TRIM(Flights!$Y$10)="","__________________",Flights!$Y$10)</f>
        <v>__________________</v>
      </c>
      <c r="C11" s="94"/>
      <c r="D11" s="94"/>
      <c r="E11" s="93" t="s">
        <v>3437</v>
      </c>
      <c r="F11" s="100" t="str">
        <f aca="false">Flights!$AV$10&amp;" / "&amp;Flights!$AW$10</f>
        <v>0 / 46</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3448</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3449</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"&amp;IF(Checks!$S$166="","",Checks!$S$166&amp;"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"&amp;IF(Checks!$S$167="","",Checks!$S$167&amp;"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"&amp;IF(Checks!$S$168="","",Checks!$S$168&amp;"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"&amp;IF(Checks!$S$169="","",Checks!$S$169&amp;"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"&amp;IF(Checks!$S$170="","",Checks!$S$170&amp;"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"&amp;IF(Checks!$S$171="","",Checks!$S$171&amp;"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"&amp;IF(Checks!$S$172="","",Checks!$S$172&amp;"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"&amp;IF(Checks!$S$173="","",Checks!$S$173&amp;"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"&amp;IF(Checks!$S$174="","",Checks!$S$174&amp;"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"&amp;IF(Checks!$S$175="","",Checks!$S$175&amp;"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"&amp;IF(Checks!$S$176="","",Checks!$S$176&amp;"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"&amp;IF(Checks!$S$177="","",Checks!$S$177&amp;"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"&amp;IF(Checks!$S$178="","",Checks!$S$178&amp;"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"&amp;IF(Checks!$S$179="","",Checks!$S$179&amp;"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"&amp;IF(Checks!$S$180="","",Checks!$S$180&amp;"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"&amp;IF(Checks!$S$181="","",Checks!$S$181&amp;"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"&amp;IF(Checks!$S$182="","",Checks!$S$182&amp;"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"&amp;IF(Checks!$S$183="","",Checks!$S$183&amp;"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"&amp;IF(Checks!$S$184="","",Checks!$S$184&amp;"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"&amp;IF(Checks!$S$185="","",Checks!$S$185&amp;"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"&amp;IF(Checks!$S$186="","",Checks!$S$186&amp;"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"&amp;IF(Checks!$S$187="","",Checks!$S$187&amp;"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"&amp;IF(Checks!$S$188="","",Checks!$S$188&amp;"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"&amp;IF(Checks!$S$189="","",Checks!$S$189&amp;"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"&amp;IF(Checks!$S$190="","",Checks!$S$190&amp;"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"&amp;IF(Checks!$S$191="","",Checks!$S$191&amp;"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"&amp;IF(Checks!$S$192="","",Checks!$S$192&amp;"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"&amp;IF(Checks!$S$193="","",Checks!$S$193&amp;"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"&amp;IF(Checks!$S$194="","",Checks!$S$194&amp;"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"&amp;IF(Checks!$S$195="","",Checks!$S$195&amp;"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"&amp;IF(Checks!$S$196="","",Checks!$S$196&amp;"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"&amp;IF(Checks!$S$197="","",Checks!$S$197&amp;"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"&amp;IF(Checks!$S$198="","",Checks!$S$198&amp;"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"&amp;IF(Checks!$S$199="","",Checks!$S$199&amp;"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"&amp;IF(Checks!$S$200="","",Checks!$S$200&amp;"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"&amp;IF(Checks!$S$201="","",Checks!$S$201&amp;"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"&amp;IF(Checks!$S$202="","",Checks!$S$202&amp;"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"&amp;IF(Checks!$S$203="","",Checks!$S$203&amp;"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"&amp;IF(Checks!$S$204="","",Checks!$S$204&amp;"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"&amp;IF(Checks!$S$205="","",Checks!$S$205&amp;"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"&amp;IF(Checks!$S$206="","",Checks!$S$206&amp;"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"&amp;IF(Checks!$S$207="","",Checks!$S$207&amp;"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"&amp;IF(Checks!$S$208="","",Checks!$S$208&amp;"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"&amp;IF(Checks!$S$209="","",Checks!$S$209&amp;"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"&amp;IF(Checks!$S$210="","",Checks!$S$210&amp;"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"&amp;IF(Checks!$S$211="","",Checks!$S$211&amp;"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"&amp;IF(Checks!$S$212="","",Checks!$S$212&amp;"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3462</v>
      </c>
      <c r="B74" s="116"/>
      <c r="C74" s="116"/>
      <c r="D74" s="116"/>
      <c r="E74" s="116" t="s">
        <v>3463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3417</v>
      </c>
      <c r="B2" s="94" t="str">
        <f aca="false">Flights!$F$11&amp;"   "&amp;TEXT(Flights!$D$11,"DD-MMM-YY")&amp;" ("&amp;Flights!$E$11&amp;")"</f>
        <v>MH0003   09-Oct-26 (FRI)</v>
      </c>
      <c r="C2" s="94"/>
      <c r="D2" s="94"/>
      <c r="E2" s="95" t="s">
        <v>3418</v>
      </c>
      <c r="F2" s="96" t="str">
        <f aca="false">Flights!$AT$11</f>
        <v>NOT READY – DOCUMENTS</v>
      </c>
      <c r="G2" s="96"/>
      <c r="H2" s="96"/>
    </row>
    <row r="3" customFormat="false" ht="24" hidden="false" customHeight="true" outlineLevel="0" collapsed="false">
      <c r="A3" s="93" t="s">
        <v>3419</v>
      </c>
      <c r="B3" s="94" t="str">
        <f aca="false">Flights!$G$11&amp;" → "&amp;Flights!$H$11&amp;"   Class "&amp;Flights!$K$11&amp;"   Seat "&amp;Flights!$O$11</f>
        <v>LHR → KUL   Class BC   Seat 2A</v>
      </c>
      <c r="C3" s="94"/>
      <c r="D3" s="94"/>
      <c r="E3" s="95" t="s">
        <v>73</v>
      </c>
      <c r="F3" s="95" t="s">
        <v>3420</v>
      </c>
      <c r="G3" s="95" t="s">
        <v>3421</v>
      </c>
      <c r="H3" s="95"/>
    </row>
    <row r="4" customFormat="false" ht="24" hidden="false" customHeight="true" outlineLevel="0" collapsed="false">
      <c r="A4" s="93" t="s">
        <v>3422</v>
      </c>
      <c r="B4" s="94" t="str">
        <f aca="false">IF(ISNUMBER(Flights!$I$11),TEXT(Flights!$I$11,"DD-MMM-YY HH:MM"),"")&amp;" "&amp;Flights!$G$11&amp;"  →  "&amp;IF(ISNUMBER(Flights!$J$11),TEXT(Flights!$J$11,"DD-MMM-YY HH:MM"),"")&amp;" "&amp;Flights!$H$11</f>
        <v>09-Oct-26 11:00 LHR  →  10-Oct-26 06:45 KUL</v>
      </c>
      <c r="C4" s="94"/>
      <c r="D4" s="94"/>
      <c r="E4" s="93" t="s">
        <v>3423</v>
      </c>
      <c r="F4" s="97" t="str">
        <f aca="false">IF(ISNUMBER(Flights!$AG$11),TEXT(Flights!$AG$11,"DD-MMM-YY HH:MM"),"")&amp;" "&amp;Flights!$V$11</f>
        <v>02-Oct-26 11:00 LHR</v>
      </c>
      <c r="G4" s="98" t="n">
        <f aca="false">Flights!$AJ$11</f>
        <v>0</v>
      </c>
      <c r="H4" s="98"/>
    </row>
    <row r="5" customFormat="false" ht="24" hidden="false" customHeight="true" outlineLevel="0" collapsed="false">
      <c r="A5" s="93" t="s">
        <v>3424</v>
      </c>
      <c r="B5" s="94" t="str">
        <f aca="false">Flights!$L$11&amp;" – "&amp;Flights!$M$11</f>
        <v>A350 – A350-900: A359 (9M-MAB..MAG, row 6) or A350 9M-MAH (row 7) - tail to confirm</v>
      </c>
      <c r="C5" s="94"/>
      <c r="D5" s="94"/>
      <c r="E5" s="93" t="s">
        <v>3425</v>
      </c>
      <c r="F5" s="97" t="str">
        <f aca="false">IF(ISNUMBER(Flights!$AH$11),TEXT(Flights!$AH$11,"DD-MMM-YY HH:MM"),"")&amp;" "&amp;Flights!$V$11</f>
        <v>08-Oct-26 11:00 LHR</v>
      </c>
      <c r="G5" s="98" t="n">
        <f aca="false">Flights!$AK$11</f>
        <v>0</v>
      </c>
      <c r="H5" s="98"/>
    </row>
    <row r="6" customFormat="false" ht="24" hidden="false" customHeight="true" outlineLevel="0" collapsed="false">
      <c r="A6" s="93" t="s">
        <v>3426</v>
      </c>
      <c r="B6" s="94" t="str">
        <f aca="false">IF(TRIM(Flights!$N$11)="","__________________",Flights!$N$11)</f>
        <v>__________________</v>
      </c>
      <c r="C6" s="94"/>
      <c r="D6" s="94"/>
      <c r="E6" s="93" t="s">
        <v>3427</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3428</v>
      </c>
      <c r="B7" s="94" t="str">
        <f aca="false">Flights!$T$11</f>
        <v>2.5 Meal (Meal)</v>
      </c>
      <c r="C7" s="94"/>
      <c r="D7" s="94"/>
      <c r="E7" s="93" t="s">
        <v>3429</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3430</v>
      </c>
      <c r="F8" s="99" t="s">
        <v>3431</v>
      </c>
      <c r="G8" s="98" t="n">
        <f aca="false">Flights!$AN$11</f>
        <v>0</v>
      </c>
      <c r="H8" s="98"/>
    </row>
    <row r="9" customFormat="false" ht="12.75" hidden="false" customHeight="true" outlineLevel="0" collapsed="false">
      <c r="A9" s="93" t="s">
        <v>3432</v>
      </c>
      <c r="B9" s="94" t="str">
        <f aca="false">TRIM(Flights!$P$11&amp;"  "&amp;Flights!$Q$11)</f>
        <v>-</v>
      </c>
      <c r="C9" s="94"/>
      <c r="D9" s="94"/>
      <c r="E9" s="93" t="s">
        <v>3433</v>
      </c>
      <c r="F9" s="100" t="n">
        <f aca="false">Flights!$AP$11</f>
        <v>0</v>
      </c>
      <c r="G9" s="100" t="n">
        <f aca="false">Flights!$AQ$11</f>
        <v>0</v>
      </c>
      <c r="H9" s="100" t="n">
        <f aca="false">Flights!$AU$11</f>
        <v>0</v>
      </c>
    </row>
    <row r="10" customFormat="false" ht="24" hidden="false" customHeight="true" outlineLevel="0" collapsed="false">
      <c r="A10" s="93" t="s">
        <v>3434</v>
      </c>
      <c r="B10" s="94" t="str">
        <f aca="false">IF(TRIM(Flights!$X$11)="","__________________",Flights!$X$11)</f>
        <v>__________________</v>
      </c>
      <c r="C10" s="94"/>
      <c r="D10" s="94"/>
      <c r="E10" s="93" t="s">
        <v>3435</v>
      </c>
      <c r="F10" s="100" t="n">
        <f aca="false">Flights!$AO$11</f>
        <v>48</v>
      </c>
      <c r="G10" s="100" t="n">
        <f aca="false">Flights!$AS$11</f>
        <v>2</v>
      </c>
      <c r="H10" s="100" t="n">
        <f aca="false">Flights!$AR$11</f>
        <v>2</v>
      </c>
    </row>
    <row r="11" customFormat="false" ht="21" hidden="false" customHeight="true" outlineLevel="0" collapsed="false">
      <c r="A11" s="93" t="s">
        <v>3436</v>
      </c>
      <c r="B11" s="94" t="str">
        <f aca="false">IF(TRIM(Flights!$Y$11)="","__________________",Flights!$Y$11)</f>
        <v>__________________</v>
      </c>
      <c r="C11" s="94"/>
      <c r="D11" s="94"/>
      <c r="E11" s="93" t="s">
        <v>3437</v>
      </c>
      <c r="F11" s="100" t="str">
        <f aca="false">Flights!$AV$11&amp;" / "&amp;Flights!$AW$11</f>
        <v>0 / 48</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3442</v>
      </c>
      <c r="B14" s="95" t="s">
        <v>3443</v>
      </c>
      <c r="C14" s="95" t="s">
        <v>3444</v>
      </c>
      <c r="D14" s="95"/>
      <c r="E14" s="95" t="s">
        <v>3445</v>
      </c>
      <c r="F14" s="95" t="s">
        <v>3446</v>
      </c>
      <c r="G14" s="95"/>
      <c r="H14" s="95"/>
    </row>
    <row r="15" customFormat="false" ht="36" hidden="false" customHeight="true" outlineLevel="0" collapsed="false">
      <c r="A15" s="93" t="s">
        <v>3447</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3448</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3449</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3450</v>
      </c>
      <c r="B18" s="110"/>
      <c r="C18" s="110" t="s">
        <v>3451</v>
      </c>
      <c r="D18" s="110"/>
      <c r="E18" s="110"/>
      <c r="F18" s="110" t="s">
        <v>3452</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3453</v>
      </c>
      <c r="B20" s="111"/>
      <c r="C20" s="111" t="s">
        <v>3453</v>
      </c>
      <c r="D20" s="111"/>
      <c r="E20" s="111"/>
      <c r="F20" s="111" t="s">
        <v>3453</v>
      </c>
      <c r="G20" s="111"/>
      <c r="H20" s="111"/>
    </row>
    <row r="21" customFormat="false" ht="13.5" hidden="false" customHeight="true" outlineLevel="0" collapsed="false">
      <c r="A21" s="112" t="s">
        <v>3454</v>
      </c>
      <c r="B21" s="112"/>
      <c r="C21" s="112"/>
      <c r="D21" s="112"/>
      <c r="E21" s="112"/>
      <c r="F21" s="112"/>
      <c r="G21" s="112"/>
      <c r="H21" s="112"/>
    </row>
    <row r="22" customFormat="false" ht="24" hidden="false" customHeight="true" outlineLevel="0" collapsed="false">
      <c r="A22" s="95" t="s">
        <v>3455</v>
      </c>
      <c r="B22" s="95" t="s">
        <v>3456</v>
      </c>
      <c r="C22" s="95" t="s">
        <v>3457</v>
      </c>
      <c r="D22" s="95" t="s">
        <v>3458</v>
      </c>
      <c r="E22" s="95" t="s">
        <v>3459</v>
      </c>
      <c r="F22" s="95" t="s">
        <v>3460</v>
      </c>
      <c r="G22" s="95" t="s">
        <v>3461</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"&amp;IF(Checks!$S$213="","",Checks!$S$213&amp;"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"&amp;IF(Checks!$S$214="","",Checks!$S$214&amp;"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"&amp;IF(Checks!$S$215="","",Checks!$S$215&amp;"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"&amp;IF(Checks!$S$216="","",Checks!$S$216&amp;"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"&amp;IF(Checks!$S$217="","",Checks!$S$217&amp;"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"&amp;IF(Checks!$S$218="","",Checks!$S$218&amp;"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"&amp;IF(Checks!$S$219="","",Checks!$S$219&amp;"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"&amp;IF(Checks!$S$220="","",Checks!$S$220&amp;"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"&amp;IF(Checks!$S$221="","",Checks!$S$221&amp;"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"&amp;IF(Checks!$S$222="","",Checks!$S$222&amp;"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"&amp;IF(Checks!$S$223="","",Checks!$S$223&amp;"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"&amp;IF(Checks!$S$224="","",Checks!$S$224&amp;"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"&amp;IF(Checks!$S$225="","",Checks!$S$225&amp;"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"&amp;IF(Checks!$S$226="","",Checks!$S$226&amp;"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"&amp;IF(Checks!$S$227="","",Checks!$S$227&amp;"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"&amp;IF(Checks!$S$228="","",Checks!$S$228&amp;"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"&amp;IF(Checks!$S$229="","",Checks!$S$229&amp;"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"&amp;IF(Checks!$S$230="","",Checks!$S$230&amp;"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"&amp;IF(Checks!$S$231="","",Checks!$S$231&amp;"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"&amp;IF(Checks!$S$232="","",Checks!$S$232&amp;"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"&amp;IF(Checks!$S$233="","",Checks!$S$233&amp;"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"&amp;IF(Checks!$S$234="","",Checks!$S$234&amp;"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"&amp;IF(Checks!$S$235="","",Checks!$S$235&amp;"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"&amp;IF(Checks!$S$236="","",Checks!$S$236&amp;"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"&amp;IF(Checks!$S$237="","",Checks!$S$237&amp;"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"&amp;IF(Checks!$S$238="","",Checks!$S$238&amp;"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"&amp;IF(Checks!$S$239="","",Checks!$S$239&amp;"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"&amp;IF(Checks!$S$240="","",Checks!$S$240&amp;"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"&amp;IF(Checks!$S$241="","",Checks!$S$241&amp;"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"&amp;IF(Checks!$S$242="","",Checks!$S$242&amp;"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"&amp;IF(Checks!$S$243="","",Checks!$S$243&amp;"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"&amp;IF(Checks!$S$244="","",Checks!$S$244&amp;"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"&amp;IF(Checks!$S$245="","",Checks!$S$245&amp;"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"&amp;IF(Checks!$S$246="","",Checks!$S$246&amp;"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"&amp;IF(Checks!$S$247="","",Checks!$S$247&amp;"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"&amp;IF(Checks!$S$248="","",Checks!$S$248&amp;"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"&amp;IF(Checks!$S$249="","",Checks!$S$249&amp;"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"&amp;IF(Checks!$S$250="","",Checks!$S$250&amp;"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"&amp;IF(Checks!$S$251="","",Checks!$S$251&amp;"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"&amp;IF(Checks!$S$252="","",Checks!$S$252&amp;"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"&amp;IF(Checks!$S$253="","",Checks!$S$253&amp;"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"&amp;IF(Checks!$S$254="","",Checks!$S$254&amp;"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"&amp;IF(Checks!$S$255="","",Checks!$S$255&amp;"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"&amp;IF(Checks!$S$256="","",Checks!$S$256&amp;"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"&amp;IF(Checks!$S$257="","",Checks!$S$257&amp;"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"&amp;IF(Checks!$S$258="","",Checks!$S$258&amp;"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"&amp;IF(Checks!$S$259="","",Checks!$S$259&amp;"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"&amp;IF(Checks!$S$260="","",Checks!$S$260&amp;"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"&amp;IF(Checks!$S$261="","",Checks!$S$261&amp;"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3462</v>
      </c>
      <c r="B77" s="116"/>
      <c r="C77" s="116"/>
      <c r="D77" s="116"/>
      <c r="E77" s="116" t="s">
        <v>3463</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3417</v>
      </c>
      <c r="B2" s="94" t="str">
        <f aca="false">Flights!$F$12&amp;"   "&amp;TEXT(Flights!$D$12,"DD-MMM-YY")&amp;" ("&amp;Flights!$E$12&amp;")"</f>
        <v>MH0752   10-Oct-26 (SAT)</v>
      </c>
      <c r="C2" s="94"/>
      <c r="D2" s="94"/>
      <c r="E2" s="95" t="s">
        <v>3418</v>
      </c>
      <c r="F2" s="96" t="str">
        <f aca="false">Flights!$AT$12</f>
        <v>NOT READY – DOCUMENTS</v>
      </c>
      <c r="G2" s="96"/>
      <c r="H2" s="96"/>
    </row>
    <row r="3" customFormat="false" ht="24" hidden="false" customHeight="true" outlineLevel="0" collapsed="false">
      <c r="A3" s="93" t="s">
        <v>3419</v>
      </c>
      <c r="B3" s="94" t="str">
        <f aca="false">Flights!$G$12&amp;" → "&amp;Flights!$H$12&amp;"   Class "&amp;Flights!$K$12&amp;"   Seat "&amp;Flights!$O$12</f>
        <v>KUL → HAN   Class EY   Seat 4A</v>
      </c>
      <c r="C3" s="94"/>
      <c r="D3" s="94"/>
      <c r="E3" s="95" t="s">
        <v>73</v>
      </c>
      <c r="F3" s="95" t="s">
        <v>3420</v>
      </c>
      <c r="G3" s="95" t="s">
        <v>3421</v>
      </c>
      <c r="H3" s="95"/>
    </row>
    <row r="4" customFormat="false" ht="24" hidden="false" customHeight="true" outlineLevel="0" collapsed="false">
      <c r="A4" s="93" t="s">
        <v>3422</v>
      </c>
      <c r="B4" s="94" t="str">
        <f aca="false">IF(ISNUMBER(Flights!$I$12),TEXT(Flights!$I$12,"DD-MMM-YY HH:MM"),"")&amp;" "&amp;Flights!$G$12&amp;"  →  "&amp;IF(ISNUMBER(Flights!$J$12),TEXT(Flights!$J$12,"DD-MMM-YY HH:MM"),"")&amp;" "&amp;Flights!$H$12</f>
        <v>10-Oct-26 09:35 KUL  →  10-Oct-26 12:15 HAN</v>
      </c>
      <c r="C4" s="94"/>
      <c r="D4" s="94"/>
      <c r="E4" s="93" t="s">
        <v>3423</v>
      </c>
      <c r="F4" s="97" t="str">
        <f aca="false">IF(ISNUMBER(Flights!$AG$12),TEXT(Flights!$AG$12,"DD-MMM-YY HH:MM"),"")&amp;" "&amp;Flights!$V$12</f>
        <v>03-Oct-26 09:35 KUL</v>
      </c>
      <c r="G4" s="98" t="n">
        <f aca="false">Flights!$AJ$12</f>
        <v>0</v>
      </c>
      <c r="H4" s="98"/>
    </row>
    <row r="5" customFormat="false" ht="24" hidden="false" customHeight="true" outlineLevel="0" collapsed="false">
      <c r="A5" s="93" t="s">
        <v>3424</v>
      </c>
      <c r="B5" s="94" t="str">
        <f aca="false">Flights!$L$12&amp;" – "&amp;Flights!$M$12</f>
        <v>B738MAX – B737-8 (B7M8)</v>
      </c>
      <c r="C5" s="94"/>
      <c r="D5" s="94"/>
      <c r="E5" s="93" t="s">
        <v>3425</v>
      </c>
      <c r="F5" s="97" t="str">
        <f aca="false">IF(ISNUMBER(Flights!$AH$12),TEXT(Flights!$AH$12,"DD-MMM-YY HH:MM"),"")&amp;" "&amp;Flights!$V$12</f>
        <v>09-Oct-26 09:35 KUL</v>
      </c>
      <c r="G5" s="98" t="n">
        <f aca="false">Flights!$AK$12</f>
        <v>0</v>
      </c>
      <c r="H5" s="98"/>
    </row>
    <row r="6" customFormat="false" ht="24" hidden="false" customHeight="true" outlineLevel="0" collapsed="false">
      <c r="A6" s="93" t="s">
        <v>3426</v>
      </c>
      <c r="B6" s="94" t="str">
        <f aca="false">IF(TRIM(Flights!$N$12)="","__________________",Flights!$N$12)</f>
        <v>__________________</v>
      </c>
      <c r="C6" s="94"/>
      <c r="D6" s="94"/>
      <c r="E6" s="93" t="s">
        <v>3427</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3428</v>
      </c>
      <c r="B7" s="94" t="str">
        <f aca="false">Flights!$T$12</f>
        <v>1 Meal (Meal)</v>
      </c>
      <c r="C7" s="94"/>
      <c r="D7" s="94"/>
      <c r="E7" s="93" t="s">
        <v>3429</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3430</v>
      </c>
      <c r="F8" s="99" t="s">
        <v>3431</v>
      </c>
      <c r="G8" s="98" t="n">
        <f aca="false">Flights!$AN$12</f>
        <v>0</v>
      </c>
      <c r="H8" s="98"/>
    </row>
    <row r="9" customFormat="false" ht="12.75" hidden="false" customHeight="true" outlineLevel="0" collapsed="false">
      <c r="A9" s="93" t="s">
        <v>3432</v>
      </c>
      <c r="B9" s="94" t="str">
        <f aca="false">TRIM(Flights!$P$12&amp;"  "&amp;Flights!$Q$12)</f>
        <v>2H 50M Overnight HAN</v>
      </c>
      <c r="C9" s="94"/>
      <c r="D9" s="94"/>
      <c r="E9" s="93" t="s">
        <v>3433</v>
      </c>
      <c r="F9" s="100" t="n">
        <f aca="false">Flights!$AP$12</f>
        <v>0</v>
      </c>
      <c r="G9" s="100" t="n">
        <f aca="false">Flights!$AQ$12</f>
        <v>0</v>
      </c>
      <c r="H9" s="100" t="n">
        <f aca="false">Flights!$AU$12</f>
        <v>0</v>
      </c>
    </row>
    <row r="10" customFormat="false" ht="24" hidden="false" customHeight="true" outlineLevel="0" collapsed="false">
      <c r="A10" s="93" t="s">
        <v>3434</v>
      </c>
      <c r="B10" s="94" t="str">
        <f aca="false">IF(TRIM(Flights!$X$12)="","__________________",Flights!$X$12)</f>
        <v>__________________</v>
      </c>
      <c r="C10" s="94"/>
      <c r="D10" s="94"/>
      <c r="E10" s="93" t="s">
        <v>3435</v>
      </c>
      <c r="F10" s="100" t="n">
        <f aca="false">Flights!$AO$12</f>
        <v>20</v>
      </c>
      <c r="G10" s="100" t="n">
        <f aca="false">Flights!$AS$12</f>
        <v>0</v>
      </c>
      <c r="H10" s="100" t="n">
        <f aca="false">Flights!$AR$12</f>
        <v>2</v>
      </c>
    </row>
    <row r="11" customFormat="false" ht="21" hidden="false" customHeight="true" outlineLevel="0" collapsed="false">
      <c r="A11" s="93" t="s">
        <v>3436</v>
      </c>
      <c r="B11" s="94" t="str">
        <f aca="false">IF(TRIM(Flights!$Y$12)="","__________________",Flights!$Y$12)</f>
        <v>__________________</v>
      </c>
      <c r="C11" s="94"/>
      <c r="D11" s="94"/>
      <c r="E11" s="93" t="s">
        <v>3437</v>
      </c>
      <c r="F11" s="100" t="str">
        <f aca="false">Flights!$AV$12&amp;" / "&amp;Flights!$AW$12</f>
        <v>0 / 20</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3448</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3449</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"&amp;IF(Checks!$S$262="","",Checks!$S$262&amp;"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"&amp;IF(Checks!$S$263="","",Checks!$S$263&amp;"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"&amp;IF(Checks!$S$264="","",Checks!$S$264&amp;"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"&amp;IF(Checks!$S$265="","",Checks!$S$265&amp;"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"&amp;IF(Checks!$S$266="","",Checks!$S$266&amp;"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"&amp;IF(Checks!$S$267="","",Checks!$S$267&amp;"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"&amp;IF(Checks!$S$268="","",Checks!$S$268&amp;"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"&amp;IF(Checks!$S$269="","",Checks!$S$269&amp;"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"&amp;IF(Checks!$S$270="","",Checks!$S$270&amp;"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"&amp;IF(Checks!$S$271="","",Checks!$S$271&amp;"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"&amp;IF(Checks!$S$272="","",Checks!$S$272&amp;"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"&amp;IF(Checks!$S$273="","",Checks!$S$273&amp;"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"&amp;IF(Checks!$S$274="","",Checks!$S$274&amp;"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"&amp;IF(Checks!$S$275="","",Checks!$S$275&amp;"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"&amp;IF(Checks!$S$276="","",Checks!$S$276&amp;"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"&amp;IF(Checks!$S$277="","",Checks!$S$277&amp;"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"&amp;IF(Checks!$S$278="","",Checks!$S$278&amp;"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"&amp;IF(Checks!$S$279="","",Checks!$S$279&amp;"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"&amp;IF(Checks!$S$280="","",Checks!$S$280&amp;"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"&amp;IF(Checks!$S$281="","",Checks!$S$281&amp;"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"&amp;IF(Checks!$S$282="","",Checks!$S$282&amp;"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3462</v>
      </c>
      <c r="B48" s="116"/>
      <c r="C48" s="116"/>
      <c r="D48" s="116"/>
      <c r="E48" s="116" t="s">
        <v>3463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3417</v>
      </c>
      <c r="B2" s="94" t="str">
        <f aca="false">Flights!$F$13&amp;"   "&amp;TEXT(Flights!$D$13,"DD-MMM-YY")&amp;" ("&amp;Flights!$E$13&amp;")"</f>
        <v>MH0753   11-Oct-26 (SUN)</v>
      </c>
      <c r="C2" s="94"/>
      <c r="D2" s="94"/>
      <c r="E2" s="95" t="s">
        <v>3418</v>
      </c>
      <c r="F2" s="96" t="str">
        <f aca="false">Flights!$AT$13</f>
        <v>NOT READY – DOCUMENTS</v>
      </c>
      <c r="G2" s="96"/>
      <c r="H2" s="96"/>
    </row>
    <row r="3" customFormat="false" ht="24" hidden="false" customHeight="true" outlineLevel="0" collapsed="false">
      <c r="A3" s="93" t="s">
        <v>3419</v>
      </c>
      <c r="B3" s="94" t="str">
        <f aca="false">Flights!$G$13&amp;" → "&amp;Flights!$H$13&amp;"   Class "&amp;Flights!$K$13&amp;"   Seat "&amp;Flights!$O$13</f>
        <v>HAN → KUL   Class BC   Seat 1F</v>
      </c>
      <c r="C3" s="94"/>
      <c r="D3" s="94"/>
      <c r="E3" s="95" t="s">
        <v>73</v>
      </c>
      <c r="F3" s="95" t="s">
        <v>3420</v>
      </c>
      <c r="G3" s="95" t="s">
        <v>3421</v>
      </c>
      <c r="H3" s="95"/>
    </row>
    <row r="4" customFormat="false" ht="24" hidden="false" customHeight="true" outlineLevel="0" collapsed="false">
      <c r="A4" s="93" t="s">
        <v>3422</v>
      </c>
      <c r="B4" s="94" t="str">
        <f aca="false">IF(ISNUMBER(Flights!$I$13),TEXT(Flights!$I$13,"DD-MMM-YY HH:MM"),"")&amp;" "&amp;Flights!$G$13&amp;"  →  "&amp;IF(ISNUMBER(Flights!$J$13),TEXT(Flights!$J$13,"DD-MMM-YY HH:MM"),"")&amp;" "&amp;Flights!$H$13</f>
        <v>11-Oct-26 13:05 HAN  →  11-Oct-26 17:30 KUL</v>
      </c>
      <c r="C4" s="94"/>
      <c r="D4" s="94"/>
      <c r="E4" s="93" t="s">
        <v>3423</v>
      </c>
      <c r="F4" s="97" t="str">
        <f aca="false">IF(ISNUMBER(Flights!$AG$13),TEXT(Flights!$AG$13,"DD-MMM-YY HH:MM"),"")&amp;" "&amp;Flights!$V$13</f>
        <v>04-Oct-26 13:05 HAN</v>
      </c>
      <c r="G4" s="98" t="n">
        <f aca="false">Flights!$AJ$13</f>
        <v>0</v>
      </c>
      <c r="H4" s="98"/>
    </row>
    <row r="5" customFormat="false" ht="24" hidden="false" customHeight="true" outlineLevel="0" collapsed="false">
      <c r="A5" s="93" t="s">
        <v>3424</v>
      </c>
      <c r="B5" s="94" t="str">
        <f aca="false">Flights!$L$13&amp;" – "&amp;Flights!$M$13</f>
        <v>B738MAX – B737-8 (B7M8)</v>
      </c>
      <c r="C5" s="94"/>
      <c r="D5" s="94"/>
      <c r="E5" s="93" t="s">
        <v>3425</v>
      </c>
      <c r="F5" s="97" t="str">
        <f aca="false">IF(ISNUMBER(Flights!$AH$13),TEXT(Flights!$AH$13,"DD-MMM-YY HH:MM"),"")&amp;" "&amp;Flights!$V$13</f>
        <v>10-Oct-26 13:05 HAN</v>
      </c>
      <c r="G5" s="98" t="n">
        <f aca="false">Flights!$AK$13</f>
        <v>0</v>
      </c>
      <c r="H5" s="98"/>
    </row>
    <row r="6" customFormat="false" ht="24" hidden="false" customHeight="true" outlineLevel="0" collapsed="false">
      <c r="A6" s="93" t="s">
        <v>3426</v>
      </c>
      <c r="B6" s="94" t="str">
        <f aca="false">IF(TRIM(Flights!$N$13)="","__________________",Flights!$N$13)</f>
        <v>__________________</v>
      </c>
      <c r="C6" s="94"/>
      <c r="D6" s="94"/>
      <c r="E6" s="93" t="s">
        <v>3427</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3428</v>
      </c>
      <c r="B7" s="94" t="str">
        <f aca="false">Flights!$T$13</f>
        <v>1 Meal (Meal)</v>
      </c>
      <c r="C7" s="94"/>
      <c r="D7" s="94"/>
      <c r="E7" s="93" t="s">
        <v>3429</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3430</v>
      </c>
      <c r="F8" s="99" t="s">
        <v>3431</v>
      </c>
      <c r="G8" s="98" t="n">
        <f aca="false">Flights!$AN$13</f>
        <v>0</v>
      </c>
      <c r="H8" s="98"/>
    </row>
    <row r="9" customFormat="false" ht="12.75" hidden="false" customHeight="true" outlineLevel="0" collapsed="false">
      <c r="A9" s="93" t="s">
        <v>3432</v>
      </c>
      <c r="B9" s="94" t="str">
        <f aca="false">TRIM(Flights!$P$13&amp;"  "&amp;Flights!$Q$13)</f>
        <v>- Overnight KUL</v>
      </c>
      <c r="C9" s="94"/>
      <c r="D9" s="94"/>
      <c r="E9" s="93" t="s">
        <v>3433</v>
      </c>
      <c r="F9" s="100" t="n">
        <f aca="false">Flights!$AP$13</f>
        <v>0</v>
      </c>
      <c r="G9" s="100" t="n">
        <f aca="false">Flights!$AQ$13</f>
        <v>0</v>
      </c>
      <c r="H9" s="100" t="n">
        <f aca="false">Flights!$AU$13</f>
        <v>0</v>
      </c>
    </row>
    <row r="10" customFormat="false" ht="24" hidden="false" customHeight="true" outlineLevel="0" collapsed="false">
      <c r="A10" s="93" t="s">
        <v>3434</v>
      </c>
      <c r="B10" s="94" t="str">
        <f aca="false">IF(TRIM(Flights!$X$13)="","__________________",Flights!$X$13)</f>
        <v>__________________</v>
      </c>
      <c r="C10" s="94"/>
      <c r="D10" s="94"/>
      <c r="E10" s="93" t="s">
        <v>3435</v>
      </c>
      <c r="F10" s="100" t="n">
        <f aca="false">Flights!$AO$13</f>
        <v>38</v>
      </c>
      <c r="G10" s="100" t="n">
        <f aca="false">Flights!$AS$13</f>
        <v>2</v>
      </c>
      <c r="H10" s="100" t="n">
        <f aca="false">Flights!$AR$13</f>
        <v>2</v>
      </c>
    </row>
    <row r="11" customFormat="false" ht="21" hidden="false" customHeight="true" outlineLevel="0" collapsed="false">
      <c r="A11" s="93" t="s">
        <v>3436</v>
      </c>
      <c r="B11" s="94" t="str">
        <f aca="false">IF(TRIM(Flights!$Y$13)="","__________________",Flights!$Y$13)</f>
        <v>__________________</v>
      </c>
      <c r="C11" s="94"/>
      <c r="D11" s="94"/>
      <c r="E11" s="93" t="s">
        <v>3437</v>
      </c>
      <c r="F11" s="100" t="str">
        <f aca="false">Flights!$AV$13&amp;" / "&amp;Flights!$AW$13</f>
        <v>0 / 38</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3448</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3449</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"&amp;IF(Checks!$S$283="","",Checks!$S$283&amp;"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"&amp;IF(Checks!$S$284="","",Checks!$S$284&amp;"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"&amp;IF(Checks!$S$285="","",Checks!$S$285&amp;"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"&amp;IF(Checks!$S$286="","",Checks!$S$286&amp;"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"&amp;IF(Checks!$S$287="","",Checks!$S$287&amp;"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"&amp;IF(Checks!$S$288="","",Checks!$S$288&amp;"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"&amp;IF(Checks!$S$289="","",Checks!$S$289&amp;"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"&amp;IF(Checks!$S$290="","",Checks!$S$290&amp;"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"&amp;IF(Checks!$S$291="","",Checks!$S$291&amp;"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"&amp;IF(Checks!$S$292="","",Checks!$S$292&amp;"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"&amp;IF(Checks!$S$293="","",Checks!$S$293&amp;"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"&amp;IF(Checks!$S$294="","",Checks!$S$294&amp;"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"&amp;IF(Checks!$S$295="","",Checks!$S$295&amp;"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"&amp;IF(Checks!$S$296="","",Checks!$S$296&amp;"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"&amp;IF(Checks!$S$297="","",Checks!$S$297&amp;"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"&amp;IF(Checks!$S$298="","",Checks!$S$298&amp;"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"&amp;IF(Checks!$S$299="","",Checks!$S$299&amp;"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"&amp;IF(Checks!$S$300="","",Checks!$S$300&amp;"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"&amp;IF(Checks!$S$301="","",Checks!$S$301&amp;"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"&amp;IF(Checks!$S$302="","",Checks!$S$302&amp;"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"&amp;IF(Checks!$S$303="","",Checks!$S$303&amp;"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"&amp;IF(Checks!$S$304="","",Checks!$S$304&amp;"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"&amp;IF(Checks!$S$305="","",Checks!$S$305&amp;"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"&amp;IF(Checks!$S$306="","",Checks!$S$306&amp;"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"&amp;IF(Checks!$S$307="","",Checks!$S$307&amp;"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"&amp;IF(Checks!$S$308="","",Checks!$S$308&amp;"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"&amp;IF(Checks!$S$309="","",Checks!$S$309&amp;"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"&amp;IF(Checks!$S$310="","",Checks!$S$310&amp;"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"&amp;IF(Checks!$S$311="","",Checks!$S$311&amp;"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"&amp;IF(Checks!$S$312="","",Checks!$S$312&amp;"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"&amp;IF(Checks!$S$313="","",Checks!$S$313&amp;"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"&amp;IF(Checks!$S$314="","",Checks!$S$314&amp;"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"&amp;IF(Checks!$S$315="","",Checks!$S$315&amp;"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"&amp;IF(Checks!$S$316="","",Checks!$S$316&amp;"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"&amp;IF(Checks!$S$317="","",Checks!$S$317&amp;"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"&amp;IF(Checks!$S$318="","",Checks!$S$318&amp;"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"&amp;IF(Checks!$S$319="","",Checks!$S$319&amp;"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"&amp;IF(Checks!$S$320="","",Checks!$S$320&amp;"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"&amp;IF(Checks!$S$321="","",Checks!$S$321&amp;"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3462</v>
      </c>
      <c r="B66" s="116"/>
      <c r="C66" s="116"/>
      <c r="D66" s="116"/>
      <c r="E66" s="116" t="s">
        <v>3463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3417</v>
      </c>
      <c r="B2" s="94" t="str">
        <f aca="false">Flights!$F$14&amp;"   "&amp;TEXT(Flights!$D$14,"DD-MMM-YY")&amp;" ("&amp;Flights!$E$14&amp;")"</f>
        <v>MH1140   12-Oct-26 (MON)</v>
      </c>
      <c r="C2" s="94"/>
      <c r="D2" s="94"/>
      <c r="E2" s="95" t="s">
        <v>3418</v>
      </c>
      <c r="F2" s="96" t="str">
        <f aca="false">Flights!$AT$14</f>
        <v>NOT READY – DOCUMENTS</v>
      </c>
      <c r="G2" s="96"/>
      <c r="H2" s="96"/>
    </row>
    <row r="3" customFormat="false" ht="24" hidden="false" customHeight="true" outlineLevel="0" collapsed="false">
      <c r="A3" s="93" t="s">
        <v>3419</v>
      </c>
      <c r="B3" s="94" t="str">
        <f aca="false">Flights!$G$14&amp;" → "&amp;Flights!$H$14&amp;"   Class "&amp;Flights!$K$14&amp;"   Seat "&amp;Flights!$O$14</f>
        <v>KUL → PEN   Class BC   Seat 1F</v>
      </c>
      <c r="C3" s="94"/>
      <c r="D3" s="94"/>
      <c r="E3" s="95" t="s">
        <v>73</v>
      </c>
      <c r="F3" s="95" t="s">
        <v>3420</v>
      </c>
      <c r="G3" s="95" t="s">
        <v>3421</v>
      </c>
      <c r="H3" s="95"/>
    </row>
    <row r="4" customFormat="false" ht="24" hidden="false" customHeight="true" outlineLevel="0" collapsed="false">
      <c r="A4" s="93" t="s">
        <v>3422</v>
      </c>
      <c r="B4" s="94" t="str">
        <f aca="false">IF(ISNUMBER(Flights!$I$14),TEXT(Flights!$I$14,"DD-MMM-YY HH:MM"),"")&amp;" "&amp;Flights!$G$14&amp;"  →  "&amp;IF(ISNUMBER(Flights!$J$14),TEXT(Flights!$J$14,"DD-MMM-YY HH:MM"),"")&amp;" "&amp;Flights!$H$14</f>
        <v>12-Oct-26 11:45 KUL  →  12-Oct-26 12:45 PEN</v>
      </c>
      <c r="C4" s="94"/>
      <c r="D4" s="94"/>
      <c r="E4" s="93" t="s">
        <v>3423</v>
      </c>
      <c r="F4" s="97" t="str">
        <f aca="false">IF(ISNUMBER(Flights!$AG$14),TEXT(Flights!$AG$14,"DD-MMM-YY HH:MM"),"")&amp;" "&amp;Flights!$V$14</f>
        <v>05-Oct-26 11:45 KUL</v>
      </c>
      <c r="G4" s="98" t="n">
        <f aca="false">Flights!$AJ$14</f>
        <v>0</v>
      </c>
      <c r="H4" s="98"/>
    </row>
    <row r="5" customFormat="false" ht="24" hidden="false" customHeight="true" outlineLevel="0" collapsed="false">
      <c r="A5" s="93" t="s">
        <v>3424</v>
      </c>
      <c r="B5" s="94" t="str">
        <f aca="false">Flights!$L$14&amp;" – "&amp;Flights!$M$14</f>
        <v>B738MAX – B737-8 (B7M8)</v>
      </c>
      <c r="C5" s="94"/>
      <c r="D5" s="94"/>
      <c r="E5" s="93" t="s">
        <v>3425</v>
      </c>
      <c r="F5" s="97" t="str">
        <f aca="false">IF(ISNUMBER(Flights!$AH$14),TEXT(Flights!$AH$14,"DD-MMM-YY HH:MM"),"")&amp;" "&amp;Flights!$V$14</f>
        <v>11-Oct-26 11:45 KUL</v>
      </c>
      <c r="G5" s="98" t="n">
        <f aca="false">Flights!$AK$14</f>
        <v>0</v>
      </c>
      <c r="H5" s="98"/>
    </row>
    <row r="6" customFormat="false" ht="24" hidden="false" customHeight="true" outlineLevel="0" collapsed="false">
      <c r="A6" s="93" t="s">
        <v>3426</v>
      </c>
      <c r="B6" s="94" t="str">
        <f aca="false">IF(TRIM(Flights!$N$14)="","__________________",Flights!$N$14)</f>
        <v>__________________</v>
      </c>
      <c r="C6" s="94"/>
      <c r="D6" s="94"/>
      <c r="E6" s="93" t="s">
        <v>3427</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3428</v>
      </c>
      <c r="B7" s="94" t="str">
        <f aca="false">Flights!$T$14</f>
        <v>Refreshment (Peanut &amp; Water)</v>
      </c>
      <c r="C7" s="94"/>
      <c r="D7" s="94"/>
      <c r="E7" s="93" t="s">
        <v>3429</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3430</v>
      </c>
      <c r="F8" s="99" t="s">
        <v>3431</v>
      </c>
      <c r="G8" s="98" t="n">
        <f aca="false">Flights!$AN$14</f>
        <v>0</v>
      </c>
      <c r="H8" s="98"/>
    </row>
    <row r="9" customFormat="false" ht="12.75" hidden="false" customHeight="true" outlineLevel="0" collapsed="false">
      <c r="A9" s="93" t="s">
        <v>3432</v>
      </c>
      <c r="B9" s="94" t="str">
        <f aca="false">TRIM(Flights!$P$14&amp;"  "&amp;Flights!$Q$14)</f>
        <v>-</v>
      </c>
      <c r="C9" s="94"/>
      <c r="D9" s="94"/>
      <c r="E9" s="93" t="s">
        <v>3433</v>
      </c>
      <c r="F9" s="100" t="n">
        <f aca="false">Flights!$AP$14</f>
        <v>0</v>
      </c>
      <c r="G9" s="100" t="n">
        <f aca="false">Flights!$AQ$14</f>
        <v>0</v>
      </c>
      <c r="H9" s="100" t="n">
        <f aca="false">Flights!$AU$14</f>
        <v>0</v>
      </c>
    </row>
    <row r="10" customFormat="false" ht="24" hidden="false" customHeight="true" outlineLevel="0" collapsed="false">
      <c r="A10" s="93" t="s">
        <v>3434</v>
      </c>
      <c r="B10" s="94" t="str">
        <f aca="false">IF(TRIM(Flights!$X$14)="","__________________",Flights!$X$14)</f>
        <v>__________________</v>
      </c>
      <c r="C10" s="94"/>
      <c r="D10" s="94"/>
      <c r="E10" s="93" t="s">
        <v>3435</v>
      </c>
      <c r="F10" s="100" t="n">
        <f aca="false">Flights!$AO$14</f>
        <v>34</v>
      </c>
      <c r="G10" s="100" t="n">
        <f aca="false">Flights!$AS$14</f>
        <v>0</v>
      </c>
      <c r="H10" s="100" t="n">
        <f aca="false">Flights!$AR$14</f>
        <v>2</v>
      </c>
    </row>
    <row r="11" customFormat="false" ht="21" hidden="false" customHeight="true" outlineLevel="0" collapsed="false">
      <c r="A11" s="93" t="s">
        <v>3436</v>
      </c>
      <c r="B11" s="94" t="str">
        <f aca="false">IF(TRIM(Flights!$Y$14)="","__________________",Flights!$Y$14)</f>
        <v>__________________</v>
      </c>
      <c r="C11" s="94"/>
      <c r="D11" s="94"/>
      <c r="E11" s="93" t="s">
        <v>3437</v>
      </c>
      <c r="F11" s="100" t="str">
        <f aca="false">Flights!$AV$14&amp;" / "&amp;Flights!$AW$14</f>
        <v>0 / 34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3448</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3449</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"&amp;IF(Checks!$S$322="","",Checks!$S$322&amp;"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"&amp;IF(Checks!$S$323="","",Checks!$S$323&amp;"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"&amp;IF(Checks!$S$324="","",Checks!$S$324&amp;"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"&amp;IF(Checks!$S$325="","",Checks!$S$325&amp;"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"&amp;IF(Checks!$S$326="","",Checks!$S$326&amp;"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"&amp;IF(Checks!$S$327="","",Checks!$S$327&amp;"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"&amp;IF(Checks!$S$328="","",Checks!$S$328&amp;"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"&amp;IF(Checks!$S$329="","",Checks!$S$329&amp;"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"&amp;IF(Checks!$S$330="","",Checks!$S$330&amp;"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"&amp;IF(Checks!$S$331="","",Checks!$S$331&amp;"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"&amp;IF(Checks!$S$332="","",Checks!$S$332&amp;"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"&amp;IF(Checks!$S$333="","",Checks!$S$333&amp;"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"&amp;IF(Checks!$S$334="","",Checks!$S$334&amp;"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"&amp;IF(Checks!$S$335="","",Checks!$S$335&amp;"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"&amp;IF(Checks!$S$336="","",Checks!$S$336&amp;"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"&amp;IF(Checks!$S$337="","",Checks!$S$337&amp;"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"&amp;IF(Checks!$S$338="","",Checks!$S$338&amp;"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"&amp;IF(Checks!$S$339="","",Checks!$S$339&amp;"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"&amp;IF(Checks!$S$340="","",Checks!$S$340&amp;"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"&amp;IF(Checks!$S$341="","",Checks!$S$341&amp;"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"&amp;IF(Checks!$S$342="","",Checks!$S$342&amp;"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"&amp;IF(Checks!$S$343="","",Checks!$S$343&amp;"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"&amp;IF(Checks!$S$344="","",Checks!$S$344&amp;"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"&amp;IF(Checks!$S$345="","",Checks!$S$345&amp;"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"&amp;IF(Checks!$S$346="","",Checks!$S$346&amp;"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"&amp;IF(Checks!$S$347="","",Checks!$S$347&amp;"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"&amp;IF(Checks!$S$348="","",Checks!$S$348&amp;"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"&amp;IF(Checks!$S$349="","",Checks!$S$349&amp;"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"&amp;IF(Checks!$S$350="","",Checks!$S$350&amp;"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"&amp;IF(Checks!$S$351="","",Checks!$S$351&amp;"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"&amp;IF(Checks!$S$352="","",Checks!$S$352&amp;"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"&amp;IF(Checks!$S$353="","",Checks!$S$353&amp;"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"&amp;IF(Checks!$S$354="","",Checks!$S$354&amp;"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"&amp;IF(Checks!$S$355="","",Checks!$S$355&amp;"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"&amp;IF(Checks!$S$356="","",Checks!$S$356&amp;"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3462</v>
      </c>
      <c r="B62" s="116"/>
      <c r="C62" s="116"/>
      <c r="D62" s="116"/>
      <c r="E62" s="116" t="s">
        <v>3463</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3417</v>
      </c>
      <c r="B2" s="94" t="str">
        <f aca="false">Flights!$F$15&amp;"   "&amp;TEXT(Flights!$D$15,"DD-MMM-YY")&amp;" ("&amp;Flights!$E$15&amp;")"</f>
        <v>MH1149   12-Oct-26 (MON)</v>
      </c>
      <c r="C2" s="94"/>
      <c r="D2" s="94"/>
      <c r="E2" s="95" t="s">
        <v>3418</v>
      </c>
      <c r="F2" s="96" t="str">
        <f aca="false">Flights!$AT$15</f>
        <v>NOT READY – DOCUMENTS</v>
      </c>
      <c r="G2" s="96"/>
      <c r="H2" s="96"/>
    </row>
    <row r="3" customFormat="false" ht="24" hidden="false" customHeight="true" outlineLevel="0" collapsed="false">
      <c r="A3" s="93" t="s">
        <v>3419</v>
      </c>
      <c r="B3" s="94" t="str">
        <f aca="false">Flights!$G$15&amp;" → "&amp;Flights!$H$15&amp;"   Class "&amp;Flights!$K$15&amp;"   Seat "&amp;Flights!$O$15</f>
        <v>PEN → KUL   Class EY   Seat 4A</v>
      </c>
      <c r="C3" s="94"/>
      <c r="D3" s="94"/>
      <c r="E3" s="95" t="s">
        <v>73</v>
      </c>
      <c r="F3" s="95" t="s">
        <v>3420</v>
      </c>
      <c r="G3" s="95" t="s">
        <v>3421</v>
      </c>
      <c r="H3" s="95"/>
    </row>
    <row r="4" customFormat="false" ht="24" hidden="false" customHeight="true" outlineLevel="0" collapsed="false">
      <c r="A4" s="93" t="s">
        <v>3422</v>
      </c>
      <c r="B4" s="94" t="str">
        <f aca="false">IF(ISNUMBER(Flights!$I$15),TEXT(Flights!$I$15,"DD-MMM-YY HH:MM"),"")&amp;" "&amp;Flights!$G$15&amp;"  →  "&amp;IF(ISNUMBER(Flights!$J$15),TEXT(Flights!$J$15,"DD-MMM-YY HH:MM"),"")&amp;" "&amp;Flights!$H$15</f>
        <v>12-Oct-26 15:50 PEN  →  12-Oct-26 16:55 KUL</v>
      </c>
      <c r="C4" s="94"/>
      <c r="D4" s="94"/>
      <c r="E4" s="93" t="s">
        <v>3423</v>
      </c>
      <c r="F4" s="97" t="str">
        <f aca="false">IF(ISNUMBER(Flights!$AG$15),TEXT(Flights!$AG$15,"DD-MMM-YY HH:MM"),"")&amp;" "&amp;Flights!$V$15</f>
        <v>05-Oct-26 15:50 KUL</v>
      </c>
      <c r="G4" s="98" t="n">
        <f aca="false">Flights!$AJ$15</f>
        <v>0</v>
      </c>
      <c r="H4" s="98"/>
    </row>
    <row r="5" customFormat="false" ht="24" hidden="false" customHeight="true" outlineLevel="0" collapsed="false">
      <c r="A5" s="93" t="s">
        <v>3424</v>
      </c>
      <c r="B5" s="94" t="str">
        <f aca="false">Flights!$L$15&amp;" – "&amp;Flights!$M$15</f>
        <v>B738MAX – B737-8 (B7M8)</v>
      </c>
      <c r="C5" s="94"/>
      <c r="D5" s="94"/>
      <c r="E5" s="93" t="s">
        <v>3425</v>
      </c>
      <c r="F5" s="97" t="str">
        <f aca="false">IF(ISNUMBER(Flights!$AH$15),TEXT(Flights!$AH$15,"DD-MMM-YY HH:MM"),"")&amp;" "&amp;Flights!$V$15</f>
        <v>11-Oct-26 15:50 KUL</v>
      </c>
      <c r="G5" s="98" t="n">
        <f aca="false">Flights!$AK$15</f>
        <v>0</v>
      </c>
      <c r="H5" s="98"/>
    </row>
    <row r="6" customFormat="false" ht="24" hidden="false" customHeight="true" outlineLevel="0" collapsed="false">
      <c r="A6" s="93" t="s">
        <v>3426</v>
      </c>
      <c r="B6" s="94" t="str">
        <f aca="false">IF(TRIM(Flights!$N$15)="","__________________",Flights!$N$15)</f>
        <v>__________________</v>
      </c>
      <c r="C6" s="94"/>
      <c r="D6" s="94"/>
      <c r="E6" s="93" t="s">
        <v>3427</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3428</v>
      </c>
      <c r="B7" s="94" t="str">
        <f aca="false">Flights!$T$15</f>
        <v>Refreshment (Peanut &amp; Water)</v>
      </c>
      <c r="C7" s="94"/>
      <c r="D7" s="94"/>
      <c r="E7" s="93" t="s">
        <v>3429</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3430</v>
      </c>
      <c r="F8" s="99" t="s">
        <v>3431</v>
      </c>
      <c r="G8" s="98" t="n">
        <f aca="false">Flights!$AN$15</f>
        <v>0</v>
      </c>
      <c r="H8" s="98"/>
    </row>
    <row r="9" customFormat="false" ht="12.75" hidden="false" customHeight="true" outlineLevel="0" collapsed="false">
      <c r="A9" s="93" t="s">
        <v>3432</v>
      </c>
      <c r="B9" s="94" t="str">
        <f aca="false">TRIM(Flights!$P$15&amp;"  "&amp;Flights!$Q$15)</f>
        <v>3H 05M</v>
      </c>
      <c r="C9" s="94"/>
      <c r="D9" s="94"/>
      <c r="E9" s="93" t="s">
        <v>3433</v>
      </c>
      <c r="F9" s="100" t="n">
        <f aca="false">Flights!$AP$15</f>
        <v>0</v>
      </c>
      <c r="G9" s="100" t="n">
        <f aca="false">Flights!$AQ$15</f>
        <v>0</v>
      </c>
      <c r="H9" s="100" t="n">
        <f aca="false">Flights!$AU$15</f>
        <v>0</v>
      </c>
    </row>
    <row r="10" customFormat="false" ht="24" hidden="false" customHeight="true" outlineLevel="0" collapsed="false">
      <c r="A10" s="93" t="s">
        <v>3434</v>
      </c>
      <c r="B10" s="94" t="str">
        <f aca="false">IF(TRIM(Flights!$X$15)="","__________________",Flights!$X$15)</f>
        <v>__________________</v>
      </c>
      <c r="C10" s="94"/>
      <c r="D10" s="94"/>
      <c r="E10" s="93" t="s">
        <v>3435</v>
      </c>
      <c r="F10" s="100" t="n">
        <f aca="false">Flights!$AO$15</f>
        <v>22</v>
      </c>
      <c r="G10" s="100" t="n">
        <f aca="false">Flights!$AS$15</f>
        <v>1</v>
      </c>
      <c r="H10" s="100" t="n">
        <f aca="false">Flights!$AR$15</f>
        <v>2</v>
      </c>
    </row>
    <row r="11" customFormat="false" ht="21" hidden="false" customHeight="true" outlineLevel="0" collapsed="false">
      <c r="A11" s="93" t="s">
        <v>3436</v>
      </c>
      <c r="B11" s="94" t="str">
        <f aca="false">IF(TRIM(Flights!$Y$15)="","__________________",Flights!$Y$15)</f>
        <v>__________________</v>
      </c>
      <c r="C11" s="94"/>
      <c r="D11" s="94"/>
      <c r="E11" s="93" t="s">
        <v>3437</v>
      </c>
      <c r="F11" s="100" t="str">
        <f aca="false">Flights!$AV$15&amp;" / "&amp;Flights!$AW$15</f>
        <v>0 / 22</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3442</v>
      </c>
      <c r="B14" s="95" t="s">
        <v>3443</v>
      </c>
      <c r="C14" s="95" t="s">
        <v>3444</v>
      </c>
      <c r="D14" s="95"/>
      <c r="E14" s="95" t="s">
        <v>3445</v>
      </c>
      <c r="F14" s="95" t="s">
        <v>3446</v>
      </c>
      <c r="G14" s="95"/>
      <c r="H14" s="95"/>
    </row>
    <row r="15" customFormat="false" ht="36" hidden="false" customHeight="true" outlineLevel="0" collapsed="false">
      <c r="A15" s="93" t="s">
        <v>3447</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3448</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3449</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3450</v>
      </c>
      <c r="B18" s="110"/>
      <c r="C18" s="110" t="s">
        <v>3451</v>
      </c>
      <c r="D18" s="110"/>
      <c r="E18" s="110"/>
      <c r="F18" s="110" t="s">
        <v>3452</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3453</v>
      </c>
      <c r="B20" s="111"/>
      <c r="C20" s="111" t="s">
        <v>3453</v>
      </c>
      <c r="D20" s="111"/>
      <c r="E20" s="111"/>
      <c r="F20" s="111" t="s">
        <v>3453</v>
      </c>
      <c r="G20" s="111"/>
      <c r="H20" s="111"/>
    </row>
    <row r="21" customFormat="false" ht="13.5" hidden="false" customHeight="true" outlineLevel="0" collapsed="false">
      <c r="A21" s="112" t="s">
        <v>3454</v>
      </c>
      <c r="B21" s="112"/>
      <c r="C21" s="112"/>
      <c r="D21" s="112"/>
      <c r="E21" s="112"/>
      <c r="F21" s="112"/>
      <c r="G21" s="112"/>
      <c r="H21" s="112"/>
    </row>
    <row r="22" customFormat="false" ht="24" hidden="false" customHeight="true" outlineLevel="0" collapsed="false">
      <c r="A22" s="95" t="s">
        <v>3455</v>
      </c>
      <c r="B22" s="95" t="s">
        <v>3456</v>
      </c>
      <c r="C22" s="95" t="s">
        <v>3457</v>
      </c>
      <c r="D22" s="95" t="s">
        <v>3458</v>
      </c>
      <c r="E22" s="95" t="s">
        <v>3459</v>
      </c>
      <c r="F22" s="95" t="s">
        <v>3460</v>
      </c>
      <c r="G22" s="95" t="s">
        <v>3461</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"&amp;IF(Checks!$S$357="","",Checks!$S$357&amp;"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"&amp;IF(Checks!$S$358="","",Checks!$S$358&amp;"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"&amp;IF(Checks!$S$359="","",Checks!$S$359&amp;"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"&amp;IF(Checks!$S$360="","",Checks!$S$360&amp;"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"&amp;IF(Checks!$S$361="","",Checks!$S$361&amp;"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"&amp;IF(Checks!$S$362="","",Checks!$S$362&amp;"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"&amp;IF(Checks!$S$363="","",Checks!$S$363&amp;"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"&amp;IF(Checks!$S$364="","",Checks!$S$364&amp;"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"&amp;IF(Checks!$S$365="","",Checks!$S$365&amp;"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"&amp;IF(Checks!$S$366="","",Checks!$S$366&amp;"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"&amp;IF(Checks!$S$367="","",Checks!$S$367&amp;"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"&amp;IF(Checks!$S$368="","",Checks!$S$368&amp;"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"&amp;IF(Checks!$S$369="","",Checks!$S$369&amp;"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"&amp;IF(Checks!$S$370="","",Checks!$S$370&amp;"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"&amp;IF(Checks!$S$371="","",Checks!$S$371&amp;"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"&amp;IF(Checks!$S$372="","",Checks!$S$372&amp;"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"&amp;IF(Checks!$S$373="","",Checks!$S$373&amp;"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"&amp;IF(Checks!$S$374="","",Checks!$S$374&amp;"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"&amp;IF(Checks!$S$375="","",Checks!$S$375&amp;"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"&amp;IF(Checks!$S$376="","",Checks!$S$376&amp;"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"&amp;IF(Checks!$S$377="","",Checks!$S$377&amp;"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"&amp;IF(Checks!$S$378="","",Checks!$S$378&amp;"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"&amp;IF(Checks!$S$379="","",Checks!$S$379&amp;"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3462</v>
      </c>
      <c r="B51" s="116"/>
      <c r="C51" s="116"/>
      <c r="D51" s="116"/>
      <c r="E51" s="116" t="s">
        <v>3463</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3417</v>
      </c>
      <c r="B2" s="94" t="str">
        <f aca="false">Flights!$F$16&amp;"   "&amp;TEXT(Flights!$D$16,"DD-MMM-YY")&amp;" ("&amp;Flights!$E$16&amp;")"</f>
        <v>MH0139   12-Oct-26 (MON)</v>
      </c>
      <c r="C2" s="94"/>
      <c r="D2" s="94"/>
      <c r="E2" s="95" t="s">
        <v>3418</v>
      </c>
      <c r="F2" s="96" t="str">
        <f aca="false">Flights!$AT$16</f>
        <v>NOT READY – DOCUMENTS</v>
      </c>
      <c r="G2" s="96"/>
      <c r="H2" s="96"/>
    </row>
    <row r="3" customFormat="false" ht="24" hidden="false" customHeight="true" outlineLevel="0" collapsed="false">
      <c r="A3" s="93" t="s">
        <v>3419</v>
      </c>
      <c r="B3" s="94" t="str">
        <f aca="false">Flights!$G$16&amp;" → "&amp;Flights!$H$16&amp;"   Class "&amp;Flights!$K$16&amp;"   Seat "&amp;Flights!$O$16</f>
        <v>KUL → ADL   Class BC   Seat 1K</v>
      </c>
      <c r="C3" s="94"/>
      <c r="D3" s="94"/>
      <c r="E3" s="95" t="s">
        <v>73</v>
      </c>
      <c r="F3" s="95" t="s">
        <v>3420</v>
      </c>
      <c r="G3" s="95" t="s">
        <v>3421</v>
      </c>
      <c r="H3" s="95"/>
    </row>
    <row r="4" customFormat="false" ht="24" hidden="false" customHeight="true" outlineLevel="0" collapsed="false">
      <c r="A4" s="93" t="s">
        <v>3422</v>
      </c>
      <c r="B4" s="94" t="str">
        <f aca="false">IF(ISNUMBER(Flights!$I$16),TEXT(Flights!$I$16,"DD-MMM-YY HH:MM"),"")&amp;" "&amp;Flights!$G$16&amp;"  →  "&amp;IF(ISNUMBER(Flights!$J$16),TEXT(Flights!$J$16,"DD-MMM-YY HH:MM"),"")&amp;" "&amp;Flights!$H$16</f>
        <v>12-Oct-26 22:25 KUL  →  13-Oct-26 08:00 ADL</v>
      </c>
      <c r="C4" s="94"/>
      <c r="D4" s="94"/>
      <c r="E4" s="93" t="s">
        <v>3423</v>
      </c>
      <c r="F4" s="97" t="str">
        <f aca="false">IF(ISNUMBER(Flights!$AG$16),TEXT(Flights!$AG$16,"DD-MMM-YY HH:MM"),"")&amp;" "&amp;Flights!$V$16</f>
        <v>05-Oct-26 22:25 KUL</v>
      </c>
      <c r="G4" s="98" t="n">
        <f aca="false">Flights!$AJ$16</f>
        <v>0</v>
      </c>
      <c r="H4" s="98"/>
    </row>
    <row r="5" customFormat="false" ht="24" hidden="false" customHeight="true" outlineLevel="0" collapsed="false">
      <c r="A5" s="93" t="s">
        <v>3424</v>
      </c>
      <c r="B5" s="94" t="str">
        <f aca="false">Flights!$L$16&amp;" – "&amp;Flights!$M$16</f>
        <v>A339 – A330-900 (A339)</v>
      </c>
      <c r="C5" s="94"/>
      <c r="D5" s="94"/>
      <c r="E5" s="93" t="s">
        <v>3425</v>
      </c>
      <c r="F5" s="97" t="str">
        <f aca="false">IF(ISNUMBER(Flights!$AH$16),TEXT(Flights!$AH$16,"DD-MMM-YY HH:MM"),"")&amp;" "&amp;Flights!$V$16</f>
        <v>11-Oct-26 22:25 KUL</v>
      </c>
      <c r="G5" s="98" t="n">
        <f aca="false">Flights!$AK$16</f>
        <v>0</v>
      </c>
      <c r="H5" s="98"/>
    </row>
    <row r="6" customFormat="false" ht="24" hidden="false" customHeight="true" outlineLevel="0" collapsed="false">
      <c r="A6" s="93" t="s">
        <v>3426</v>
      </c>
      <c r="B6" s="94" t="str">
        <f aca="false">IF(TRIM(Flights!$N$16)="","__________________",Flights!$N$16)</f>
        <v>__________________</v>
      </c>
      <c r="C6" s="94"/>
      <c r="D6" s="94"/>
      <c r="E6" s="93" t="s">
        <v>3427</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3428</v>
      </c>
      <c r="B7" s="94" t="str">
        <f aca="false">Flights!$T$16</f>
        <v>1.5 Meal (Meal)</v>
      </c>
      <c r="C7" s="94"/>
      <c r="D7" s="94"/>
      <c r="E7" s="93" t="s">
        <v>3429</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3430</v>
      </c>
      <c r="F8" s="99" t="s">
        <v>3431</v>
      </c>
      <c r="G8" s="98" t="n">
        <f aca="false">Flights!$AN$16</f>
        <v>0</v>
      </c>
      <c r="H8" s="98"/>
    </row>
    <row r="9" customFormat="false" ht="12.75" hidden="false" customHeight="true" outlineLevel="0" collapsed="false">
      <c r="A9" s="93" t="s">
        <v>3432</v>
      </c>
      <c r="B9" s="94" t="str">
        <f aca="false">TRIM(Flights!$P$16&amp;"  "&amp;Flights!$Q$16)</f>
        <v>5H 30M Overnight ADL</v>
      </c>
      <c r="C9" s="94"/>
      <c r="D9" s="94"/>
      <c r="E9" s="93" t="s">
        <v>3433</v>
      </c>
      <c r="F9" s="100" t="n">
        <f aca="false">Flights!$AP$16</f>
        <v>0</v>
      </c>
      <c r="G9" s="100" t="n">
        <f aca="false">Flights!$AQ$16</f>
        <v>0</v>
      </c>
      <c r="H9" s="100" t="n">
        <f aca="false">Flights!$AU$16</f>
        <v>0</v>
      </c>
    </row>
    <row r="10" customFormat="false" ht="24" hidden="false" customHeight="true" outlineLevel="0" collapsed="false">
      <c r="A10" s="93" t="s">
        <v>3434</v>
      </c>
      <c r="B10" s="94" t="str">
        <f aca="false">IF(TRIM(Flights!$X$16)="","__________________",Flights!$X$16)</f>
        <v>__________________</v>
      </c>
      <c r="C10" s="94"/>
      <c r="D10" s="94"/>
      <c r="E10" s="93" t="s">
        <v>3435</v>
      </c>
      <c r="F10" s="100" t="n">
        <f aca="false">Flights!$AO$16</f>
        <v>47</v>
      </c>
      <c r="G10" s="100" t="n">
        <f aca="false">Flights!$AS$16</f>
        <v>0</v>
      </c>
      <c r="H10" s="100" t="n">
        <f aca="false">Flights!$AR$16</f>
        <v>2</v>
      </c>
    </row>
    <row r="11" customFormat="false" ht="21" hidden="false" customHeight="true" outlineLevel="0" collapsed="false">
      <c r="A11" s="93" t="s">
        <v>3436</v>
      </c>
      <c r="B11" s="94" t="str">
        <f aca="false">IF(TRIM(Flights!$Y$16)="","__________________",Flights!$Y$16)</f>
        <v>__________________</v>
      </c>
      <c r="C11" s="94"/>
      <c r="D11" s="94"/>
      <c r="E11" s="93" t="s">
        <v>3437</v>
      </c>
      <c r="F11" s="100" t="str">
        <f aca="false">Flights!$AV$16&amp;" / "&amp;Flights!$AW$16</f>
        <v>0 / 47</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3448</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3449</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"&amp;IF(Checks!$S$380="","",Checks!$S$380&amp;"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"&amp;IF(Checks!$S$381="","",Checks!$S$381&amp;"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"&amp;IF(Checks!$S$382="","",Checks!$S$382&amp;"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"&amp;IF(Checks!$S$383="","",Checks!$S$383&amp;"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"&amp;IF(Checks!$S$384="","",Checks!$S$384&amp;"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"&amp;IF(Checks!$S$385="","",Checks!$S$385&amp;"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"&amp;IF(Checks!$S$386="","",Checks!$S$386&amp;"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"&amp;IF(Checks!$S$387="","",Checks!$S$387&amp;"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"&amp;IF(Checks!$S$388="","",Checks!$S$388&amp;"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"&amp;IF(Checks!$S$389="","",Checks!$S$389&amp;"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"&amp;IF(Checks!$S$390="","",Checks!$S$390&amp;"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"&amp;IF(Checks!$S$391="","",Checks!$S$391&amp;"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"&amp;IF(Checks!$S$392="","",Checks!$S$392&amp;"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"&amp;IF(Checks!$S$393="","",Checks!$S$393&amp;"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"&amp;IF(Checks!$S$394="","",Checks!$S$394&amp;"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"&amp;IF(Checks!$S$395="","",Checks!$S$395&amp;"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"&amp;IF(Checks!$S$396="","",Checks!$S$396&amp;"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"&amp;IF(Checks!$S$397="","",Checks!$S$397&amp;"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"&amp;IF(Checks!$S$398="","",Checks!$S$398&amp;"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"&amp;IF(Checks!$S$399="","",Checks!$S$399&amp;"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"&amp;IF(Checks!$S$400="","",Checks!$S$400&amp;"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"&amp;IF(Checks!$S$401="","",Checks!$S$401&amp;"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"&amp;IF(Checks!$S$402="","",Checks!$S$402&amp;"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"&amp;IF(Checks!$S$403="","",Checks!$S$403&amp;"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"&amp;IF(Checks!$S$404="","",Checks!$S$404&amp;"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"&amp;IF(Checks!$S$405="","",Checks!$S$405&amp;"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"&amp;IF(Checks!$S$406="","",Checks!$S$406&amp;"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"&amp;IF(Checks!$S$407="","",Checks!$S$407&amp;"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"&amp;IF(Checks!$S$408="","",Checks!$S$408&amp;"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"&amp;IF(Checks!$S$409="","",Checks!$S$409&amp;"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"&amp;IF(Checks!$S$410="","",Checks!$S$410&amp;"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"&amp;IF(Checks!$S$411="","",Checks!$S$411&amp;"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"&amp;IF(Checks!$S$412="","",Checks!$S$412&amp;"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"&amp;IF(Checks!$S$413="","",Checks!$S$413&amp;"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"&amp;IF(Checks!$S$414="","",Checks!$S$414&amp;"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"&amp;IF(Checks!$S$415="","",Checks!$S$415&amp;"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"&amp;IF(Checks!$S$416="","",Checks!$S$416&amp;"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"&amp;IF(Checks!$S$417="","",Checks!$S$417&amp;"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"&amp;IF(Checks!$S$418="","",Checks!$S$418&amp;"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"&amp;IF(Checks!$S$419="","",Checks!$S$419&amp;"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"&amp;IF(Checks!$S$420="","",Checks!$S$420&amp;"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"&amp;IF(Checks!$S$421="","",Checks!$S$421&amp;"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"&amp;IF(Checks!$S$422="","",Checks!$S$422&amp;"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"&amp;IF(Checks!$S$423="","",Checks!$S$423&amp;"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"&amp;IF(Checks!$S$424="","",Checks!$S$424&amp;"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"&amp;IF(Checks!$S$425="","",Checks!$S$425&amp;"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"&amp;IF(Checks!$S$426="","",Checks!$S$426&amp;"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3462</v>
      </c>
      <c r="B74" s="116"/>
      <c r="C74" s="116"/>
      <c r="D74" s="116"/>
      <c r="E74" s="116" t="s">
        <v>3463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3417</v>
      </c>
      <c r="B2" s="94" t="str">
        <f aca="false">Flights!$F$17&amp;"   "&amp;TEXT(Flights!$D$17,"DD-MMM-YY")&amp;" ("&amp;Flights!$E$17&amp;")"</f>
        <v>MH0138   14-Oct-26 (WED)</v>
      </c>
      <c r="C2" s="94"/>
      <c r="D2" s="94"/>
      <c r="E2" s="95" t="s">
        <v>3418</v>
      </c>
      <c r="F2" s="96" t="str">
        <f aca="false">Flights!$AT$17</f>
        <v>NOT READY – DOCUMENTS</v>
      </c>
      <c r="G2" s="96"/>
      <c r="H2" s="96"/>
    </row>
    <row r="3" customFormat="false" ht="24" hidden="false" customHeight="true" outlineLevel="0" collapsed="false">
      <c r="A3" s="93" t="s">
        <v>3419</v>
      </c>
      <c r="B3" s="94" t="str">
        <f aca="false">Flights!$G$17&amp;" → "&amp;Flights!$H$17&amp;"   Class "&amp;Flights!$K$17&amp;"   Seat "&amp;Flights!$O$17</f>
        <v>ADL → KUL   Class EY   Seat 11K</v>
      </c>
      <c r="C3" s="94"/>
      <c r="D3" s="94"/>
      <c r="E3" s="95" t="s">
        <v>73</v>
      </c>
      <c r="F3" s="95" t="s">
        <v>3420</v>
      </c>
      <c r="G3" s="95" t="s">
        <v>3421</v>
      </c>
      <c r="H3" s="95"/>
    </row>
    <row r="4" customFormat="false" ht="24" hidden="false" customHeight="true" outlineLevel="0" collapsed="false">
      <c r="A4" s="93" t="s">
        <v>3422</v>
      </c>
      <c r="B4" s="94" t="str">
        <f aca="false">IF(ISNUMBER(Flights!$I$17),TEXT(Flights!$I$17,"DD-MMM-YY HH:MM"),"")&amp;" "&amp;Flights!$G$17&amp;"  →  "&amp;IF(ISNUMBER(Flights!$J$17),TEXT(Flights!$J$17,"DD-MMM-YY HH:MM"),"")&amp;" "&amp;Flights!$H$17</f>
        <v>14-Oct-26 10:45 ADL  →  14-Oct-26 16:00 KUL</v>
      </c>
      <c r="C4" s="94"/>
      <c r="D4" s="94"/>
      <c r="E4" s="93" t="s">
        <v>3423</v>
      </c>
      <c r="F4" s="97" t="str">
        <f aca="false">IF(ISNUMBER(Flights!$AG$17),TEXT(Flights!$AG$17,"DD-MMM-YY HH:MM"),"")&amp;" "&amp;Flights!$V$17</f>
        <v>07-Oct-26 10:45 ADL</v>
      </c>
      <c r="G4" s="98" t="n">
        <f aca="false">Flights!$AJ$17</f>
        <v>0</v>
      </c>
      <c r="H4" s="98"/>
    </row>
    <row r="5" customFormat="false" ht="24" hidden="false" customHeight="true" outlineLevel="0" collapsed="false">
      <c r="A5" s="93" t="s">
        <v>3424</v>
      </c>
      <c r="B5" s="94" t="str">
        <f aca="false">Flights!$L$17&amp;" – "&amp;Flights!$M$17</f>
        <v>A339 – A330-900 (A339)</v>
      </c>
      <c r="C5" s="94"/>
      <c r="D5" s="94"/>
      <c r="E5" s="93" t="s">
        <v>3425</v>
      </c>
      <c r="F5" s="97" t="str">
        <f aca="false">IF(ISNUMBER(Flights!$AH$17),TEXT(Flights!$AH$17,"DD-MMM-YY HH:MM"),"")&amp;" "&amp;Flights!$V$17</f>
        <v>13-Oct-26 10:45 ADL</v>
      </c>
      <c r="G5" s="98" t="n">
        <f aca="false">Flights!$AK$17</f>
        <v>0</v>
      </c>
      <c r="H5" s="98"/>
    </row>
    <row r="6" customFormat="false" ht="24" hidden="false" customHeight="true" outlineLevel="0" collapsed="false">
      <c r="A6" s="93" t="s">
        <v>3426</v>
      </c>
      <c r="B6" s="94" t="str">
        <f aca="false">IF(TRIM(Flights!$N$17)="","__________________",Flights!$N$17)</f>
        <v>__________________</v>
      </c>
      <c r="C6" s="94"/>
      <c r="D6" s="94"/>
      <c r="E6" s="93" t="s">
        <v>3427</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3428</v>
      </c>
      <c r="B7" s="94" t="str">
        <f aca="false">Flights!$T$17</f>
        <v>1.5 Meal (Meal)</v>
      </c>
      <c r="C7" s="94"/>
      <c r="D7" s="94"/>
      <c r="E7" s="93" t="s">
        <v>3429</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3430</v>
      </c>
      <c r="F8" s="99" t="s">
        <v>3431</v>
      </c>
      <c r="G8" s="98" t="n">
        <f aca="false">Flights!$AN$17</f>
        <v>0</v>
      </c>
      <c r="H8" s="98"/>
    </row>
    <row r="9" customFormat="false" ht="12.75" hidden="false" customHeight="true" outlineLevel="0" collapsed="false">
      <c r="A9" s="93" t="s">
        <v>3432</v>
      </c>
      <c r="B9" s="94" t="str">
        <f aca="false">TRIM(Flights!$P$17&amp;"  "&amp;Flights!$Q$17)</f>
        <v>- Overnight KUL</v>
      </c>
      <c r="C9" s="94"/>
      <c r="D9" s="94"/>
      <c r="E9" s="93" t="s">
        <v>3433</v>
      </c>
      <c r="F9" s="100" t="n">
        <f aca="false">Flights!$AP$17</f>
        <v>0</v>
      </c>
      <c r="G9" s="100" t="n">
        <f aca="false">Flights!$AQ$17</f>
        <v>0</v>
      </c>
      <c r="H9" s="100" t="n">
        <f aca="false">Flights!$AU$17</f>
        <v>0</v>
      </c>
    </row>
    <row r="10" customFormat="false" ht="24" hidden="false" customHeight="true" outlineLevel="0" collapsed="false">
      <c r="A10" s="93" t="s">
        <v>3434</v>
      </c>
      <c r="B10" s="94" t="str">
        <f aca="false">IF(TRIM(Flights!$X$17)="","__________________",Flights!$X$17)</f>
        <v>__________________</v>
      </c>
      <c r="C10" s="94"/>
      <c r="D10" s="94"/>
      <c r="E10" s="93" t="s">
        <v>3435</v>
      </c>
      <c r="F10" s="100" t="n">
        <f aca="false">Flights!$AO$17</f>
        <v>29</v>
      </c>
      <c r="G10" s="100" t="n">
        <f aca="false">Flights!$AS$17</f>
        <v>3</v>
      </c>
      <c r="H10" s="100" t="n">
        <f aca="false">Flights!$AR$17</f>
        <v>2</v>
      </c>
    </row>
    <row r="11" customFormat="false" ht="21" hidden="false" customHeight="true" outlineLevel="0" collapsed="false">
      <c r="A11" s="93" t="s">
        <v>3436</v>
      </c>
      <c r="B11" s="94" t="str">
        <f aca="false">IF(TRIM(Flights!$Y$17)="","__________________",Flights!$Y$17)</f>
        <v>__________________</v>
      </c>
      <c r="C11" s="94"/>
      <c r="D11" s="94"/>
      <c r="E11" s="93" t="s">
        <v>3437</v>
      </c>
      <c r="F11" s="100" t="str">
        <f aca="false">Flights!$AV$17&amp;" / "&amp;Flights!$AW$17</f>
        <v>0 / 29</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3442</v>
      </c>
      <c r="B14" s="95" t="s">
        <v>3443</v>
      </c>
      <c r="C14" s="95" t="s">
        <v>3444</v>
      </c>
      <c r="D14" s="95"/>
      <c r="E14" s="95" t="s">
        <v>3445</v>
      </c>
      <c r="F14" s="95" t="s">
        <v>3446</v>
      </c>
      <c r="G14" s="95"/>
      <c r="H14" s="95"/>
    </row>
    <row r="15" customFormat="false" ht="36" hidden="false" customHeight="true" outlineLevel="0" collapsed="false">
      <c r="A15" s="93" t="s">
        <v>3447</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3448</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3449</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3450</v>
      </c>
      <c r="B18" s="110"/>
      <c r="C18" s="110" t="s">
        <v>3451</v>
      </c>
      <c r="D18" s="110"/>
      <c r="E18" s="110"/>
      <c r="F18" s="110" t="s">
        <v>3452</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3453</v>
      </c>
      <c r="B20" s="111"/>
      <c r="C20" s="111" t="s">
        <v>3453</v>
      </c>
      <c r="D20" s="111"/>
      <c r="E20" s="111"/>
      <c r="F20" s="111" t="s">
        <v>3453</v>
      </c>
      <c r="G20" s="111"/>
      <c r="H20" s="111"/>
    </row>
    <row r="21" customFormat="false" ht="13.5" hidden="false" customHeight="true" outlineLevel="0" collapsed="false">
      <c r="A21" s="112" t="s">
        <v>3454</v>
      </c>
      <c r="B21" s="112"/>
      <c r="C21" s="112"/>
      <c r="D21" s="112"/>
      <c r="E21" s="112"/>
      <c r="F21" s="112"/>
      <c r="G21" s="112"/>
      <c r="H21" s="112"/>
    </row>
    <row r="22" customFormat="false" ht="24" hidden="false" customHeight="true" outlineLevel="0" collapsed="false">
      <c r="A22" s="95" t="s">
        <v>3455</v>
      </c>
      <c r="B22" s="95" t="s">
        <v>3456</v>
      </c>
      <c r="C22" s="95" t="s">
        <v>3457</v>
      </c>
      <c r="D22" s="95" t="s">
        <v>3458</v>
      </c>
      <c r="E22" s="95" t="s">
        <v>3459</v>
      </c>
      <c r="F22" s="95" t="s">
        <v>3460</v>
      </c>
      <c r="G22" s="95" t="s">
        <v>3461</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"&amp;IF(Checks!$S$427="","",Checks!$S$427&amp;"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"&amp;IF(Checks!$S$428="","",Checks!$S$428&amp;"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"&amp;IF(Checks!$S$429="","",Checks!$S$429&amp;"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"&amp;IF(Checks!$S$430="","",Checks!$S$430&amp;"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"&amp;IF(Checks!$S$431="","",Checks!$S$431&amp;"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"&amp;IF(Checks!$S$432="","",Checks!$S$432&amp;"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"&amp;IF(Checks!$S$433="","",Checks!$S$433&amp;"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"&amp;IF(Checks!$S$434="","",Checks!$S$434&amp;"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"&amp;IF(Checks!$S$435="","",Checks!$S$435&amp;"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"&amp;IF(Checks!$S$436="","",Checks!$S$436&amp;"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"&amp;IF(Checks!$S$437="","",Checks!$S$437&amp;"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"&amp;IF(Checks!$S$438="","",Checks!$S$438&amp;"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"&amp;IF(Checks!$S$439="","",Checks!$S$439&amp;"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"&amp;IF(Checks!$S$440="","",Checks!$S$440&amp;"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"&amp;IF(Checks!$S$441="","",Checks!$S$441&amp;"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"&amp;IF(Checks!$S$442="","",Checks!$S$442&amp;"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"&amp;IF(Checks!$S$443="","",Checks!$S$443&amp;"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"&amp;IF(Checks!$S$444="","",Checks!$S$444&amp;"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"&amp;IF(Checks!$S$445="","",Checks!$S$445&amp;"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"&amp;IF(Checks!$S$446="","",Checks!$S$446&amp;"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"&amp;IF(Checks!$S$447="","",Checks!$S$447&amp;"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"&amp;IF(Checks!$S$448="","",Checks!$S$448&amp;"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"&amp;IF(Checks!$S$449="","",Checks!$S$449&amp;"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"&amp;IF(Checks!$S$450="","",Checks!$S$450&amp;"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"&amp;IF(Checks!$S$451="","",Checks!$S$451&amp;"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"&amp;IF(Checks!$S$452="","",Checks!$S$452&amp;"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"&amp;IF(Checks!$S$453="","",Checks!$S$453&amp;"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"&amp;IF(Checks!$S$454="","",Checks!$S$454&amp;"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"&amp;IF(Checks!$S$455="","",Checks!$S$455&amp;"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3462</v>
      </c>
      <c r="B57" s="116"/>
      <c r="C57" s="116"/>
      <c r="D57" s="116"/>
      <c r="E57" s="116" t="s">
        <v>3463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3417</v>
      </c>
      <c r="B2" s="94" t="str">
        <f aca="false">Flights!$F$18&amp;"   "&amp;TEXT(Flights!$D$18,"DD-MMM-YY")&amp;" ("&amp;Flights!$E$18&amp;")"</f>
        <v>MH0004   15-Oct-26 (THU)</v>
      </c>
      <c r="C2" s="94"/>
      <c r="D2" s="94"/>
      <c r="E2" s="95" t="s">
        <v>3418</v>
      </c>
      <c r="F2" s="96" t="str">
        <f aca="false">Flights!$AT$18</f>
        <v>NOT READY – DOCUMENTS</v>
      </c>
      <c r="G2" s="96"/>
      <c r="H2" s="96"/>
    </row>
    <row r="3" customFormat="false" ht="24" hidden="false" customHeight="true" outlineLevel="0" collapsed="false">
      <c r="A3" s="93" t="s">
        <v>3419</v>
      </c>
      <c r="B3" s="94" t="str">
        <f aca="false">Flights!$G$18&amp;" → "&amp;Flights!$H$18&amp;"   Class "&amp;Flights!$K$18&amp;"   Seat "&amp;Flights!$O$18</f>
        <v>KUL → LHR   Class EY   Seat 14C</v>
      </c>
      <c r="C3" s="94"/>
      <c r="D3" s="94"/>
      <c r="E3" s="95" t="s">
        <v>73</v>
      </c>
      <c r="F3" s="95" t="s">
        <v>3420</v>
      </c>
      <c r="G3" s="95" t="s">
        <v>3421</v>
      </c>
      <c r="H3" s="95"/>
    </row>
    <row r="4" customFormat="false" ht="24" hidden="false" customHeight="true" outlineLevel="0" collapsed="false">
      <c r="A4" s="93" t="s">
        <v>3422</v>
      </c>
      <c r="B4" s="94" t="str">
        <f aca="false">IF(ISNUMBER(Flights!$I$18),TEXT(Flights!$I$18,"DD-MMM-YY HH:MM"),"")&amp;" "&amp;Flights!$G$18&amp;"  →  "&amp;IF(ISNUMBER(Flights!$J$18),TEXT(Flights!$J$18,"DD-MMM-YY HH:MM"),"")&amp;" "&amp;Flights!$H$18</f>
        <v>15-Oct-26 09:50 KUL  →  15-Oct-26 16:35 LHR</v>
      </c>
      <c r="C4" s="94"/>
      <c r="D4" s="94"/>
      <c r="E4" s="93" t="s">
        <v>3423</v>
      </c>
      <c r="F4" s="97" t="str">
        <f aca="false">IF(ISNUMBER(Flights!$AG$18),TEXT(Flights!$AG$18,"DD-MMM-YY HH:MM"),"")&amp;" "&amp;Flights!$V$18</f>
        <v>08-Oct-26 09:50 KUL</v>
      </c>
      <c r="G4" s="98" t="n">
        <f aca="false">Flights!$AJ$18</f>
        <v>0</v>
      </c>
      <c r="H4" s="98"/>
    </row>
    <row r="5" customFormat="false" ht="24" hidden="false" customHeight="true" outlineLevel="0" collapsed="false">
      <c r="A5" s="93" t="s">
        <v>3424</v>
      </c>
      <c r="B5" s="94" t="str">
        <f aca="false">Flights!$L$18&amp;" – "&amp;Flights!$M$18</f>
        <v>A350 – A350-900: A359 (9M-MAB..MAG, row 6) or A350 9M-MAH (row 7) - tail to confirm</v>
      </c>
      <c r="C5" s="94"/>
      <c r="D5" s="94"/>
      <c r="E5" s="93" t="s">
        <v>3425</v>
      </c>
      <c r="F5" s="97" t="str">
        <f aca="false">IF(ISNUMBER(Flights!$AH$18),TEXT(Flights!$AH$18,"DD-MMM-YY HH:MM"),"")&amp;" "&amp;Flights!$V$18</f>
        <v>14-Oct-26 09:50 KUL</v>
      </c>
      <c r="G5" s="98" t="n">
        <f aca="false">Flights!$AK$18</f>
        <v>0</v>
      </c>
      <c r="H5" s="98"/>
    </row>
    <row r="6" customFormat="false" ht="24" hidden="false" customHeight="true" outlineLevel="0" collapsed="false">
      <c r="A6" s="93" t="s">
        <v>3426</v>
      </c>
      <c r="B6" s="94" t="str">
        <f aca="false">IF(TRIM(Flights!$N$18)="","__________________",Flights!$N$18)</f>
        <v>__________________</v>
      </c>
      <c r="C6" s="94"/>
      <c r="D6" s="94"/>
      <c r="E6" s="93" t="s">
        <v>3427</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3428</v>
      </c>
      <c r="B7" s="94" t="str">
        <f aca="false">Flights!$T$18</f>
        <v>2.5 Meal (Meal)</v>
      </c>
      <c r="C7" s="94"/>
      <c r="D7" s="94"/>
      <c r="E7" s="93" t="s">
        <v>3429</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3430</v>
      </c>
      <c r="F8" s="99" t="s">
        <v>3431</v>
      </c>
      <c r="G8" s="98" t="n">
        <f aca="false">Flights!$AN$18</f>
        <v>0</v>
      </c>
      <c r="H8" s="98"/>
    </row>
    <row r="9" customFormat="false" ht="12.75" hidden="false" customHeight="true" outlineLevel="0" collapsed="false">
      <c r="A9" s="93" t="s">
        <v>3432</v>
      </c>
      <c r="B9" s="94" t="str">
        <f aca="false">TRIM(Flights!$P$18&amp;"  "&amp;Flights!$Q$18)</f>
        <v>-</v>
      </c>
      <c r="C9" s="94"/>
      <c r="D9" s="94"/>
      <c r="E9" s="93" t="s">
        <v>3433</v>
      </c>
      <c r="F9" s="100" t="n">
        <f aca="false">Flights!$AP$18</f>
        <v>0</v>
      </c>
      <c r="G9" s="100" t="n">
        <f aca="false">Flights!$AQ$18</f>
        <v>0</v>
      </c>
      <c r="H9" s="100" t="n">
        <f aca="false">Flights!$AU$18</f>
        <v>0</v>
      </c>
    </row>
    <row r="10" customFormat="false" ht="24" hidden="false" customHeight="true" outlineLevel="0" collapsed="false">
      <c r="A10" s="93" t="s">
        <v>3434</v>
      </c>
      <c r="B10" s="94" t="str">
        <f aca="false">IF(TRIM(Flights!$X$18)="","__________________",Flights!$X$18)</f>
        <v>__________________</v>
      </c>
      <c r="C10" s="94"/>
      <c r="D10" s="94"/>
      <c r="E10" s="93" t="s">
        <v>3435</v>
      </c>
      <c r="F10" s="100" t="n">
        <f aca="false">Flights!$AO$18</f>
        <v>24</v>
      </c>
      <c r="G10" s="100" t="n">
        <f aca="false">Flights!$AS$18</f>
        <v>1</v>
      </c>
      <c r="H10" s="100" t="n">
        <f aca="false">Flights!$AR$18</f>
        <v>2</v>
      </c>
    </row>
    <row r="11" customFormat="false" ht="21" hidden="false" customHeight="true" outlineLevel="0" collapsed="false">
      <c r="A11" s="93" t="s">
        <v>3436</v>
      </c>
      <c r="B11" s="94" t="str">
        <f aca="false">IF(TRIM(Flights!$Y$18)="","__________________",Flights!$Y$18)</f>
        <v>__________________</v>
      </c>
      <c r="C11" s="94"/>
      <c r="D11" s="94"/>
      <c r="E11" s="93" t="s">
        <v>3437</v>
      </c>
      <c r="F11" s="100" t="str">
        <f aca="false">Flights!$AV$18&amp;" / "&amp;Flights!$AW$18</f>
        <v>0 / 24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3448</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3449</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"&amp;IF(Checks!$S$456="","",Checks!$S$456&amp;"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"&amp;IF(Checks!$S$457="","",Checks!$S$457&amp;"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"&amp;IF(Checks!$S$458="","",Checks!$S$458&amp;"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"&amp;IF(Checks!$S$459="","",Checks!$S$459&amp;"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"&amp;IF(Checks!$S$460="","",Checks!$S$460&amp;"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"&amp;IF(Checks!$S$461="","",Checks!$S$461&amp;"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"&amp;IF(Checks!$S$462="","",Checks!$S$462&amp;"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"&amp;IF(Checks!$S$463="","",Checks!$S$463&amp;"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"&amp;IF(Checks!$S$464="","",Checks!$S$464&amp;"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"&amp;IF(Checks!$S$465="","",Checks!$S$465&amp;"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"&amp;IF(Checks!$S$466="","",Checks!$S$466&amp;"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"&amp;IF(Checks!$S$467="","",Checks!$S$467&amp;"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"&amp;IF(Checks!$S$468="","",Checks!$S$468&amp;"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"&amp;IF(Checks!$S$469="","",Checks!$S$469&amp;"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"&amp;IF(Checks!$S$470="","",Checks!$S$470&amp;"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"&amp;IF(Checks!$S$471="","",Checks!$S$471&amp;"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"&amp;IF(Checks!$S$472="","",Checks!$S$472&amp;"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"&amp;IF(Checks!$S$473="","",Checks!$S$473&amp;"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"&amp;IF(Checks!$S$474="","",Checks!$S$474&amp;"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"&amp;IF(Checks!$S$475="","",Checks!$S$475&amp;"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"&amp;IF(Checks!$S$476="","",Checks!$S$476&amp;"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"&amp;IF(Checks!$S$477="","",Checks!$S$477&amp;"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"&amp;IF(Checks!$S$478="","",Checks!$S$478&amp;"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"&amp;IF(Checks!$S$479="","",Checks!$S$479&amp;"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"&amp;IF(Checks!$S$480="","",Checks!$S$480&amp;"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3462</v>
      </c>
      <c r="B52" s="116"/>
      <c r="C52" s="116"/>
      <c r="D52" s="116"/>
      <c r="E52" s="116" t="s">
        <v>3463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3417</v>
      </c>
      <c r="B2" s="94" t="str">
        <f aca="false">Flights!$F$19&amp;"   "&amp;TEXT(Flights!$D$19,"DD-MMM-YY")&amp;" ("&amp;Flights!$E$19&amp;")"</f>
        <v>MH0003   25-Oct-26 (SUN)</v>
      </c>
      <c r="C2" s="94"/>
      <c r="D2" s="94"/>
      <c r="E2" s="95" t="s">
        <v>3418</v>
      </c>
      <c r="F2" s="96" t="str">
        <f aca="false">Flights!$AT$19</f>
        <v>NOT READY – DOCUMENTS</v>
      </c>
      <c r="G2" s="96"/>
      <c r="H2" s="96"/>
    </row>
    <row r="3" customFormat="false" ht="24" hidden="false" customHeight="true" outlineLevel="0" collapsed="false">
      <c r="A3" s="93" t="s">
        <v>3419</v>
      </c>
      <c r="B3" s="94" t="str">
        <f aca="false">Flights!$G$19&amp;" → "&amp;Flights!$H$19&amp;"   Class "&amp;Flights!$K$19&amp;"   Seat "&amp;Flights!$O$19</f>
        <v>LHR → KUL   Class EY   Seat 12H</v>
      </c>
      <c r="C3" s="94"/>
      <c r="D3" s="94"/>
      <c r="E3" s="95" t="s">
        <v>73</v>
      </c>
      <c r="F3" s="95" t="s">
        <v>3420</v>
      </c>
      <c r="G3" s="95" t="s">
        <v>3421</v>
      </c>
      <c r="H3" s="95"/>
    </row>
    <row r="4" customFormat="false" ht="24" hidden="false" customHeight="true" outlineLevel="0" collapsed="false">
      <c r="A4" s="93" t="s">
        <v>3422</v>
      </c>
      <c r="B4" s="94" t="str">
        <f aca="false">IF(ISNUMBER(Flights!$I$19),TEXT(Flights!$I$19,"DD-MMM-YY HH:MM"),"")&amp;" "&amp;Flights!$G$19&amp;"  →  "&amp;IF(ISNUMBER(Flights!$J$19),TEXT(Flights!$J$19,"DD-MMM-YY HH:MM"),"")&amp;" "&amp;Flights!$H$19</f>
        <v>25-Oct-26 11:00 LHR  →  26-Oct-26 06:45 KUL</v>
      </c>
      <c r="C4" s="94"/>
      <c r="D4" s="94"/>
      <c r="E4" s="93" t="s">
        <v>3423</v>
      </c>
      <c r="F4" s="97" t="str">
        <f aca="false">IF(ISNUMBER(Flights!$AG$19),TEXT(Flights!$AG$19,"DD-MMM-YY HH:MM"),"")&amp;" "&amp;Flights!$V$19</f>
        <v>18-Oct-26 12:00 LHR</v>
      </c>
      <c r="G4" s="98" t="n">
        <f aca="false">Flights!$AJ$19</f>
        <v>0</v>
      </c>
      <c r="H4" s="98"/>
    </row>
    <row r="5" customFormat="false" ht="24" hidden="false" customHeight="true" outlineLevel="0" collapsed="false">
      <c r="A5" s="93" t="s">
        <v>3424</v>
      </c>
      <c r="B5" s="94" t="str">
        <f aca="false">Flights!$L$19&amp;" – "&amp;Flights!$M$19</f>
        <v>A350 – A350-900: A359 (9M-MAB..MAG, row 6) or A350 9M-MAH (row 7) - tail to confirm</v>
      </c>
      <c r="C5" s="94"/>
      <c r="D5" s="94"/>
      <c r="E5" s="93" t="s">
        <v>3425</v>
      </c>
      <c r="F5" s="97" t="str">
        <f aca="false">IF(ISNUMBER(Flights!$AH$19),TEXT(Flights!$AH$19,"DD-MMM-YY HH:MM"),"")&amp;" "&amp;Flights!$V$19</f>
        <v>24-Oct-26 12:00 LHR</v>
      </c>
      <c r="G5" s="98" t="n">
        <f aca="false">Flights!$AK$19</f>
        <v>0</v>
      </c>
      <c r="H5" s="98"/>
    </row>
    <row r="6" customFormat="false" ht="24" hidden="false" customHeight="true" outlineLevel="0" collapsed="false">
      <c r="A6" s="93" t="s">
        <v>3426</v>
      </c>
      <c r="B6" s="94" t="str">
        <f aca="false">IF(TRIM(Flights!$N$19)="","__________________",Flights!$N$19)</f>
        <v>__________________</v>
      </c>
      <c r="C6" s="94"/>
      <c r="D6" s="94"/>
      <c r="E6" s="93" t="s">
        <v>3427</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3428</v>
      </c>
      <c r="B7" s="94" t="str">
        <f aca="false">Flights!$T$19</f>
        <v>2.5 Meal (Meal)</v>
      </c>
      <c r="C7" s="94"/>
      <c r="D7" s="94"/>
      <c r="E7" s="93" t="s">
        <v>3429</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3430</v>
      </c>
      <c r="F8" s="99" t="s">
        <v>3431</v>
      </c>
      <c r="G8" s="98" t="n">
        <f aca="false">Flights!$AN$19</f>
        <v>0</v>
      </c>
      <c r="H8" s="98"/>
    </row>
    <row r="9" customFormat="false" ht="12.75" hidden="false" customHeight="true" outlineLevel="0" collapsed="false">
      <c r="A9" s="93" t="s">
        <v>3432</v>
      </c>
      <c r="B9" s="94" t="str">
        <f aca="false">TRIM(Flights!$P$19&amp;"  "&amp;Flights!$Q$19)</f>
        <v>-</v>
      </c>
      <c r="C9" s="94"/>
      <c r="D9" s="94"/>
      <c r="E9" s="93" t="s">
        <v>3433</v>
      </c>
      <c r="F9" s="100" t="n">
        <f aca="false">Flights!$AP$19</f>
        <v>0</v>
      </c>
      <c r="G9" s="100" t="n">
        <f aca="false">Flights!$AQ$19</f>
        <v>0</v>
      </c>
      <c r="H9" s="100" t="n">
        <f aca="false">Flights!$AU$19</f>
        <v>0</v>
      </c>
    </row>
    <row r="10" customFormat="false" ht="24" hidden="false" customHeight="true" outlineLevel="0" collapsed="false">
      <c r="A10" s="93" t="s">
        <v>3434</v>
      </c>
      <c r="B10" s="94" t="str">
        <f aca="false">IF(TRIM(Flights!$X$19)="","__________________",Flights!$X$19)</f>
        <v>__________________</v>
      </c>
      <c r="C10" s="94"/>
      <c r="D10" s="94"/>
      <c r="E10" s="93" t="s">
        <v>3435</v>
      </c>
      <c r="F10" s="100" t="n">
        <f aca="false">Flights!$AO$19</f>
        <v>24</v>
      </c>
      <c r="G10" s="100" t="n">
        <f aca="false">Flights!$AS$19</f>
        <v>1</v>
      </c>
      <c r="H10" s="100" t="n">
        <f aca="false">Flights!$AR$19</f>
        <v>2</v>
      </c>
    </row>
    <row r="11" customFormat="false" ht="21" hidden="false" customHeight="true" outlineLevel="0" collapsed="false">
      <c r="A11" s="93" t="s">
        <v>3436</v>
      </c>
      <c r="B11" s="94" t="str">
        <f aca="false">IF(TRIM(Flights!$Y$19)="","__________________",Flights!$Y$19)</f>
        <v>__________________</v>
      </c>
      <c r="C11" s="94"/>
      <c r="D11" s="94"/>
      <c r="E11" s="93" t="s">
        <v>3437</v>
      </c>
      <c r="F11" s="100" t="str">
        <f aca="false">Flights!$AV$19&amp;" / "&amp;Flights!$AW$19</f>
        <v>0 / 24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3448</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3449</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"&amp;IF(Checks!$S$481="","",Checks!$S$481&amp;"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"&amp;IF(Checks!$S$482="","",Checks!$S$482&amp;"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"&amp;IF(Checks!$S$483="","",Checks!$S$483&amp;"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"&amp;IF(Checks!$S$484="","",Checks!$S$484&amp;"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"&amp;IF(Checks!$S$485="","",Checks!$S$485&amp;"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"&amp;IF(Checks!$S$486="","",Checks!$S$486&amp;"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"&amp;IF(Checks!$S$487="","",Checks!$S$487&amp;"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"&amp;IF(Checks!$S$488="","",Checks!$S$488&amp;"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"&amp;IF(Checks!$S$489="","",Checks!$S$489&amp;"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"&amp;IF(Checks!$S$490="","",Checks!$S$490&amp;"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"&amp;IF(Checks!$S$491="","",Checks!$S$491&amp;"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"&amp;IF(Checks!$S$492="","",Checks!$S$492&amp;"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"&amp;IF(Checks!$S$493="","",Checks!$S$493&amp;"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"&amp;IF(Checks!$S$494="","",Checks!$S$494&amp;"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"&amp;IF(Checks!$S$495="","",Checks!$S$495&amp;"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"&amp;IF(Checks!$S$496="","",Checks!$S$496&amp;"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"&amp;IF(Checks!$S$497="","",Checks!$S$497&amp;"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"&amp;IF(Checks!$S$498="","",Checks!$S$498&amp;"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"&amp;IF(Checks!$S$499="","",Checks!$S$499&amp;"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"&amp;IF(Checks!$S$500="","",Checks!$S$500&amp;"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"&amp;IF(Checks!$S$501="","",Checks!$S$501&amp;"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"&amp;IF(Checks!$S$502="","",Checks!$S$502&amp;"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"&amp;IF(Checks!$S$503="","",Checks!$S$503&amp;"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"&amp;IF(Checks!$S$504="","",Checks!$S$504&amp;"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"&amp;IF(Checks!$S$505="","",Checks!$S$505&amp;"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3462</v>
      </c>
      <c r="B52" s="116"/>
      <c r="C52" s="116"/>
      <c r="D52" s="116"/>
      <c r="E52" s="116" t="s">
        <v>3463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3417</v>
      </c>
      <c r="B2" s="94" t="str">
        <f aca="false">Flights!$F$20&amp;"   "&amp;TEXT(Flights!$D$20,"DD-MMM-YY")&amp;" ("&amp;Flights!$E$20&amp;")"</f>
        <v>MH0072   26-Oct-26 (MON)</v>
      </c>
      <c r="C2" s="94"/>
      <c r="D2" s="94"/>
      <c r="E2" s="95" t="s">
        <v>3418</v>
      </c>
      <c r="F2" s="96" t="str">
        <f aca="false">Flights!$AT$20</f>
        <v>NOT READY – DOCUMENTS</v>
      </c>
      <c r="G2" s="96"/>
      <c r="H2" s="96"/>
    </row>
    <row r="3" customFormat="false" ht="24" hidden="false" customHeight="true" outlineLevel="0" collapsed="false">
      <c r="A3" s="93" t="s">
        <v>3419</v>
      </c>
      <c r="B3" s="94" t="str">
        <f aca="false">Flights!$G$20&amp;" → "&amp;Flights!$H$20&amp;"   Class "&amp;Flights!$K$20&amp;"   Seat "&amp;Flights!$O$20</f>
        <v>KUL → HKG   Class EY   Seat 4C</v>
      </c>
      <c r="C3" s="94"/>
      <c r="D3" s="94"/>
      <c r="E3" s="95" t="s">
        <v>73</v>
      </c>
      <c r="F3" s="95" t="s">
        <v>3420</v>
      </c>
      <c r="G3" s="95" t="s">
        <v>3421</v>
      </c>
      <c r="H3" s="95"/>
    </row>
    <row r="4" customFormat="false" ht="24" hidden="false" customHeight="true" outlineLevel="0" collapsed="false">
      <c r="A4" s="93" t="s">
        <v>3422</v>
      </c>
      <c r="B4" s="94" t="str">
        <f aca="false">IF(ISNUMBER(Flights!$I$20),TEXT(Flights!$I$20,"DD-MMM-YY HH:MM"),"")&amp;" "&amp;Flights!$G$20&amp;"  →  "&amp;IF(ISNUMBER(Flights!$J$20),TEXT(Flights!$J$20,"DD-MMM-YY HH:MM"),"")&amp;" "&amp;Flights!$H$20</f>
        <v>26-Oct-26 09:10 KUL  →  26-Oct-26 13:15 HKG</v>
      </c>
      <c r="C4" s="94"/>
      <c r="D4" s="94"/>
      <c r="E4" s="93" t="s">
        <v>3423</v>
      </c>
      <c r="F4" s="97" t="str">
        <f aca="false">IF(ISNUMBER(Flights!$AG$20),TEXT(Flights!$AG$20,"DD-MMM-YY HH:MM"),"")&amp;" "&amp;Flights!$V$20</f>
        <v>19-Oct-26 09:10 KUL</v>
      </c>
      <c r="G4" s="98" t="n">
        <f aca="false">Flights!$AJ$20</f>
        <v>0</v>
      </c>
      <c r="H4" s="98"/>
    </row>
    <row r="5" customFormat="false" ht="24" hidden="false" customHeight="true" outlineLevel="0" collapsed="false">
      <c r="A5" s="93" t="s">
        <v>3424</v>
      </c>
      <c r="B5" s="94" t="str">
        <f aca="false">Flights!$L$20&amp;" – "&amp;Flights!$M$20</f>
        <v>B738MAX – B737-8 (B7M8)</v>
      </c>
      <c r="C5" s="94"/>
      <c r="D5" s="94"/>
      <c r="E5" s="93" t="s">
        <v>3425</v>
      </c>
      <c r="F5" s="97" t="str">
        <f aca="false">IF(ISNUMBER(Flights!$AH$20),TEXT(Flights!$AH$20,"DD-MMM-YY HH:MM"),"")&amp;" "&amp;Flights!$V$20</f>
        <v>25-Oct-26 09:10 KUL</v>
      </c>
      <c r="G5" s="98" t="n">
        <f aca="false">Flights!$AK$20</f>
        <v>0</v>
      </c>
      <c r="H5" s="98"/>
    </row>
    <row r="6" customFormat="false" ht="24" hidden="false" customHeight="true" outlineLevel="0" collapsed="false">
      <c r="A6" s="93" t="s">
        <v>3426</v>
      </c>
      <c r="B6" s="94" t="str">
        <f aca="false">IF(TRIM(Flights!$N$20)="","__________________",Flights!$N$20)</f>
        <v>__________________</v>
      </c>
      <c r="C6" s="94"/>
      <c r="D6" s="94"/>
      <c r="E6" s="93" t="s">
        <v>3427</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3428</v>
      </c>
      <c r="B7" s="94" t="str">
        <f aca="false">Flights!$T$20</f>
        <v>1 Meal + DAT(Noodles Svc) (Meal)</v>
      </c>
      <c r="C7" s="94"/>
      <c r="D7" s="94"/>
      <c r="E7" s="93" t="s">
        <v>3429</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3430</v>
      </c>
      <c r="F8" s="99" t="s">
        <v>3431</v>
      </c>
      <c r="G8" s="98" t="n">
        <f aca="false">Flights!$AN$20</f>
        <v>0</v>
      </c>
      <c r="H8" s="98"/>
    </row>
    <row r="9" customFormat="false" ht="12.75" hidden="false" customHeight="true" outlineLevel="0" collapsed="false">
      <c r="A9" s="93" t="s">
        <v>3432</v>
      </c>
      <c r="B9" s="94" t="str">
        <f aca="false">TRIM(Flights!$P$20&amp;"  "&amp;Flights!$Q$20)</f>
        <v>2H 25M Overnight HKG</v>
      </c>
      <c r="C9" s="94"/>
      <c r="D9" s="94"/>
      <c r="E9" s="93" t="s">
        <v>3433</v>
      </c>
      <c r="F9" s="100" t="n">
        <f aca="false">Flights!$AP$20</f>
        <v>0</v>
      </c>
      <c r="G9" s="100" t="n">
        <f aca="false">Flights!$AQ$20</f>
        <v>0</v>
      </c>
      <c r="H9" s="100" t="n">
        <f aca="false">Flights!$AU$20</f>
        <v>0</v>
      </c>
    </row>
    <row r="10" customFormat="false" ht="24" hidden="false" customHeight="true" outlineLevel="0" collapsed="false">
      <c r="A10" s="93" t="s">
        <v>3434</v>
      </c>
      <c r="B10" s="94" t="str">
        <f aca="false">IF(TRIM(Flights!$X$20)="","__________________",Flights!$X$20)</f>
        <v>__________________</v>
      </c>
      <c r="C10" s="94"/>
      <c r="D10" s="94"/>
      <c r="E10" s="93" t="s">
        <v>3435</v>
      </c>
      <c r="F10" s="100" t="n">
        <f aca="false">Flights!$AO$20</f>
        <v>24</v>
      </c>
      <c r="G10" s="100" t="n">
        <f aca="false">Flights!$AS$20</f>
        <v>1</v>
      </c>
      <c r="H10" s="100" t="n">
        <f aca="false">Flights!$AR$20</f>
        <v>2</v>
      </c>
    </row>
    <row r="11" customFormat="false" ht="21" hidden="false" customHeight="true" outlineLevel="0" collapsed="false">
      <c r="A11" s="93" t="s">
        <v>3436</v>
      </c>
      <c r="B11" s="94" t="str">
        <f aca="false">IF(TRIM(Flights!$Y$20)="","__________________",Flights!$Y$20)</f>
        <v>__________________</v>
      </c>
      <c r="C11" s="94"/>
      <c r="D11" s="94"/>
      <c r="E11" s="93" t="s">
        <v>3437</v>
      </c>
      <c r="F11" s="100" t="str">
        <f aca="false">Flights!$AV$20&amp;" / "&amp;Flights!$AW$20</f>
        <v>0 / 24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3448</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3449</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"&amp;IF(Checks!$S$506="","",Checks!$S$506&amp;"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"&amp;IF(Checks!$S$507="","",Checks!$S$507&amp;"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"&amp;IF(Checks!$S$508="","",Checks!$S$508&amp;"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"&amp;IF(Checks!$S$509="","",Checks!$S$509&amp;"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"&amp;IF(Checks!$S$510="","",Checks!$S$510&amp;"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"&amp;IF(Checks!$S$511="","",Checks!$S$511&amp;"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"&amp;IF(Checks!$S$512="","",Checks!$S$512&amp;"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"&amp;IF(Checks!$S$513="","",Checks!$S$513&amp;"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"&amp;IF(Checks!$S$514="","",Checks!$S$514&amp;"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"&amp;IF(Checks!$S$515="","",Checks!$S$515&amp;"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"&amp;IF(Checks!$S$516="","",Checks!$S$516&amp;"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"&amp;IF(Checks!$S$517="","",Checks!$S$517&amp;"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"&amp;IF(Checks!$S$518="","",Checks!$S$518&amp;"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"&amp;IF(Checks!$S$519="","",Checks!$S$519&amp;"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"&amp;IF(Checks!$S$520="","",Checks!$S$520&amp;"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"&amp;IF(Checks!$S$521="","",Checks!$S$521&amp;"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"&amp;IF(Checks!$S$522="","",Checks!$S$522&amp;"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"&amp;IF(Checks!$S$523="","",Checks!$S$523&amp;"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"&amp;IF(Checks!$S$524="","",Checks!$S$524&amp;"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"&amp;IF(Checks!$S$525="","",Checks!$S$525&amp;"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"&amp;IF(Checks!$S$526="","",Checks!$S$526&amp;"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"&amp;IF(Checks!$S$527="","",Checks!$S$527&amp;"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"&amp;IF(Checks!$S$528="","",Checks!$S$528&amp;"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"&amp;IF(Checks!$S$529="","",Checks!$S$529&amp;"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"&amp;IF(Checks!$S$530="","",Checks!$S$530&amp;"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3462</v>
      </c>
      <c r="B52" s="116"/>
      <c r="C52" s="116"/>
      <c r="D52" s="116"/>
      <c r="E52" s="116" t="s">
        <v>3463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3417</v>
      </c>
      <c r="B2" s="94" t="str">
        <f aca="false">Flights!$F$21&amp;"   "&amp;TEXT(Flights!$D$21,"DD-MMM-YY")&amp;" ("&amp;Flights!$E$21&amp;")"</f>
        <v>MH0073   27-Oct-26 (TUE)</v>
      </c>
      <c r="C2" s="94"/>
      <c r="D2" s="94"/>
      <c r="E2" s="95" t="s">
        <v>3418</v>
      </c>
      <c r="F2" s="96" t="str">
        <f aca="false">Flights!$AT$21</f>
        <v>NOT READY – DOCUMENTS</v>
      </c>
      <c r="G2" s="96"/>
      <c r="H2" s="96"/>
    </row>
    <row r="3" customFormat="false" ht="24" hidden="false" customHeight="true" outlineLevel="0" collapsed="false">
      <c r="A3" s="93" t="s">
        <v>3419</v>
      </c>
      <c r="B3" s="94" t="str">
        <f aca="false">Flights!$G$21&amp;" → "&amp;Flights!$H$21&amp;"   Class "&amp;Flights!$K$21&amp;"   Seat "&amp;Flights!$O$21</f>
        <v>HKG → KUL   Class BC   Seat 1C</v>
      </c>
      <c r="C3" s="94"/>
      <c r="D3" s="94"/>
      <c r="E3" s="95" t="s">
        <v>73</v>
      </c>
      <c r="F3" s="95" t="s">
        <v>3420</v>
      </c>
      <c r="G3" s="95" t="s">
        <v>3421</v>
      </c>
      <c r="H3" s="95"/>
    </row>
    <row r="4" customFormat="false" ht="24" hidden="false" customHeight="true" outlineLevel="0" collapsed="false">
      <c r="A4" s="93" t="s">
        <v>3422</v>
      </c>
      <c r="B4" s="94" t="str">
        <f aca="false">IF(ISNUMBER(Flights!$I$21),TEXT(Flights!$I$21,"DD-MMM-YY HH:MM"),"")&amp;" "&amp;Flights!$G$21&amp;"  →  "&amp;IF(ISNUMBER(Flights!$J$21),TEXT(Flights!$J$21,"DD-MMM-YY HH:MM"),"")&amp;" "&amp;Flights!$H$21</f>
        <v>27-Oct-26 14:50 HKG  →  27-Oct-26 18:55 KUL</v>
      </c>
      <c r="C4" s="94"/>
      <c r="D4" s="94"/>
      <c r="E4" s="93" t="s">
        <v>3423</v>
      </c>
      <c r="F4" s="97" t="str">
        <f aca="false">IF(ISNUMBER(Flights!$AG$21),TEXT(Flights!$AG$21,"DD-MMM-YY HH:MM"),"")&amp;" "&amp;Flights!$V$21</f>
        <v>20-Oct-26 14:50 HKG</v>
      </c>
      <c r="G4" s="98" t="n">
        <f aca="false">Flights!$AJ$21</f>
        <v>0</v>
      </c>
      <c r="H4" s="98"/>
    </row>
    <row r="5" customFormat="false" ht="24" hidden="false" customHeight="true" outlineLevel="0" collapsed="false">
      <c r="A5" s="93" t="s">
        <v>3424</v>
      </c>
      <c r="B5" s="94" t="str">
        <f aca="false">Flights!$L$21&amp;" – "&amp;Flights!$M$21</f>
        <v>B738MAX – B737-8 (B7M8)</v>
      </c>
      <c r="C5" s="94"/>
      <c r="D5" s="94"/>
      <c r="E5" s="93" t="s">
        <v>3425</v>
      </c>
      <c r="F5" s="97" t="str">
        <f aca="false">IF(ISNUMBER(Flights!$AH$21),TEXT(Flights!$AH$21,"DD-MMM-YY HH:MM"),"")&amp;" "&amp;Flights!$V$21</f>
        <v>26-Oct-26 14:50 HKG</v>
      </c>
      <c r="G5" s="98" t="n">
        <f aca="false">Flights!$AK$21</f>
        <v>0</v>
      </c>
      <c r="H5" s="98"/>
    </row>
    <row r="6" customFormat="false" ht="24" hidden="false" customHeight="true" outlineLevel="0" collapsed="false">
      <c r="A6" s="93" t="s">
        <v>3426</v>
      </c>
      <c r="B6" s="94" t="str">
        <f aca="false">IF(TRIM(Flights!$N$21)="","__________________",Flights!$N$21)</f>
        <v>__________________</v>
      </c>
      <c r="C6" s="94"/>
      <c r="D6" s="94"/>
      <c r="E6" s="93" t="s">
        <v>3427</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3428</v>
      </c>
      <c r="B7" s="94" t="str">
        <f aca="false">Flights!$T$21</f>
        <v>1 Meal + DAT(Noodles Svc) (Meal)</v>
      </c>
      <c r="C7" s="94"/>
      <c r="D7" s="94"/>
      <c r="E7" s="93" t="s">
        <v>3429</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3430</v>
      </c>
      <c r="F8" s="99" t="s">
        <v>3431</v>
      </c>
      <c r="G8" s="98" t="n">
        <f aca="false">Flights!$AN$21</f>
        <v>0</v>
      </c>
      <c r="H8" s="98"/>
    </row>
    <row r="9" customFormat="false" ht="12.75" hidden="false" customHeight="true" outlineLevel="0" collapsed="false">
      <c r="A9" s="93" t="s">
        <v>3432</v>
      </c>
      <c r="B9" s="94" t="str">
        <f aca="false">TRIM(Flights!$P$21&amp;"  "&amp;Flights!$Q$21)</f>
        <v>-</v>
      </c>
      <c r="C9" s="94"/>
      <c r="D9" s="94"/>
      <c r="E9" s="93" t="s">
        <v>3433</v>
      </c>
      <c r="F9" s="100" t="n">
        <f aca="false">Flights!$AP$21</f>
        <v>0</v>
      </c>
      <c r="G9" s="100" t="n">
        <f aca="false">Flights!$AQ$21</f>
        <v>0</v>
      </c>
      <c r="H9" s="100" t="n">
        <f aca="false">Flights!$AU$21</f>
        <v>0</v>
      </c>
    </row>
    <row r="10" customFormat="false" ht="24" hidden="false" customHeight="true" outlineLevel="0" collapsed="false">
      <c r="A10" s="93" t="s">
        <v>3434</v>
      </c>
      <c r="B10" s="94" t="str">
        <f aca="false">IF(TRIM(Flights!$X$21)="","__________________",Flights!$X$21)</f>
        <v>__________________</v>
      </c>
      <c r="C10" s="94"/>
      <c r="D10" s="94"/>
      <c r="E10" s="93" t="s">
        <v>3435</v>
      </c>
      <c r="F10" s="100" t="n">
        <f aca="false">Flights!$AO$21</f>
        <v>42</v>
      </c>
      <c r="G10" s="100" t="n">
        <f aca="false">Flights!$AS$21</f>
        <v>4</v>
      </c>
      <c r="H10" s="100" t="n">
        <f aca="false">Flights!$AR$21</f>
        <v>2</v>
      </c>
    </row>
    <row r="11" customFormat="false" ht="21" hidden="false" customHeight="true" outlineLevel="0" collapsed="false">
      <c r="A11" s="93" t="s">
        <v>3436</v>
      </c>
      <c r="B11" s="94" t="str">
        <f aca="false">IF(TRIM(Flights!$Y$21)="","__________________",Flights!$Y$21)</f>
        <v>__________________</v>
      </c>
      <c r="C11" s="94"/>
      <c r="D11" s="94"/>
      <c r="E11" s="93" t="s">
        <v>3437</v>
      </c>
      <c r="F11" s="100" t="str">
        <f aca="false">Flights!$AV$21&amp;" / "&amp;Flights!$AW$21</f>
        <v>0 / 42</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3442</v>
      </c>
      <c r="B14" s="95" t="s">
        <v>3443</v>
      </c>
      <c r="C14" s="95" t="s">
        <v>3444</v>
      </c>
      <c r="D14" s="95"/>
      <c r="E14" s="95" t="s">
        <v>3445</v>
      </c>
      <c r="F14" s="95" t="s">
        <v>3446</v>
      </c>
      <c r="G14" s="95"/>
      <c r="H14" s="95"/>
    </row>
    <row r="15" customFormat="false" ht="36" hidden="false" customHeight="true" outlineLevel="0" collapsed="false">
      <c r="A15" s="93" t="s">
        <v>3447</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3448</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3449</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3450</v>
      </c>
      <c r="B18" s="110"/>
      <c r="C18" s="110" t="s">
        <v>3451</v>
      </c>
      <c r="D18" s="110"/>
      <c r="E18" s="110"/>
      <c r="F18" s="110" t="s">
        <v>3452</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3453</v>
      </c>
      <c r="B20" s="111"/>
      <c r="C20" s="111" t="s">
        <v>3453</v>
      </c>
      <c r="D20" s="111"/>
      <c r="E20" s="111"/>
      <c r="F20" s="111" t="s">
        <v>3453</v>
      </c>
      <c r="G20" s="111"/>
      <c r="H20" s="111"/>
    </row>
    <row r="21" customFormat="false" ht="13.5" hidden="false" customHeight="true" outlineLevel="0" collapsed="false">
      <c r="A21" s="112" t="s">
        <v>3454</v>
      </c>
      <c r="B21" s="112"/>
      <c r="C21" s="112"/>
      <c r="D21" s="112"/>
      <c r="E21" s="112"/>
      <c r="F21" s="112"/>
      <c r="G21" s="112"/>
      <c r="H21" s="112"/>
    </row>
    <row r="22" customFormat="false" ht="24" hidden="false" customHeight="true" outlineLevel="0" collapsed="false">
      <c r="A22" s="95" t="s">
        <v>3455</v>
      </c>
      <c r="B22" s="95" t="s">
        <v>3456</v>
      </c>
      <c r="C22" s="95" t="s">
        <v>3457</v>
      </c>
      <c r="D22" s="95" t="s">
        <v>3458</v>
      </c>
      <c r="E22" s="95" t="s">
        <v>3459</v>
      </c>
      <c r="F22" s="95" t="s">
        <v>3460</v>
      </c>
      <c r="G22" s="95" t="s">
        <v>3461</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"&amp;IF(Checks!$S$531="","",Checks!$S$531&amp;"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"&amp;IF(Checks!$S$532="","",Checks!$S$532&amp;"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"&amp;IF(Checks!$S$533="","",Checks!$S$533&amp;"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"&amp;IF(Checks!$S$534="","",Checks!$S$534&amp;"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"&amp;IF(Checks!$S$535="","",Checks!$S$535&amp;"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"&amp;IF(Checks!$S$536="","",Checks!$S$536&amp;"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"&amp;IF(Checks!$S$537="","",Checks!$S$537&amp;"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"&amp;IF(Checks!$S$538="","",Checks!$S$538&amp;"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"&amp;IF(Checks!$S$539="","",Checks!$S$539&amp;"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"&amp;IF(Checks!$S$540="","",Checks!$S$540&amp;"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"&amp;IF(Checks!$S$541="","",Checks!$S$541&amp;"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"&amp;IF(Checks!$S$542="","",Checks!$S$542&amp;"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"&amp;IF(Checks!$S$543="","",Checks!$S$543&amp;"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"&amp;IF(Checks!$S$544="","",Checks!$S$544&amp;"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"&amp;IF(Checks!$S$545="","",Checks!$S$545&amp;"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"&amp;IF(Checks!$S$546="","",Checks!$S$546&amp;"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"&amp;IF(Checks!$S$547="","",Checks!$S$547&amp;"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"&amp;IF(Checks!$S$548="","",Checks!$S$548&amp;"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"&amp;IF(Checks!$S$549="","",Checks!$S$549&amp;"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"&amp;IF(Checks!$S$550="","",Checks!$S$550&amp;"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"&amp;IF(Checks!$S$551="","",Checks!$S$551&amp;"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"&amp;IF(Checks!$S$552="","",Checks!$S$552&amp;"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"&amp;IF(Checks!$S$553="","",Checks!$S$553&amp;"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"&amp;IF(Checks!$S$554="","",Checks!$S$554&amp;"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"&amp;IF(Checks!$S$555="","",Checks!$S$555&amp;"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"&amp;IF(Checks!$S$556="","",Checks!$S$556&amp;"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"&amp;IF(Checks!$S$557="","",Checks!$S$557&amp;"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"&amp;IF(Checks!$S$558="","",Checks!$S$558&amp;"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"&amp;IF(Checks!$S$559="","",Checks!$S$559&amp;"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"&amp;IF(Checks!$S$560="","",Checks!$S$560&amp;"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"&amp;IF(Checks!$S$561="","",Checks!$S$561&amp;"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"&amp;IF(Checks!$S$562="","",Checks!$S$562&amp;"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"&amp;IF(Checks!$S$563="","",Checks!$S$563&amp;"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"&amp;IF(Checks!$S$564="","",Checks!$S$564&amp;"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"&amp;IF(Checks!$S$565="","",Checks!$S$565&amp;"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"&amp;IF(Checks!$S$566="","",Checks!$S$566&amp;"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"&amp;IF(Checks!$S$567="","",Checks!$S$567&amp;"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"&amp;IF(Checks!$S$568="","",Checks!$S$568&amp;"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"&amp;IF(Checks!$S$569="","",Checks!$S$569&amp;"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"&amp;IF(Checks!$S$570="","",Checks!$S$570&amp;"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"&amp;IF(Checks!$S$571="","",Checks!$S$571&amp;"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"&amp;IF(Checks!$S$572="","",Checks!$S$572&amp;"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"&amp;IF(Checks!$S$573="","",Checks!$S$573&amp;"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3462</v>
      </c>
      <c r="B71" s="116"/>
      <c r="C71" s="116"/>
      <c r="D71" s="116"/>
      <c r="E71" s="116" t="s">
        <v>3463</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3417</v>
      </c>
      <c r="B2" s="94" t="str">
        <f aca="false">Flights!$F$22&amp;"   "&amp;TEXT(Flights!$D$22,"DD-MMM-YY")&amp;" ("&amp;Flights!$E$22&amp;")"</f>
        <v>MH0052   27-Oct-26 (TUE)</v>
      </c>
      <c r="C2" s="94"/>
      <c r="D2" s="94"/>
      <c r="E2" s="95" t="s">
        <v>3418</v>
      </c>
      <c r="F2" s="96" t="str">
        <f aca="false">Flights!$AT$22</f>
        <v>NOT READY – DOCUMENTS</v>
      </c>
      <c r="G2" s="96"/>
      <c r="H2" s="96"/>
    </row>
    <row r="3" customFormat="false" ht="24" hidden="false" customHeight="true" outlineLevel="0" collapsed="false">
      <c r="A3" s="93" t="s">
        <v>3419</v>
      </c>
      <c r="B3" s="94" t="str">
        <f aca="false">Flights!$G$22&amp;" → "&amp;Flights!$H$22&amp;"   Class "&amp;Flights!$K$22&amp;"   Seat "&amp;Flights!$O$22</f>
        <v>KUL → KIX   Class BC   Seat 1D</v>
      </c>
      <c r="C3" s="94"/>
      <c r="D3" s="94"/>
      <c r="E3" s="95" t="s">
        <v>73</v>
      </c>
      <c r="F3" s="95" t="s">
        <v>3420</v>
      </c>
      <c r="G3" s="95" t="s">
        <v>3421</v>
      </c>
      <c r="H3" s="95"/>
    </row>
    <row r="4" customFormat="false" ht="24" hidden="false" customHeight="true" outlineLevel="0" collapsed="false">
      <c r="A4" s="93" t="s">
        <v>3422</v>
      </c>
      <c r="B4" s="94" t="str">
        <f aca="false">IF(ISNUMBER(Flights!$I$22),TEXT(Flights!$I$22,"DD-MMM-YY HH:MM"),"")&amp;" "&amp;Flights!$G$22&amp;"  →  "&amp;IF(ISNUMBER(Flights!$J$22),TEXT(Flights!$J$22,"DD-MMM-YY HH:MM"),"")&amp;" "&amp;Flights!$H$22</f>
        <v>27-Oct-26 22:25 KUL  →  28-Oct-26 05:55 KIX</v>
      </c>
      <c r="C4" s="94"/>
      <c r="D4" s="94"/>
      <c r="E4" s="93" t="s">
        <v>3423</v>
      </c>
      <c r="F4" s="97" t="str">
        <f aca="false">IF(ISNUMBER(Flights!$AG$22),TEXT(Flights!$AG$22,"DD-MMM-YY HH:MM"),"")&amp;" "&amp;Flights!$V$22</f>
        <v>20-Oct-26 22:25 KUL</v>
      </c>
      <c r="G4" s="98" t="n">
        <f aca="false">Flights!$AJ$22</f>
        <v>0</v>
      </c>
      <c r="H4" s="98"/>
    </row>
    <row r="5" customFormat="false" ht="24" hidden="false" customHeight="true" outlineLevel="0" collapsed="false">
      <c r="A5" s="93" t="s">
        <v>3424</v>
      </c>
      <c r="B5" s="94" t="str">
        <f aca="false">Flights!$L$22&amp;" – "&amp;Flights!$M$22</f>
        <v>A333 – A330-300 (A333)</v>
      </c>
      <c r="C5" s="94"/>
      <c r="D5" s="94"/>
      <c r="E5" s="93" t="s">
        <v>3425</v>
      </c>
      <c r="F5" s="97" t="str">
        <f aca="false">IF(ISNUMBER(Flights!$AH$22),TEXT(Flights!$AH$22,"DD-MMM-YY HH:MM"),"")&amp;" "&amp;Flights!$V$22</f>
        <v>26-Oct-26 22:25 KUL</v>
      </c>
      <c r="G5" s="98" t="n">
        <f aca="false">Flights!$AK$22</f>
        <v>0</v>
      </c>
      <c r="H5" s="98"/>
    </row>
    <row r="6" customFormat="false" ht="24" hidden="false" customHeight="true" outlineLevel="0" collapsed="false">
      <c r="A6" s="93" t="s">
        <v>3426</v>
      </c>
      <c r="B6" s="94" t="str">
        <f aca="false">IF(TRIM(Flights!$N$22)="","__________________",Flights!$N$22)</f>
        <v>__________________</v>
      </c>
      <c r="C6" s="94"/>
      <c r="D6" s="94"/>
      <c r="E6" s="93" t="s">
        <v>3427</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3428</v>
      </c>
      <c r="B7" s="94" t="str">
        <f aca="false">Flights!$T$22</f>
        <v>1.5 Meal (Meal)</v>
      </c>
      <c r="C7" s="94"/>
      <c r="D7" s="94"/>
      <c r="E7" s="93" t="s">
        <v>3429</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3430</v>
      </c>
      <c r="F8" s="99" t="s">
        <v>3431</v>
      </c>
      <c r="G8" s="98" t="n">
        <f aca="false">Flights!$AN$22</f>
        <v>0</v>
      </c>
      <c r="H8" s="98"/>
    </row>
    <row r="9" customFormat="false" ht="12.75" hidden="false" customHeight="true" outlineLevel="0" collapsed="false">
      <c r="A9" s="93" t="s">
        <v>3432</v>
      </c>
      <c r="B9" s="94" t="str">
        <f aca="false">TRIM(Flights!$P$22&amp;"  "&amp;Flights!$Q$22)</f>
        <v>3H 30M Overnight KIX</v>
      </c>
      <c r="C9" s="94"/>
      <c r="D9" s="94"/>
      <c r="E9" s="93" t="s">
        <v>3433</v>
      </c>
      <c r="F9" s="100" t="n">
        <f aca="false">Flights!$AP$22</f>
        <v>0</v>
      </c>
      <c r="G9" s="100" t="n">
        <f aca="false">Flights!$AQ$22</f>
        <v>0</v>
      </c>
      <c r="H9" s="100" t="n">
        <f aca="false">Flights!$AU$22</f>
        <v>0</v>
      </c>
    </row>
    <row r="10" customFormat="false" ht="24" hidden="false" customHeight="true" outlineLevel="0" collapsed="false">
      <c r="A10" s="93" t="s">
        <v>3434</v>
      </c>
      <c r="B10" s="94" t="str">
        <f aca="false">IF(TRIM(Flights!$X$22)="","__________________",Flights!$X$22)</f>
        <v>__________________</v>
      </c>
      <c r="C10" s="94"/>
      <c r="D10" s="94"/>
      <c r="E10" s="93" t="s">
        <v>3435</v>
      </c>
      <c r="F10" s="100" t="n">
        <f aca="false">Flights!$AO$22</f>
        <v>44</v>
      </c>
      <c r="G10" s="100" t="n">
        <f aca="false">Flights!$AS$22</f>
        <v>0</v>
      </c>
      <c r="H10" s="100" t="n">
        <f aca="false">Flights!$AR$22</f>
        <v>2</v>
      </c>
    </row>
    <row r="11" customFormat="false" ht="21" hidden="false" customHeight="true" outlineLevel="0" collapsed="false">
      <c r="A11" s="93" t="s">
        <v>3436</v>
      </c>
      <c r="B11" s="94" t="str">
        <f aca="false">IF(TRIM(Flights!$Y$22)="","__________________",Flights!$Y$22)</f>
        <v>__________________</v>
      </c>
      <c r="C11" s="94"/>
      <c r="D11" s="94"/>
      <c r="E11" s="93" t="s">
        <v>3437</v>
      </c>
      <c r="F11" s="100" t="str">
        <f aca="false">Flights!$AV$22&amp;" / "&amp;Flights!$AW$22</f>
        <v>0 / 44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3448</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3449</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"&amp;IF(Checks!$S$574="","",Checks!$S$574&amp;"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"&amp;IF(Checks!$S$575="","",Checks!$S$575&amp;"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"&amp;IF(Checks!$S$576="","",Checks!$S$576&amp;"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"&amp;IF(Checks!$S$577="","",Checks!$S$577&amp;"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"&amp;IF(Checks!$S$578="","",Checks!$S$578&amp;"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"&amp;IF(Checks!$S$579="","",Checks!$S$579&amp;"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"&amp;IF(Checks!$S$580="","",Checks!$S$580&amp;"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"&amp;IF(Checks!$S$581="","",Checks!$S$581&amp;"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"&amp;IF(Checks!$S$582="","",Checks!$S$582&amp;"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"&amp;IF(Checks!$S$583="","",Checks!$S$583&amp;"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"&amp;IF(Checks!$S$584="","",Checks!$S$584&amp;"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"&amp;IF(Checks!$S$585="","",Checks!$S$585&amp;"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"&amp;IF(Checks!$S$586="","",Checks!$S$586&amp;"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"&amp;IF(Checks!$S$587="","",Checks!$S$587&amp;"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"&amp;IF(Checks!$S$588="","",Checks!$S$588&amp;"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"&amp;IF(Checks!$S$589="","",Checks!$S$589&amp;"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"&amp;IF(Checks!$S$590="","",Checks!$S$590&amp;"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"&amp;IF(Checks!$S$591="","",Checks!$S$591&amp;"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"&amp;IF(Checks!$S$592="","",Checks!$S$592&amp;"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"&amp;IF(Checks!$S$593="","",Checks!$S$593&amp;"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"&amp;IF(Checks!$S$594="","",Checks!$S$594&amp;"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"&amp;IF(Checks!$S$595="","",Checks!$S$595&amp;"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"&amp;IF(Checks!$S$596="","",Checks!$S$596&amp;"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"&amp;IF(Checks!$S$597="","",Checks!$S$597&amp;"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"&amp;IF(Checks!$S$598="","",Checks!$S$598&amp;"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"&amp;IF(Checks!$S$599="","",Checks!$S$599&amp;"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"&amp;IF(Checks!$S$600="","",Checks!$S$600&amp;"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"&amp;IF(Checks!$S$601="","",Checks!$S$601&amp;"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"&amp;IF(Checks!$S$602="","",Checks!$S$602&amp;"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"&amp;IF(Checks!$S$603="","",Checks!$S$603&amp;"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"&amp;IF(Checks!$S$604="","",Checks!$S$604&amp;"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"&amp;IF(Checks!$S$605="","",Checks!$S$605&amp;"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"&amp;IF(Checks!$S$606="","",Checks!$S$606&amp;"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"&amp;IF(Checks!$S$607="","",Checks!$S$607&amp;"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"&amp;IF(Checks!$S$608="","",Checks!$S$608&amp;"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"&amp;IF(Checks!$S$609="","",Checks!$S$609&amp;"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"&amp;IF(Checks!$S$610="","",Checks!$S$610&amp;"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"&amp;IF(Checks!$S$611="","",Checks!$S$611&amp;"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"&amp;IF(Checks!$S$612="","",Checks!$S$612&amp;"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"&amp;IF(Checks!$S$613="","",Checks!$S$613&amp;"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"&amp;IF(Checks!$S$614="","",Checks!$S$614&amp;"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"&amp;IF(Checks!$S$615="","",Checks!$S$615&amp;"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"&amp;IF(Checks!$S$616="","",Checks!$S$616&amp;"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"&amp;IF(Checks!$S$617="","",Checks!$S$617&amp;"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"&amp;IF(Checks!$S$618="","",Checks!$S$618&amp;"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3462</v>
      </c>
      <c r="B72" s="116"/>
      <c r="C72" s="116"/>
      <c r="D72" s="116"/>
      <c r="E72" s="116" t="s">
        <v>3463</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3417</v>
      </c>
      <c r="B2" s="94" t="str">
        <f aca="false">Flights!$F$23&amp;"   "&amp;TEXT(Flights!$D$23,"DD-MMM-YY")&amp;" ("&amp;Flights!$E$23&amp;")"</f>
        <v>MH0053   29-Oct-26 (THU)</v>
      </c>
      <c r="C2" s="94"/>
      <c r="D2" s="94"/>
      <c r="E2" s="95" t="s">
        <v>3418</v>
      </c>
      <c r="F2" s="96" t="str">
        <f aca="false">Flights!$AT$23</f>
        <v>NOT READY – DOCUMENTS</v>
      </c>
      <c r="G2" s="96"/>
      <c r="H2" s="96"/>
    </row>
    <row r="3" customFormat="false" ht="24" hidden="false" customHeight="true" outlineLevel="0" collapsed="false">
      <c r="A3" s="93" t="s">
        <v>3419</v>
      </c>
      <c r="B3" s="94" t="str">
        <f aca="false">Flights!$G$23&amp;" → "&amp;Flights!$H$23&amp;"   Class "&amp;Flights!$K$23&amp;"   Seat "&amp;Flights!$O$23</f>
        <v>KIX → KUL   Class EY   Seat 9C</v>
      </c>
      <c r="C3" s="94"/>
      <c r="D3" s="94"/>
      <c r="E3" s="95" t="s">
        <v>73</v>
      </c>
      <c r="F3" s="95" t="s">
        <v>3420</v>
      </c>
      <c r="G3" s="95" t="s">
        <v>3421</v>
      </c>
      <c r="H3" s="95"/>
    </row>
    <row r="4" customFormat="false" ht="24" hidden="false" customHeight="true" outlineLevel="0" collapsed="false">
      <c r="A4" s="93" t="s">
        <v>3422</v>
      </c>
      <c r="B4" s="94" t="str">
        <f aca="false">IF(ISNUMBER(Flights!$I$23),TEXT(Flights!$I$23,"DD-MMM-YY HH:MM"),"")&amp;" "&amp;Flights!$G$23&amp;"  →  "&amp;IF(ISNUMBER(Flights!$J$23),TEXT(Flights!$J$23,"DD-MMM-YY HH:MM"),"")&amp;" "&amp;Flights!$H$23</f>
        <v>29-Oct-26 09:40 KIX  →  29-Oct-26 16:45 KUL</v>
      </c>
      <c r="C4" s="94"/>
      <c r="D4" s="94"/>
      <c r="E4" s="93" t="s">
        <v>3423</v>
      </c>
      <c r="F4" s="97" t="str">
        <f aca="false">IF(ISNUMBER(Flights!$AG$23),TEXT(Flights!$AG$23,"DD-MMM-YY HH:MM"),"")&amp;" "&amp;Flights!$V$23</f>
        <v>22-Oct-26 09:40 KIX</v>
      </c>
      <c r="G4" s="98" t="n">
        <f aca="false">Flights!$AJ$23</f>
        <v>0</v>
      </c>
      <c r="H4" s="98"/>
    </row>
    <row r="5" customFormat="false" ht="24" hidden="false" customHeight="true" outlineLevel="0" collapsed="false">
      <c r="A5" s="93" t="s">
        <v>3424</v>
      </c>
      <c r="B5" s="94" t="str">
        <f aca="false">Flights!$L$23&amp;" – "&amp;Flights!$M$23</f>
        <v>A333 – A330-300 (A333)</v>
      </c>
      <c r="C5" s="94"/>
      <c r="D5" s="94"/>
      <c r="E5" s="93" t="s">
        <v>3425</v>
      </c>
      <c r="F5" s="97" t="str">
        <f aca="false">IF(ISNUMBER(Flights!$AH$23),TEXT(Flights!$AH$23,"DD-MMM-YY HH:MM"),"")&amp;" "&amp;Flights!$V$23</f>
        <v>28-Oct-26 09:40 KIX</v>
      </c>
      <c r="G5" s="98" t="n">
        <f aca="false">Flights!$AK$23</f>
        <v>0</v>
      </c>
      <c r="H5" s="98"/>
    </row>
    <row r="6" customFormat="false" ht="24" hidden="false" customHeight="true" outlineLevel="0" collapsed="false">
      <c r="A6" s="93" t="s">
        <v>3426</v>
      </c>
      <c r="B6" s="94" t="str">
        <f aca="false">IF(TRIM(Flights!$N$23)="","__________________",Flights!$N$23)</f>
        <v>__________________</v>
      </c>
      <c r="C6" s="94"/>
      <c r="D6" s="94"/>
      <c r="E6" s="93" t="s">
        <v>3427</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3428</v>
      </c>
      <c r="B7" s="94" t="str">
        <f aca="false">Flights!$T$23</f>
        <v>1.5 Meal (Meal)</v>
      </c>
      <c r="C7" s="94"/>
      <c r="D7" s="94"/>
      <c r="E7" s="93" t="s">
        <v>3429</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3430</v>
      </c>
      <c r="F8" s="99" t="s">
        <v>3431</v>
      </c>
      <c r="G8" s="98" t="n">
        <f aca="false">Flights!$AN$23</f>
        <v>0</v>
      </c>
      <c r="H8" s="98"/>
    </row>
    <row r="9" customFormat="false" ht="12.75" hidden="false" customHeight="true" outlineLevel="0" collapsed="false">
      <c r="A9" s="93" t="s">
        <v>3432</v>
      </c>
      <c r="B9" s="94" t="str">
        <f aca="false">TRIM(Flights!$P$23&amp;"  "&amp;Flights!$Q$23)</f>
        <v>-</v>
      </c>
      <c r="C9" s="94"/>
      <c r="D9" s="94"/>
      <c r="E9" s="93" t="s">
        <v>3433</v>
      </c>
      <c r="F9" s="100" t="n">
        <f aca="false">Flights!$AP$23</f>
        <v>0</v>
      </c>
      <c r="G9" s="100" t="n">
        <f aca="false">Flights!$AQ$23</f>
        <v>0</v>
      </c>
      <c r="H9" s="100" t="n">
        <f aca="false">Flights!$AU$23</f>
        <v>0</v>
      </c>
    </row>
    <row r="10" customFormat="false" ht="24" hidden="false" customHeight="true" outlineLevel="0" collapsed="false">
      <c r="A10" s="93" t="s">
        <v>3434</v>
      </c>
      <c r="B10" s="94" t="str">
        <f aca="false">IF(TRIM(Flights!$X$23)="","__________________",Flights!$X$23)</f>
        <v>__________________</v>
      </c>
      <c r="C10" s="94"/>
      <c r="D10" s="94"/>
      <c r="E10" s="93" t="s">
        <v>3435</v>
      </c>
      <c r="F10" s="100" t="n">
        <f aca="false">Flights!$AO$23</f>
        <v>24</v>
      </c>
      <c r="G10" s="100" t="n">
        <f aca="false">Flights!$AS$23</f>
        <v>1</v>
      </c>
      <c r="H10" s="100" t="n">
        <f aca="false">Flights!$AR$23</f>
        <v>2</v>
      </c>
    </row>
    <row r="11" customFormat="false" ht="21" hidden="false" customHeight="true" outlineLevel="0" collapsed="false">
      <c r="A11" s="93" t="s">
        <v>3436</v>
      </c>
      <c r="B11" s="94" t="str">
        <f aca="false">IF(TRIM(Flights!$Y$23)="","__________________",Flights!$Y$23)</f>
        <v>__________________</v>
      </c>
      <c r="C11" s="94"/>
      <c r="D11" s="94"/>
      <c r="E11" s="93" t="s">
        <v>3437</v>
      </c>
      <c r="F11" s="100" t="str">
        <f aca="false">Flights!$AV$23&amp;" / "&amp;Flights!$AW$23</f>
        <v>0 / 24</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3448</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3449</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"&amp;IF(Checks!$S$619="","",Checks!$S$619&amp;"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"&amp;IF(Checks!$S$620="","",Checks!$S$620&amp;"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"&amp;IF(Checks!$S$621="","",Checks!$S$621&amp;"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"&amp;IF(Checks!$S$622="","",Checks!$S$622&amp;"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"&amp;IF(Checks!$S$623="","",Checks!$S$623&amp;"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"&amp;IF(Checks!$S$624="","",Checks!$S$624&amp;"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"&amp;IF(Checks!$S$625="","",Checks!$S$625&amp;"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"&amp;IF(Checks!$S$626="","",Checks!$S$626&amp;"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"&amp;IF(Checks!$S$627="","",Checks!$S$627&amp;"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"&amp;IF(Checks!$S$628="","",Checks!$S$628&amp;"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"&amp;IF(Checks!$S$629="","",Checks!$S$629&amp;"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"&amp;IF(Checks!$S$630="","",Checks!$S$630&amp;"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"&amp;IF(Checks!$S$631="","",Checks!$S$631&amp;"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"&amp;IF(Checks!$S$632="","",Checks!$S$632&amp;"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"&amp;IF(Checks!$S$633="","",Checks!$S$633&amp;"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"&amp;IF(Checks!$S$634="","",Checks!$S$634&amp;"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"&amp;IF(Checks!$S$635="","",Checks!$S$635&amp;"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"&amp;IF(Checks!$S$636="","",Checks!$S$636&amp;"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"&amp;IF(Checks!$S$637="","",Checks!$S$637&amp;"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"&amp;IF(Checks!$S$638="","",Checks!$S$638&amp;"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"&amp;IF(Checks!$S$639="","",Checks!$S$639&amp;"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"&amp;IF(Checks!$S$640="","",Checks!$S$640&amp;"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"&amp;IF(Checks!$S$641="","",Checks!$S$641&amp;"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"&amp;IF(Checks!$S$642="","",Checks!$S$642&amp;"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"&amp;IF(Checks!$S$643="","",Checks!$S$643&amp;"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3462</v>
      </c>
      <c r="B52" s="116"/>
      <c r="C52" s="116"/>
      <c r="D52" s="116"/>
      <c r="E52" s="116" t="s">
        <v>3463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3417</v>
      </c>
      <c r="B2" s="94" t="str">
        <f aca="false">Flights!$F$24&amp;"   "&amp;TEXT(Flights!$D$24,"DD-MMM-YY")&amp;" ("&amp;Flights!$E$24&amp;")"</f>
        <v>MH1450   29-Oct-26 (THU)</v>
      </c>
      <c r="C2" s="94"/>
      <c r="D2" s="94"/>
      <c r="E2" s="95" t="s">
        <v>3418</v>
      </c>
      <c r="F2" s="96" t="str">
        <f aca="false">Flights!$AT$24</f>
        <v>NOT READY – DOCUMENTS</v>
      </c>
      <c r="G2" s="96"/>
      <c r="H2" s="96"/>
    </row>
    <row r="3" customFormat="false" ht="24" hidden="false" customHeight="true" outlineLevel="0" collapsed="false">
      <c r="A3" s="93" t="s">
        <v>3419</v>
      </c>
      <c r="B3" s="94" t="str">
        <f aca="false">Flights!$G$24&amp;" → "&amp;Flights!$H$24&amp;"   Class "&amp;Flights!$K$24&amp;"   Seat "&amp;Flights!$O$24</f>
        <v>KUL → LGK   Class EY   Seat 4A</v>
      </c>
      <c r="C3" s="94"/>
      <c r="D3" s="94"/>
      <c r="E3" s="95" t="s">
        <v>73</v>
      </c>
      <c r="F3" s="95" t="s">
        <v>3420</v>
      </c>
      <c r="G3" s="95" t="s">
        <v>3421</v>
      </c>
      <c r="H3" s="95"/>
    </row>
    <row r="4" customFormat="false" ht="24" hidden="false" customHeight="true" outlineLevel="0" collapsed="false">
      <c r="A4" s="93" t="s">
        <v>3422</v>
      </c>
      <c r="B4" s="94" t="str">
        <f aca="false">IF(ISNUMBER(Flights!$I$24),TEXT(Flights!$I$24,"DD-MMM-YY HH:MM"),"")&amp;" "&amp;Flights!$G$24&amp;"  →  "&amp;IF(ISNUMBER(Flights!$J$24),TEXT(Flights!$J$24,"DD-MMM-YY HH:MM"),"")&amp;" "&amp;Flights!$H$24</f>
        <v>29-Oct-26 18:30 KUL  →  29-Oct-26 20:00 LGK</v>
      </c>
      <c r="C4" s="94"/>
      <c r="D4" s="94"/>
      <c r="E4" s="93" t="s">
        <v>3423</v>
      </c>
      <c r="F4" s="97" t="str">
        <f aca="false">IF(ISNUMBER(Flights!$AG$24),TEXT(Flights!$AG$24,"DD-MMM-YY HH:MM"),"")&amp;" "&amp;Flights!$V$24</f>
        <v>22-Oct-26 18:30 KUL</v>
      </c>
      <c r="G4" s="98" t="n">
        <f aca="false">Flights!$AJ$24</f>
        <v>0</v>
      </c>
      <c r="H4" s="98"/>
    </row>
    <row r="5" customFormat="false" ht="24" hidden="false" customHeight="true" outlineLevel="0" collapsed="false">
      <c r="A5" s="93" t="s">
        <v>3424</v>
      </c>
      <c r="B5" s="94" t="str">
        <f aca="false">Flights!$L$24&amp;" – "&amp;Flights!$M$24</f>
        <v>B738MAX – B737-8 (B7M8)</v>
      </c>
      <c r="C5" s="94"/>
      <c r="D5" s="94"/>
      <c r="E5" s="93" t="s">
        <v>3425</v>
      </c>
      <c r="F5" s="97" t="str">
        <f aca="false">IF(ISNUMBER(Flights!$AH$24),TEXT(Flights!$AH$24,"DD-MMM-YY HH:MM"),"")&amp;" "&amp;Flights!$V$24</f>
        <v>28-Oct-26 18:30 KUL</v>
      </c>
      <c r="G5" s="98" t="n">
        <f aca="false">Flights!$AK$24</f>
        <v>0</v>
      </c>
      <c r="H5" s="98"/>
    </row>
    <row r="6" customFormat="false" ht="24" hidden="false" customHeight="true" outlineLevel="0" collapsed="false">
      <c r="A6" s="93" t="s">
        <v>3426</v>
      </c>
      <c r="B6" s="94" t="str">
        <f aca="false">IF(TRIM(Flights!$N$24)="","__________________",Flights!$N$24)</f>
        <v>__________________</v>
      </c>
      <c r="C6" s="94"/>
      <c r="D6" s="94"/>
      <c r="E6" s="93" t="s">
        <v>3427</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3428</v>
      </c>
      <c r="B7" s="94" t="str">
        <f aca="false">Flights!$T$24</f>
        <v>Refreshment (Peanut &amp; Water)</v>
      </c>
      <c r="C7" s="94"/>
      <c r="D7" s="94"/>
      <c r="E7" s="93" t="s">
        <v>3429</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3430</v>
      </c>
      <c r="F8" s="99" t="s">
        <v>3431</v>
      </c>
      <c r="G8" s="98" t="n">
        <f aca="false">Flights!$AN$24</f>
        <v>0</v>
      </c>
      <c r="H8" s="98"/>
    </row>
    <row r="9" customFormat="false" ht="12.75" hidden="false" customHeight="true" outlineLevel="0" collapsed="false">
      <c r="A9" s="93" t="s">
        <v>3432</v>
      </c>
      <c r="B9" s="94" t="str">
        <f aca="false">TRIM(Flights!$P$24&amp;"  "&amp;Flights!$Q$24)</f>
        <v>1H 45M Overnight LGK</v>
      </c>
      <c r="C9" s="94"/>
      <c r="D9" s="94"/>
      <c r="E9" s="93" t="s">
        <v>3433</v>
      </c>
      <c r="F9" s="100" t="n">
        <f aca="false">Flights!$AP$24</f>
        <v>0</v>
      </c>
      <c r="G9" s="100" t="n">
        <f aca="false">Flights!$AQ$24</f>
        <v>0</v>
      </c>
      <c r="H9" s="100" t="n">
        <f aca="false">Flights!$AU$24</f>
        <v>0</v>
      </c>
    </row>
    <row r="10" customFormat="false" ht="24" hidden="false" customHeight="true" outlineLevel="0" collapsed="false">
      <c r="A10" s="93" t="s">
        <v>3434</v>
      </c>
      <c r="B10" s="94" t="str">
        <f aca="false">IF(TRIM(Flights!$X$24)="","__________________",Flights!$X$24)</f>
        <v>__________________</v>
      </c>
      <c r="C10" s="94"/>
      <c r="D10" s="94"/>
      <c r="E10" s="93" t="s">
        <v>3435</v>
      </c>
      <c r="F10" s="100" t="n">
        <f aca="false">Flights!$AO$24</f>
        <v>20</v>
      </c>
      <c r="G10" s="100" t="n">
        <f aca="false">Flights!$AS$24</f>
        <v>0</v>
      </c>
      <c r="H10" s="100" t="n">
        <f aca="false">Flights!$AR$24</f>
        <v>2</v>
      </c>
    </row>
    <row r="11" customFormat="false" ht="21" hidden="false" customHeight="true" outlineLevel="0" collapsed="false">
      <c r="A11" s="93" t="s">
        <v>3436</v>
      </c>
      <c r="B11" s="94" t="str">
        <f aca="false">IF(TRIM(Flights!$Y$24)="","__________________",Flights!$Y$24)</f>
        <v>__________________</v>
      </c>
      <c r="C11" s="94"/>
      <c r="D11" s="94"/>
      <c r="E11" s="93" t="s">
        <v>3437</v>
      </c>
      <c r="F11" s="100" t="str">
        <f aca="false">Flights!$AV$24&amp;" / "&amp;Flights!$AW$24</f>
        <v>0 / 20</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3448</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3449</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"&amp;IF(Checks!$S$644="","",Checks!$S$644&amp;"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"&amp;IF(Checks!$S$645="","",Checks!$S$645&amp;"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"&amp;IF(Checks!$S$646="","",Checks!$S$646&amp;"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"&amp;IF(Checks!$S$647="","",Checks!$S$647&amp;"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"&amp;IF(Checks!$S$648="","",Checks!$S$648&amp;"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"&amp;IF(Checks!$S$649="","",Checks!$S$649&amp;"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"&amp;IF(Checks!$S$650="","",Checks!$S$650&amp;"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"&amp;IF(Checks!$S$651="","",Checks!$S$651&amp;"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"&amp;IF(Checks!$S$652="","",Checks!$S$652&amp;"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"&amp;IF(Checks!$S$653="","",Checks!$S$653&amp;"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"&amp;IF(Checks!$S$654="","",Checks!$S$654&amp;"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"&amp;IF(Checks!$S$655="","",Checks!$S$655&amp;"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"&amp;IF(Checks!$S$656="","",Checks!$S$656&amp;"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"&amp;IF(Checks!$S$657="","",Checks!$S$657&amp;"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"&amp;IF(Checks!$S$658="","",Checks!$S$658&amp;"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"&amp;IF(Checks!$S$659="","",Checks!$S$659&amp;"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"&amp;IF(Checks!$S$660="","",Checks!$S$660&amp;"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"&amp;IF(Checks!$S$661="","",Checks!$S$661&amp;"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"&amp;IF(Checks!$S$662="","",Checks!$S$662&amp;"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"&amp;IF(Checks!$S$663="","",Checks!$S$663&amp;"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"&amp;IF(Checks!$S$664="","",Checks!$S$664&amp;"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3462</v>
      </c>
      <c r="B48" s="116"/>
      <c r="C48" s="116"/>
      <c r="D48" s="116"/>
      <c r="E48" s="116" t="s">
        <v>3463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3417</v>
      </c>
      <c r="B2" s="94" t="str">
        <f aca="false">Flights!$F$25&amp;"   "&amp;TEXT(Flights!$D$25,"DD-MMM-YY")&amp;" ("&amp;Flights!$E$25&amp;")"</f>
        <v>MH1437   30-Oct-26 (FRI)</v>
      </c>
      <c r="C2" s="94"/>
      <c r="D2" s="94"/>
      <c r="E2" s="95" t="s">
        <v>3418</v>
      </c>
      <c r="F2" s="96" t="str">
        <f aca="false">Flights!$AT$25</f>
        <v>NOT READY – DOCUMENTS</v>
      </c>
      <c r="G2" s="96"/>
      <c r="H2" s="96"/>
    </row>
    <row r="3" customFormat="false" ht="24" hidden="false" customHeight="true" outlineLevel="0" collapsed="false">
      <c r="A3" s="93" t="s">
        <v>3419</v>
      </c>
      <c r="B3" s="94" t="str">
        <f aca="false">Flights!$G$25&amp;" → "&amp;Flights!$H$25&amp;"   Class "&amp;Flights!$K$25&amp;"   Seat "&amp;Flights!$O$25</f>
        <v>LGK → KUL   Class BC   Seat 1C</v>
      </c>
      <c r="C3" s="94"/>
      <c r="D3" s="94"/>
      <c r="E3" s="95" t="s">
        <v>73</v>
      </c>
      <c r="F3" s="95" t="s">
        <v>3420</v>
      </c>
      <c r="G3" s="95" t="s">
        <v>3421</v>
      </c>
      <c r="H3" s="95"/>
    </row>
    <row r="4" customFormat="false" ht="24" hidden="false" customHeight="true" outlineLevel="0" collapsed="false">
      <c r="A4" s="93" t="s">
        <v>3422</v>
      </c>
      <c r="B4" s="94" t="str">
        <f aca="false">IF(ISNUMBER(Flights!$I$25),TEXT(Flights!$I$25,"DD-MMM-YY HH:MM"),"")&amp;" "&amp;Flights!$G$25&amp;"  →  "&amp;IF(ISNUMBER(Flights!$J$25),TEXT(Flights!$J$25,"DD-MMM-YY HH:MM"),"")&amp;" "&amp;Flights!$H$25</f>
        <v>30-Oct-26 14:45 LGK  →  30-Oct-26 16:05 KUL</v>
      </c>
      <c r="C4" s="94"/>
      <c r="D4" s="94"/>
      <c r="E4" s="93" t="s">
        <v>3423</v>
      </c>
      <c r="F4" s="97" t="str">
        <f aca="false">IF(ISNUMBER(Flights!$AG$25),TEXT(Flights!$AG$25,"DD-MMM-YY HH:MM"),"")&amp;" "&amp;Flights!$V$25</f>
        <v>23-Oct-26 14:45 KUL</v>
      </c>
      <c r="G4" s="98" t="n">
        <f aca="false">Flights!$AJ$25</f>
        <v>0</v>
      </c>
      <c r="H4" s="98"/>
    </row>
    <row r="5" customFormat="false" ht="24" hidden="false" customHeight="true" outlineLevel="0" collapsed="false">
      <c r="A5" s="93" t="s">
        <v>3424</v>
      </c>
      <c r="B5" s="94" t="str">
        <f aca="false">Flights!$L$25&amp;" – "&amp;Flights!$M$25</f>
        <v>B738MAX – B737-8 (B7M8)</v>
      </c>
      <c r="C5" s="94"/>
      <c r="D5" s="94"/>
      <c r="E5" s="93" t="s">
        <v>3425</v>
      </c>
      <c r="F5" s="97" t="str">
        <f aca="false">IF(ISNUMBER(Flights!$AH$25),TEXT(Flights!$AH$25,"DD-MMM-YY HH:MM"),"")&amp;" "&amp;Flights!$V$25</f>
        <v>29-Oct-26 12:30 KUL</v>
      </c>
      <c r="G5" s="98" t="n">
        <f aca="false">Flights!$AK$25</f>
        <v>0</v>
      </c>
      <c r="H5" s="98"/>
    </row>
    <row r="6" customFormat="false" ht="24" hidden="false" customHeight="true" outlineLevel="0" collapsed="false">
      <c r="A6" s="93" t="s">
        <v>3426</v>
      </c>
      <c r="B6" s="94" t="str">
        <f aca="false">IF(TRIM(Flights!$N$25)="","__________________",Flights!$N$25)</f>
        <v>__________________</v>
      </c>
      <c r="C6" s="94"/>
      <c r="D6" s="94"/>
      <c r="E6" s="93" t="s">
        <v>3427</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3428</v>
      </c>
      <c r="B7" s="94" t="str">
        <f aca="false">Flights!$T$25</f>
        <v>Refreshment (Peanut &amp; Water)</v>
      </c>
      <c r="C7" s="94"/>
      <c r="D7" s="94"/>
      <c r="E7" s="93" t="s">
        <v>3429</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3430</v>
      </c>
      <c r="F8" s="99" t="s">
        <v>3431</v>
      </c>
      <c r="G8" s="98" t="n">
        <f aca="false">Flights!$AN$25</f>
        <v>0</v>
      </c>
      <c r="H8" s="98"/>
    </row>
    <row r="9" customFormat="false" ht="12.75" hidden="false" customHeight="true" outlineLevel="0" collapsed="false">
      <c r="A9" s="93" t="s">
        <v>3432</v>
      </c>
      <c r="B9" s="94" t="str">
        <f aca="false">TRIM(Flights!$P$25&amp;"  "&amp;Flights!$Q$25)</f>
        <v>-</v>
      </c>
      <c r="C9" s="94"/>
      <c r="D9" s="94"/>
      <c r="E9" s="93" t="s">
        <v>3433</v>
      </c>
      <c r="F9" s="100" t="n">
        <f aca="false">Flights!$AP$25</f>
        <v>0</v>
      </c>
      <c r="G9" s="100" t="n">
        <f aca="false">Flights!$AQ$25</f>
        <v>0</v>
      </c>
      <c r="H9" s="100" t="n">
        <f aca="false">Flights!$AU$25</f>
        <v>0</v>
      </c>
    </row>
    <row r="10" customFormat="false" ht="24" hidden="false" customHeight="true" outlineLevel="0" collapsed="false">
      <c r="A10" s="93" t="s">
        <v>3434</v>
      </c>
      <c r="B10" s="94" t="str">
        <f aca="false">IF(TRIM(Flights!$X$25)="","__________________",Flights!$X$25)</f>
        <v>__________________</v>
      </c>
      <c r="C10" s="94"/>
      <c r="D10" s="94"/>
      <c r="E10" s="93" t="s">
        <v>3435</v>
      </c>
      <c r="F10" s="100" t="n">
        <f aca="false">Flights!$AO$25</f>
        <v>36</v>
      </c>
      <c r="G10" s="100" t="n">
        <f aca="false">Flights!$AS$25</f>
        <v>1</v>
      </c>
      <c r="H10" s="100" t="n">
        <f aca="false">Flights!$AR$25</f>
        <v>2</v>
      </c>
    </row>
    <row r="11" customFormat="false" ht="21" hidden="false" customHeight="true" outlineLevel="0" collapsed="false">
      <c r="A11" s="93" t="s">
        <v>3436</v>
      </c>
      <c r="B11" s="94" t="str">
        <f aca="false">IF(TRIM(Flights!$Y$25)="","__________________",Flights!$Y$25)</f>
        <v>__________________</v>
      </c>
      <c r="C11" s="94"/>
      <c r="D11" s="94"/>
      <c r="E11" s="93" t="s">
        <v>3437</v>
      </c>
      <c r="F11" s="100" t="str">
        <f aca="false">Flights!$AV$25&amp;" / "&amp;Flights!$AW$25</f>
        <v>0 / 36</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3442</v>
      </c>
      <c r="B14" s="95" t="s">
        <v>3443</v>
      </c>
      <c r="C14" s="95" t="s">
        <v>3444</v>
      </c>
      <c r="D14" s="95"/>
      <c r="E14" s="95" t="s">
        <v>3445</v>
      </c>
      <c r="F14" s="95" t="s">
        <v>3446</v>
      </c>
      <c r="G14" s="95"/>
      <c r="H14" s="95"/>
    </row>
    <row r="15" customFormat="false" ht="36" hidden="false" customHeight="true" outlineLevel="0" collapsed="false">
      <c r="A15" s="93" t="s">
        <v>3447</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3448</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3449</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3450</v>
      </c>
      <c r="B18" s="110"/>
      <c r="C18" s="110" t="s">
        <v>3451</v>
      </c>
      <c r="D18" s="110"/>
      <c r="E18" s="110"/>
      <c r="F18" s="110" t="s">
        <v>3452</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3453</v>
      </c>
      <c r="B20" s="111"/>
      <c r="C20" s="111" t="s">
        <v>3453</v>
      </c>
      <c r="D20" s="111"/>
      <c r="E20" s="111"/>
      <c r="F20" s="111" t="s">
        <v>3453</v>
      </c>
      <c r="G20" s="111"/>
      <c r="H20" s="111"/>
    </row>
    <row r="21" customFormat="false" ht="13.5" hidden="false" customHeight="true" outlineLevel="0" collapsed="false">
      <c r="A21" s="112" t="s">
        <v>3454</v>
      </c>
      <c r="B21" s="112"/>
      <c r="C21" s="112"/>
      <c r="D21" s="112"/>
      <c r="E21" s="112"/>
      <c r="F21" s="112"/>
      <c r="G21" s="112"/>
      <c r="H21" s="112"/>
    </row>
    <row r="22" customFormat="false" ht="24" hidden="false" customHeight="true" outlineLevel="0" collapsed="false">
      <c r="A22" s="95" t="s">
        <v>3455</v>
      </c>
      <c r="B22" s="95" t="s">
        <v>3456</v>
      </c>
      <c r="C22" s="95" t="s">
        <v>3457</v>
      </c>
      <c r="D22" s="95" t="s">
        <v>3458</v>
      </c>
      <c r="E22" s="95" t="s">
        <v>3459</v>
      </c>
      <c r="F22" s="95" t="s">
        <v>3460</v>
      </c>
      <c r="G22" s="95" t="s">
        <v>3461</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"&amp;IF(Checks!$S$665="","",Checks!$S$665&amp;"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"&amp;IF(Checks!$S$666="","",Checks!$S$666&amp;"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"&amp;IF(Checks!$S$667="","",Checks!$S$667&amp;"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"&amp;IF(Checks!$S$668="","",Checks!$S$668&amp;"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"&amp;IF(Checks!$S$669="","",Checks!$S$669&amp;"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"&amp;IF(Checks!$S$670="","",Checks!$S$670&amp;"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"&amp;IF(Checks!$S$671="","",Checks!$S$671&amp;"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"&amp;IF(Checks!$S$672="","",Checks!$S$672&amp;"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"&amp;IF(Checks!$S$673="","",Checks!$S$673&amp;"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"&amp;IF(Checks!$S$674="","",Checks!$S$674&amp;"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"&amp;IF(Checks!$S$675="","",Checks!$S$675&amp;"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"&amp;IF(Checks!$S$676="","",Checks!$S$676&amp;"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"&amp;IF(Checks!$S$677="","",Checks!$S$677&amp;"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"&amp;IF(Checks!$S$678="","",Checks!$S$678&amp;"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"&amp;IF(Checks!$S$679="","",Checks!$S$679&amp;"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"&amp;IF(Checks!$S$680="","",Checks!$S$680&amp;"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"&amp;IF(Checks!$S$681="","",Checks!$S$681&amp;"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"&amp;IF(Checks!$S$682="","",Checks!$S$682&amp;"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"&amp;IF(Checks!$S$683="","",Checks!$S$683&amp;"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"&amp;IF(Checks!$S$684="","",Checks!$S$684&amp;"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"&amp;IF(Checks!$S$685="","",Checks!$S$685&amp;"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"&amp;IF(Checks!$S$686="","",Checks!$S$686&amp;"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"&amp;IF(Checks!$S$687="","",Checks!$S$687&amp;"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"&amp;IF(Checks!$S$688="","",Checks!$S$688&amp;"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"&amp;IF(Checks!$S$689="","",Checks!$S$689&amp;"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"&amp;IF(Checks!$S$690="","",Checks!$S$690&amp;"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"&amp;IF(Checks!$S$691="","",Checks!$S$691&amp;"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"&amp;IF(Checks!$S$692="","",Checks!$S$692&amp;"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"&amp;IF(Checks!$S$693="","",Checks!$S$693&amp;"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"&amp;IF(Checks!$S$694="","",Checks!$S$694&amp;"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"&amp;IF(Checks!$S$695="","",Checks!$S$695&amp;"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"&amp;IF(Checks!$S$696="","",Checks!$S$696&amp;"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"&amp;IF(Checks!$S$697="","",Checks!$S$697&amp;"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"&amp;IF(Checks!$S$698="","",Checks!$S$698&amp;"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"&amp;IF(Checks!$S$699="","",Checks!$S$699&amp;"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"&amp;IF(Checks!$S$700="","",Checks!$S$700&amp;"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"&amp;IF(Checks!$S$701="","",Checks!$S$701&amp;"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3462</v>
      </c>
      <c r="B65" s="116"/>
      <c r="C65" s="116"/>
      <c r="D65" s="116"/>
      <c r="E65" s="116" t="s">
        <v>3463</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3417</v>
      </c>
      <c r="B2" s="94" t="str">
        <f aca="false">Flights!$F$26&amp;"   "&amp;TEXT(Flights!$D$26,"DD-MMM-YY")&amp;" ("&amp;Flights!$E$26&amp;")"</f>
        <v>MH0002   30-Oct-26 (FRI)</v>
      </c>
      <c r="C2" s="94"/>
      <c r="D2" s="94"/>
      <c r="E2" s="95" t="s">
        <v>3418</v>
      </c>
      <c r="F2" s="96" t="str">
        <f aca="false">Flights!$AT$26</f>
        <v>NOT READY – DOCUMENTS</v>
      </c>
      <c r="G2" s="96"/>
      <c r="H2" s="96"/>
    </row>
    <row r="3" customFormat="false" ht="24" hidden="false" customHeight="true" outlineLevel="0" collapsed="false">
      <c r="A3" s="93" t="s">
        <v>3419</v>
      </c>
      <c r="B3" s="94" t="str">
        <f aca="false">Flights!$G$26&amp;" → "&amp;Flights!$H$26&amp;"   Class "&amp;Flights!$K$26&amp;"   Seat "&amp;Flights!$O$26</f>
        <v>KUL → LHR   Class BC   Seat 5A</v>
      </c>
      <c r="C3" s="94"/>
      <c r="D3" s="94"/>
      <c r="E3" s="95" t="s">
        <v>73</v>
      </c>
      <c r="F3" s="95" t="s">
        <v>3420</v>
      </c>
      <c r="G3" s="95" t="s">
        <v>3421</v>
      </c>
      <c r="H3" s="95"/>
    </row>
    <row r="4" customFormat="false" ht="24" hidden="false" customHeight="true" outlineLevel="0" collapsed="false">
      <c r="A4" s="93" t="s">
        <v>3422</v>
      </c>
      <c r="B4" s="94" t="str">
        <f aca="false">IF(ISNUMBER(Flights!$I$26),TEXT(Flights!$I$26,"DD-MMM-YY HH:MM"),"")&amp;" "&amp;Flights!$G$26&amp;"  →  "&amp;IF(ISNUMBER(Flights!$J$26),TEXT(Flights!$J$26,"DD-MMM-YY HH:MM"),"")&amp;" "&amp;Flights!$H$26</f>
        <v>30-Oct-26 23:20 KUL  →  31-Oct-26 05:55 LHR</v>
      </c>
      <c r="C4" s="94"/>
      <c r="D4" s="94"/>
      <c r="E4" s="93" t="s">
        <v>3423</v>
      </c>
      <c r="F4" s="97" t="str">
        <f aca="false">IF(ISNUMBER(Flights!$AG$26),TEXT(Flights!$AG$26,"DD-MMM-YY HH:MM"),"")&amp;" "&amp;Flights!$V$26</f>
        <v>23-Oct-26 23:20 KUL</v>
      </c>
      <c r="G4" s="98" t="n">
        <f aca="false">Flights!$AJ$26</f>
        <v>0</v>
      </c>
      <c r="H4" s="98"/>
    </row>
    <row r="5" customFormat="false" ht="24" hidden="false" customHeight="true" outlineLevel="0" collapsed="false">
      <c r="A5" s="93" t="s">
        <v>3424</v>
      </c>
      <c r="B5" s="94" t="str">
        <f aca="false">Flights!$L$26&amp;" – "&amp;Flights!$M$26</f>
        <v>A350 – A350-900: A359 (9M-MAB..MAG, row 6) or A350 9M-MAH (row 7) - tail to confirm</v>
      </c>
      <c r="C5" s="94"/>
      <c r="D5" s="94"/>
      <c r="E5" s="93" t="s">
        <v>3425</v>
      </c>
      <c r="F5" s="97" t="str">
        <f aca="false">IF(ISNUMBER(Flights!$AH$26),TEXT(Flights!$AH$26,"DD-MMM-YY HH:MM"),"")&amp;" "&amp;Flights!$V$26</f>
        <v>29-Oct-26 23:20 KUL</v>
      </c>
      <c r="G5" s="98" t="n">
        <f aca="false">Flights!$AK$26</f>
        <v>0</v>
      </c>
      <c r="H5" s="98"/>
    </row>
    <row r="6" customFormat="false" ht="24" hidden="false" customHeight="true" outlineLevel="0" collapsed="false">
      <c r="A6" s="93" t="s">
        <v>3426</v>
      </c>
      <c r="B6" s="94" t="str">
        <f aca="false">IF(TRIM(Flights!$N$26)="","__________________",Flights!$N$26)</f>
        <v>__________________</v>
      </c>
      <c r="C6" s="94"/>
      <c r="D6" s="94"/>
      <c r="E6" s="93" t="s">
        <v>3427</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3428</v>
      </c>
      <c r="B7" s="94" t="str">
        <f aca="false">Flights!$T$26</f>
        <v>2.5 Meal (Meal)</v>
      </c>
      <c r="C7" s="94"/>
      <c r="D7" s="94"/>
      <c r="E7" s="93" t="s">
        <v>3429</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3430</v>
      </c>
      <c r="F8" s="99" t="s">
        <v>3431</v>
      </c>
      <c r="G8" s="98" t="n">
        <f aca="false">Flights!$AN$26</f>
        <v>0</v>
      </c>
      <c r="H8" s="98"/>
    </row>
    <row r="9" customFormat="false" ht="12.75" hidden="false" customHeight="true" outlineLevel="0" collapsed="false">
      <c r="A9" s="93" t="s">
        <v>3432</v>
      </c>
      <c r="B9" s="94" t="str">
        <f aca="false">TRIM(Flights!$P$26&amp;"  "&amp;Flights!$Q$26)</f>
        <v>7H 15M</v>
      </c>
      <c r="C9" s="94"/>
      <c r="D9" s="94"/>
      <c r="E9" s="93" t="s">
        <v>3433</v>
      </c>
      <c r="F9" s="100" t="n">
        <f aca="false">Flights!$AP$26</f>
        <v>0</v>
      </c>
      <c r="G9" s="100" t="n">
        <f aca="false">Flights!$AQ$26</f>
        <v>0</v>
      </c>
      <c r="H9" s="100" t="n">
        <f aca="false">Flights!$AU$26</f>
        <v>0</v>
      </c>
    </row>
    <row r="10" customFormat="false" ht="24" hidden="false" customHeight="true" outlineLevel="0" collapsed="false">
      <c r="A10" s="93" t="s">
        <v>3434</v>
      </c>
      <c r="B10" s="94" t="str">
        <f aca="false">IF(TRIM(Flights!$X$26)="","__________________",Flights!$X$26)</f>
        <v>__________________</v>
      </c>
      <c r="C10" s="94"/>
      <c r="D10" s="94"/>
      <c r="E10" s="93" t="s">
        <v>3435</v>
      </c>
      <c r="F10" s="100" t="n">
        <f aca="false">Flights!$AO$26</f>
        <v>46</v>
      </c>
      <c r="G10" s="100" t="n">
        <f aca="false">Flights!$AS$26</f>
        <v>1</v>
      </c>
      <c r="H10" s="100" t="n">
        <f aca="false">Flights!$AR$26</f>
        <v>2</v>
      </c>
    </row>
    <row r="11" customFormat="false" ht="21" hidden="false" customHeight="true" outlineLevel="0" collapsed="false">
      <c r="A11" s="93" t="s">
        <v>3436</v>
      </c>
      <c r="B11" s="94" t="str">
        <f aca="false">IF(TRIM(Flights!$Y$26)="","__________________",Flights!$Y$26)</f>
        <v>__________________</v>
      </c>
      <c r="C11" s="94"/>
      <c r="D11" s="94"/>
      <c r="E11" s="93" t="s">
        <v>3437</v>
      </c>
      <c r="F11" s="100" t="str">
        <f aca="false">Flights!$AV$26&amp;" / "&amp;Flights!$AW$26</f>
        <v>0 / 46</v>
      </c>
      <c r="G11" s="101" t="str">
        <f aca="false">IF(ISNUMBER(Settings!$B$6),TEXT(Settings!$B$6,"DD-MMM-YY HH:MM"),"")</f>
        <v>29-Sep-26 05:43</v>
      </c>
      <c r="H11" s="101"/>
    </row>
    <row r="12" customFormat="false" ht="34.5" hidden="false" customHeight="true" outlineLevel="0" collapsed="false">
      <c r="A12" s="102" t="s">
        <v>3438</v>
      </c>
      <c r="B12" s="102"/>
      <c r="C12" s="102"/>
      <c r="D12" s="102"/>
      <c r="E12" s="103" t="s">
        <v>3439</v>
      </c>
      <c r="F12" s="104" t="s">
        <v>3440</v>
      </c>
      <c r="G12" s="105" t="s">
        <v>94</v>
      </c>
      <c r="H12" s="106" t="s">
        <v>3441</v>
      </c>
    </row>
    <row r="13" customFormat="false" ht="13.5" hidden="false" customHeight="true" outlineLevel="0" collapsed="false">
      <c r="A13" s="95" t="s">
        <v>3442</v>
      </c>
      <c r="B13" s="95" t="s">
        <v>3443</v>
      </c>
      <c r="C13" s="95" t="s">
        <v>3444</v>
      </c>
      <c r="D13" s="95"/>
      <c r="E13" s="95" t="s">
        <v>3445</v>
      </c>
      <c r="F13" s="95" t="s">
        <v>3446</v>
      </c>
      <c r="G13" s="95"/>
      <c r="H13" s="95"/>
    </row>
    <row r="14" customFormat="false" ht="36" hidden="false" customHeight="true" outlineLevel="0" collapsed="false">
      <c r="A14" s="93" t="s">
        <v>3447</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3448</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3449</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3450</v>
      </c>
      <c r="B17" s="110"/>
      <c r="C17" s="110" t="s">
        <v>3451</v>
      </c>
      <c r="D17" s="110"/>
      <c r="E17" s="110"/>
      <c r="F17" s="110" t="s">
        <v>3452</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3453</v>
      </c>
      <c r="B19" s="111"/>
      <c r="C19" s="111" t="s">
        <v>3453</v>
      </c>
      <c r="D19" s="111"/>
      <c r="E19" s="111"/>
      <c r="F19" s="111" t="s">
        <v>3453</v>
      </c>
      <c r="G19" s="111"/>
      <c r="H19" s="111"/>
    </row>
    <row r="20" customFormat="false" ht="13.5" hidden="false" customHeight="true" outlineLevel="0" collapsed="false">
      <c r="A20" s="112" t="s">
        <v>3454</v>
      </c>
      <c r="B20" s="112"/>
      <c r="C20" s="112"/>
      <c r="D20" s="112"/>
      <c r="E20" s="112"/>
      <c r="F20" s="112"/>
      <c r="G20" s="112"/>
      <c r="H20" s="112"/>
    </row>
    <row r="21" customFormat="false" ht="24" hidden="false" customHeight="true" outlineLevel="0" collapsed="false">
      <c r="A21" s="95" t="s">
        <v>3455</v>
      </c>
      <c r="B21" s="95" t="s">
        <v>3456</v>
      </c>
      <c r="C21" s="95" t="s">
        <v>3457</v>
      </c>
      <c r="D21" s="95" t="s">
        <v>3458</v>
      </c>
      <c r="E21" s="95" t="s">
        <v>3459</v>
      </c>
      <c r="F21" s="95" t="s">
        <v>3460</v>
      </c>
      <c r="G21" s="95" t="s">
        <v>3461</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"&amp;IF(Checks!$S$702="","",Checks!$S$702&amp;"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"&amp;IF(Checks!$S$703="","",Checks!$S$703&amp;"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"&amp;IF(Checks!$S$704="","",Checks!$S$704&amp;"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"&amp;IF(Checks!$S$705="","",Checks!$S$705&amp;"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"&amp;IF(Checks!$S$706="","",Checks!$S$706&amp;"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"&amp;IF(Checks!$S$707="","",Checks!$S$707&amp;"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"&amp;IF(Checks!$S$708="","",Checks!$S$708&amp;"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"&amp;IF(Checks!$S$709="","",Checks!$S$709&amp;"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"&amp;IF(Checks!$S$710="","",Checks!$S$710&amp;"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"&amp;IF(Checks!$S$711="","",Checks!$S$711&amp;"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"&amp;IF(Checks!$S$712="","",Checks!$S$712&amp;"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"&amp;IF(Checks!$S$713="","",Checks!$S$713&amp;"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"&amp;IF(Checks!$S$714="","",Checks!$S$714&amp;"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"&amp;IF(Checks!$S$715="","",Checks!$S$715&amp;"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"&amp;IF(Checks!$S$716="","",Checks!$S$716&amp;"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"&amp;IF(Checks!$S$717="","",Checks!$S$717&amp;"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"&amp;IF(Checks!$S$718="","",Checks!$S$718&amp;"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"&amp;IF(Checks!$S$719="","",Checks!$S$719&amp;"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"&amp;IF(Checks!$S$720="","",Checks!$S$720&amp;"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"&amp;IF(Checks!$S$721="","",Checks!$S$721&amp;"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"&amp;IF(Checks!$S$722="","",Checks!$S$722&amp;"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"&amp;IF(Checks!$S$723="","",Checks!$S$723&amp;"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"&amp;IF(Checks!$S$724="","",Checks!$S$724&amp;"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"&amp;IF(Checks!$S$725="","",Checks!$S$725&amp;"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"&amp;IF(Checks!$S$726="","",Checks!$S$726&amp;"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"&amp;IF(Checks!$S$727="","",Checks!$S$727&amp;"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"&amp;IF(Checks!$S$728="","",Checks!$S$728&amp;"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"&amp;IF(Checks!$S$729="","",Checks!$S$729&amp;"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"&amp;IF(Checks!$S$730="","",Checks!$S$730&amp;"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"&amp;IF(Checks!$S$731="","",Checks!$S$731&amp;"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"&amp;IF(Checks!$S$732="","",Checks!$S$732&amp;"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"&amp;IF(Checks!$S$733="","",Checks!$S$733&amp;"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"&amp;IF(Checks!$S$734="","",Checks!$S$734&amp;"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"&amp;IF(Checks!$S$735="","",Checks!$S$735&amp;"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"&amp;IF(Checks!$S$736="","",Checks!$S$736&amp;"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"&amp;IF(Checks!$S$737="","",Checks!$S$737&amp;"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"&amp;IF(Checks!$S$738="","",Checks!$S$738&amp;"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"&amp;IF(Checks!$S$739="","",Checks!$S$739&amp;"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"&amp;IF(Checks!$S$740="","",Checks!$S$740&amp;"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"&amp;IF(Checks!$S$741="","",Checks!$S$741&amp;"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"&amp;IF(Checks!$S$742="","",Checks!$S$742&amp;"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"&amp;IF(Checks!$S$743="","",Checks!$S$743&amp;"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"&amp;IF(Checks!$S$744="","",Checks!$S$744&amp;"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"&amp;IF(Checks!$S$745="","",Checks!$S$745&amp;"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"&amp;IF(Checks!$S$746="","",Checks!$S$746&amp;"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"&amp;IF(Checks!$S$747="","",Checks!$S$747&amp;"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"&amp;IF(Checks!$S$748="","",Checks!$S$748&amp;"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3462</v>
      </c>
      <c r="B74" s="116"/>
      <c r="C74" s="116"/>
      <c r="D74" s="116"/>
      <c r="E74" s="116" t="s">
        <v>3463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2026-09-29T13:43:49Z</dcterms:created>
  <dc:creator>openpyxl</dc:creator>
  <dc:description/>
  <dc:language>en-US</dc:language>
  <cp:lastModifiedBy/>
  <dcterms:modified xsi:type="dcterms:W3CDTF">2026-09-29T13:43:55Z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