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<sst xmlns="http://schemas.openxmlformats.org/spreadsheetml/2006/main" uniqueCount="14">
  <si>
    <t>Coronavirus Extrapolations</t>
  </si>
  <si>
    <t>Date</t>
  </si>
  <si>
    <t>New Deaths</t>
  </si>
  <si>
    <t>New Inferred Cases</t>
  </si>
  <si>
    <t>New Confirmed Cases</t>
  </si>
  <si>
    <t>New Inferred/New Confirmed</t>
  </si>
  <si>
    <t>Tests per Case</t>
  </si>
  <si>
    <t>Weekly R (Past 3 Weeks)</t>
  </si>
  <si>
    <t>Weekly R (One Week)</t>
  </si>
  <si>
    <t>Deaths</t>
  </si>
  <si>
    <t>Inferred Cases: Deaths x 150 Lagged 3</t>
  </si>
  <si>
    <t>Confirmed Cases</t>
  </si>
  <si>
    <t>Inferred Cases/Confirmed Cases</t>
  </si>
  <si>
    <r>
      <rPr>
        <u val="single"/>
        <sz val="10"/>
        <color indexed="20"/>
        <rFont val="Helvetica Neue"/>
      </rPr>
      <t>https://www.icloud.com/numbers/0padta9WRXNKrK-CmBCgoWKpA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</si>
</sst>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8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36"/>
      <color indexed="8"/>
      <name val="Helvetica Neue"/>
    </font>
    <font>
      <b val="1"/>
      <sz val="10"/>
      <color indexed="8"/>
      <name val="Helvetica Neue"/>
    </font>
    <font>
      <sz val="10"/>
      <color indexed="16"/>
      <name val="Helvetica Neue"/>
    </font>
    <font>
      <sz val="10"/>
      <color indexed="17"/>
      <name val="Helvetica Neue"/>
    </font>
    <font>
      <u val="single"/>
      <sz val="10"/>
      <color indexed="2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3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8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horizontal="center" vertical="top" wrapText="1"/>
    </xf>
    <xf numFmtId="49" fontId="4" fillId="3" borderId="5" applyNumberFormat="1" applyFont="1" applyFill="1" applyBorder="1" applyAlignment="1" applyProtection="0">
      <alignment horizontal="center" vertical="top" wrapText="1"/>
    </xf>
    <xf numFmtId="0" fontId="4" fillId="3" borderId="4" applyNumberFormat="0" applyFont="1" applyFill="1" applyBorder="1" applyAlignment="1" applyProtection="0">
      <alignment horizontal="center" vertical="top" wrapText="1"/>
    </xf>
    <xf numFmtId="49" fontId="4" fillId="3" borderId="6" applyNumberFormat="1" applyFont="1" applyFill="1" applyBorder="1" applyAlignment="1" applyProtection="0">
      <alignment horizontal="center" vertical="top" wrapText="1"/>
    </xf>
    <xf numFmtId="59" fontId="4" fillId="4" borderId="7" applyNumberFormat="1" applyFont="1" applyFill="1" applyBorder="1" applyAlignment="1" applyProtection="0">
      <alignment vertical="top" wrapText="1"/>
    </xf>
    <xf numFmtId="3" fontId="0" fillId="2" borderId="8" applyNumberFormat="1" applyFont="1" applyFill="1" applyBorder="1" applyAlignment="1" applyProtection="0">
      <alignment vertical="top" wrapText="1"/>
    </xf>
    <xf numFmtId="3" fontId="5" fillId="2" borderId="5" applyNumberFormat="1" applyFont="1" applyFill="1" applyBorder="1" applyAlignment="1" applyProtection="0">
      <alignment vertical="top" wrapText="1"/>
    </xf>
    <xf numFmtId="3" fontId="0" fillId="2" borderId="9" applyNumberFormat="1" applyFont="1" applyFill="1" applyBorder="1" applyAlignment="1" applyProtection="0">
      <alignment vertical="top" wrapText="1"/>
    </xf>
    <xf numFmtId="60" fontId="5" fillId="2" borderId="9" applyNumberFormat="1" applyFont="1" applyFill="1" applyBorder="1" applyAlignment="1" applyProtection="0">
      <alignment vertical="top" wrapText="1"/>
    </xf>
    <xf numFmtId="4" fontId="5" fillId="2" borderId="9" applyNumberFormat="1" applyFont="1" applyFill="1" applyBorder="1" applyAlignment="1" applyProtection="0">
      <alignment vertical="top" wrapText="1"/>
    </xf>
    <xf numFmtId="4" fontId="5" fillId="2" borderId="5" applyNumberFormat="1" applyFont="1" applyFill="1" applyBorder="1" applyAlignment="1" applyProtection="0">
      <alignment vertical="top" wrapText="1"/>
    </xf>
    <xf numFmtId="60" fontId="6" fillId="2" borderId="10" applyNumberFormat="1" applyFont="1" applyFill="1" applyBorder="1" applyAlignment="1" applyProtection="0">
      <alignment vertical="top" wrapText="1"/>
    </xf>
    <xf numFmtId="59" fontId="4" fillId="5" borderId="11" applyNumberFormat="1" applyFont="1" applyFill="1" applyBorder="1" applyAlignment="1" applyProtection="0">
      <alignment vertical="top" wrapText="1"/>
    </xf>
    <xf numFmtId="3" fontId="0" fillId="2" borderId="12" applyNumberFormat="1" applyFont="1" applyFill="1" applyBorder="1" applyAlignment="1" applyProtection="0">
      <alignment vertical="top" wrapText="1"/>
    </xf>
    <xf numFmtId="3" fontId="5" fillId="2" borderId="9" applyNumberFormat="1" applyFont="1" applyFill="1" applyBorder="1" applyAlignment="1" applyProtection="0">
      <alignment vertical="top" wrapText="1"/>
    </xf>
    <xf numFmtId="59" fontId="4" fillId="4" borderId="13" applyNumberFormat="1" applyFont="1" applyFill="1" applyBorder="1" applyAlignment="1" applyProtection="0">
      <alignment vertical="top" wrapText="1"/>
    </xf>
    <xf numFmtId="60" fontId="5" fillId="2" borderId="14" applyNumberFormat="1" applyFont="1" applyFill="1" applyBorder="1" applyAlignment="1" applyProtection="0">
      <alignment vertical="top" wrapText="1"/>
    </xf>
    <xf numFmtId="4" fontId="5" fillId="2" borderId="14" applyNumberFormat="1" applyFont="1" applyFill="1" applyBorder="1" applyAlignment="1" applyProtection="0">
      <alignment vertical="top" wrapText="1"/>
    </xf>
    <xf numFmtId="3" fontId="5" fillId="2" borderId="14" applyNumberFormat="1" applyFont="1" applyFill="1" applyBorder="1" applyAlignment="1" applyProtection="0">
      <alignment vertical="top" wrapText="1"/>
    </xf>
    <xf numFmtId="59" fontId="4" fillId="4" borderId="15" applyNumberFormat="1" applyFont="1" applyFill="1" applyBorder="1" applyAlignment="1" applyProtection="0">
      <alignment vertical="top" wrapText="1"/>
    </xf>
    <xf numFmtId="3" fontId="0" fillId="2" borderId="16" applyNumberFormat="1" applyFont="1" applyFill="1" applyBorder="1" applyAlignment="1" applyProtection="0">
      <alignment vertical="top" wrapText="1"/>
    </xf>
    <xf numFmtId="3" fontId="0" fillId="2" borderId="5" applyNumberFormat="1" applyFont="1" applyFill="1" applyBorder="1" applyAlignment="1" applyProtection="0">
      <alignment vertical="top" wrapText="1"/>
    </xf>
    <xf numFmtId="3" fontId="0" fillId="2" borderId="14" applyNumberFormat="1" applyFont="1" applyFill="1" applyBorder="1" applyAlignment="1" applyProtection="0">
      <alignment vertical="top" wrapText="1"/>
    </xf>
    <xf numFmtId="60" fontId="0" fillId="2" borderId="5" applyNumberFormat="1" applyFont="1" applyFill="1" applyBorder="1" applyAlignment="1" applyProtection="0">
      <alignment vertical="top" wrapText="1"/>
    </xf>
    <xf numFmtId="4" fontId="0" fillId="2" borderId="5" applyNumberFormat="1" applyFont="1" applyFill="1" applyBorder="1" applyAlignment="1" applyProtection="0">
      <alignment vertical="top" wrapText="1"/>
    </xf>
    <xf numFmtId="60" fontId="6" fillId="2" borderId="17" applyNumberFormat="1" applyFont="1" applyFill="1" applyBorder="1" applyAlignment="1" applyProtection="0">
      <alignment vertical="top" wrapText="1"/>
    </xf>
    <xf numFmtId="3" fontId="0" fillId="2" borderId="18" applyNumberFormat="1" applyFont="1" applyFill="1" applyBorder="1" applyAlignment="1" applyProtection="0">
      <alignment vertical="top" wrapText="1"/>
    </xf>
    <xf numFmtId="3" fontId="0" fillId="2" borderId="19" applyNumberFormat="1" applyFont="1" applyFill="1" applyBorder="1" applyAlignment="1" applyProtection="0">
      <alignment vertical="top" wrapText="1"/>
    </xf>
    <xf numFmtId="60" fontId="6" fillId="2" borderId="20" applyNumberFormat="1" applyFont="1" applyFill="1" applyBorder="1" applyAlignment="1" applyProtection="0">
      <alignment vertical="top" wrapText="1"/>
    </xf>
    <xf numFmtId="3" fontId="0" fillId="2" borderId="21" applyNumberFormat="1" applyFont="1" applyFill="1" applyBorder="1" applyAlignment="1" applyProtection="0">
      <alignment vertical="top" wrapText="1"/>
    </xf>
    <xf numFmtId="59" fontId="4" fillId="5" borderId="22" applyNumberFormat="1" applyFont="1" applyFill="1" applyBorder="1" applyAlignment="1" applyProtection="0">
      <alignment vertical="top" wrapText="1"/>
    </xf>
    <xf numFmtId="59" fontId="4" fillId="5" borderId="23" applyNumberFormat="1" applyFont="1" applyFill="1" applyBorder="1" applyAlignment="1" applyProtection="0">
      <alignment vertical="top" wrapText="1"/>
    </xf>
    <xf numFmtId="60" fontId="0" fillId="2" borderId="20" applyNumberFormat="1" applyFont="1" applyFill="1" applyBorder="1" applyAlignment="1" applyProtection="0">
      <alignment vertical="top" wrapText="1"/>
    </xf>
    <xf numFmtId="1" fontId="0" fillId="2" borderId="5" applyNumberFormat="1" applyFont="1" applyFill="1" applyBorder="1" applyAlignment="1" applyProtection="0">
      <alignment vertical="top" wrapText="1"/>
    </xf>
    <xf numFmtId="0" fontId="4" fillId="4" borderId="15" applyNumberFormat="0" applyFont="1" applyFill="1" applyBorder="1" applyAlignment="1" applyProtection="0">
      <alignment vertical="top" wrapText="1"/>
    </xf>
    <xf numFmtId="1" fontId="0" fillId="2" borderId="19" applyNumberFormat="1" applyFont="1" applyFill="1" applyBorder="1" applyAlignment="1" applyProtection="0">
      <alignment vertical="top" wrapText="1"/>
    </xf>
    <xf numFmtId="0" fontId="4" fillId="5" borderId="23" applyNumberFormat="0" applyFont="1" applyFill="1" applyBorder="1" applyAlignment="1" applyProtection="0">
      <alignment vertical="top" wrapText="1"/>
    </xf>
    <xf numFmtId="3" fontId="0" fillId="2" borderId="21" applyNumberFormat="1" applyFont="1" applyFill="1" applyBorder="1" applyAlignment="1" applyProtection="0">
      <alignment vertical="top"/>
    </xf>
    <xf numFmtId="49" fontId="0" fillId="2" borderId="19" applyNumberFormat="1" applyFont="1" applyFill="1" applyBorder="1" applyAlignment="1" applyProtection="0">
      <alignment vertical="top"/>
    </xf>
    <xf numFmtId="61" fontId="0" fillId="2" borderId="5" applyNumberFormat="1" applyFont="1" applyFill="1" applyBorder="1" applyAlignment="1" applyProtection="0">
      <alignment vertical="top" wrapText="1"/>
    </xf>
    <xf numFmtId="2" fontId="0" fillId="2" borderId="5" applyNumberFormat="1" applyFont="1" applyFill="1" applyBorder="1" applyAlignment="1" applyProtection="0">
      <alignment vertical="top" wrapText="1"/>
    </xf>
    <xf numFmtId="61" fontId="0" fillId="2" borderId="20" applyNumberFormat="1" applyFont="1" applyFill="1" applyBorder="1" applyAlignment="1" applyProtection="0">
      <alignment vertical="top" wrapText="1"/>
    </xf>
    <xf numFmtId="0" fontId="4" fillId="5" borderId="24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49" fontId="0" fillId="2" borderId="25" applyNumberFormat="1" applyFont="1" applyFill="1" applyBorder="1" applyAlignment="1" applyProtection="0">
      <alignment vertical="top"/>
    </xf>
    <xf numFmtId="0" fontId="4" fillId="5" borderId="2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fdfdf"/>
      <rgbColor rgb="ffdbdbdb"/>
      <rgbColor rgb="fff27100"/>
      <rgbColor rgb="ffd69500"/>
      <rgbColor rgb="fff0f0f0"/>
      <rgbColor rgb="ffd5d5d5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adta9WRXNKrK-CmBCgoWKpA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9"/>
  <sheetViews>
    <sheetView workbookViewId="0" showGridLines="0" defaultGridColor="1"/>
  </sheetViews>
  <sheetFormatPr defaultColWidth="16.3333" defaultRowHeight="19.9" customHeight="1" outlineLevelRow="0" outlineLevelCol="0"/>
  <cols>
    <col min="1" max="1" width="13.8516" style="1" customWidth="1"/>
    <col min="2" max="2" width="8.35156" style="1" customWidth="1"/>
    <col min="3" max="3" width="10.1719" style="1" customWidth="1"/>
    <col min="4" max="4" width="10.5" style="1" customWidth="1"/>
    <col min="5" max="8" width="10.3516" style="1" customWidth="1"/>
    <col min="9" max="9" width="5" style="1" customWidth="1"/>
    <col min="10" max="10" width="13" style="1" customWidth="1"/>
    <col min="11" max="11" width="10.5" style="1" customWidth="1"/>
    <col min="12" max="12" width="11.8516" style="1" customWidth="1"/>
    <col min="13" max="13" width="10.5" style="1" customWidth="1"/>
    <col min="14" max="14" width="10.3516" style="1" customWidth="1"/>
    <col min="15" max="16384" width="16.3516" style="1" customWidth="1"/>
  </cols>
  <sheetData>
    <row r="1" ht="56.95" customHeight="1">
      <c r="A1" t="s" s="2">
        <v>0</v>
      </c>
      <c r="B1" s="3"/>
      <c r="C1" s="3"/>
      <c r="D1" s="3"/>
      <c r="E1" s="3"/>
      <c r="F1" s="4"/>
      <c r="G1" s="3"/>
      <c r="H1" s="4"/>
      <c r="I1" s="3"/>
      <c r="J1" s="3"/>
      <c r="K1" s="3"/>
      <c r="L1" s="3"/>
      <c r="M1" s="3"/>
      <c r="N1" s="5"/>
    </row>
    <row r="2" ht="56.35" customHeight="1">
      <c r="A2" t="s" s="6">
        <v>1</v>
      </c>
      <c r="B2" t="s" s="6">
        <v>2</v>
      </c>
      <c r="C2" t="s" s="7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7">
        <v>8</v>
      </c>
      <c r="I2" s="8"/>
      <c r="J2" t="s" s="9">
        <v>1</v>
      </c>
      <c r="K2" t="s" s="6">
        <v>9</v>
      </c>
      <c r="L2" t="s" s="6">
        <v>10</v>
      </c>
      <c r="M2" t="s" s="6">
        <v>11</v>
      </c>
      <c r="N2" t="s" s="6">
        <v>12</v>
      </c>
    </row>
    <row r="3" ht="20.7" customHeight="1">
      <c r="A3" s="10">
        <f>$A4+7</f>
        <v>44021</v>
      </c>
      <c r="B3" s="11">
        <f>K3-K4</f>
        <v>4300</v>
      </c>
      <c r="C3" s="12">
        <f>D3*E3</f>
        <v>1646040</v>
      </c>
      <c r="D3" s="13">
        <f>M3-M4</f>
        <v>382800</v>
      </c>
      <c r="E3" s="14">
        <v>4.3</v>
      </c>
      <c r="F3" s="13">
        <v>13</v>
      </c>
      <c r="G3" s="15">
        <f>(C3/C6)^(1/3)</f>
        <v>1.36655429044929</v>
      </c>
      <c r="H3" s="16">
        <f>C3/C4</f>
        <v>1.18188867826986</v>
      </c>
      <c r="I3" s="17"/>
      <c r="J3" s="18">
        <f>$A4+7</f>
        <v>44021</v>
      </c>
      <c r="K3" s="19">
        <v>135800</v>
      </c>
      <c r="L3" s="20">
        <f>L4+C3</f>
        <v>24383160</v>
      </c>
      <c r="M3" s="13">
        <v>3220000</v>
      </c>
      <c r="N3" s="14">
        <f>L3/M3</f>
        <v>7.5724099378882</v>
      </c>
    </row>
    <row r="4" ht="20.7" customHeight="1">
      <c r="A4" s="10">
        <f>$A5+7</f>
        <v>44014</v>
      </c>
      <c r="B4" s="11">
        <f>K4-K5</f>
        <v>4523</v>
      </c>
      <c r="C4" s="12">
        <f>D4*E4</f>
        <v>1392720</v>
      </c>
      <c r="D4" s="13">
        <f>M4-M5</f>
        <v>331600</v>
      </c>
      <c r="E4" s="14">
        <v>4.2</v>
      </c>
      <c r="F4" s="13">
        <v>14</v>
      </c>
      <c r="G4" s="15">
        <f>(C4/C7)^(1/3)</f>
        <v>1.27091153611368</v>
      </c>
      <c r="H4" s="16">
        <f>C4/C5</f>
        <v>1.42931034482759</v>
      </c>
      <c r="I4" s="17"/>
      <c r="J4" s="18">
        <f>$A5+7</f>
        <v>44014</v>
      </c>
      <c r="K4" s="19">
        <v>131500</v>
      </c>
      <c r="L4" s="20">
        <f>L5+C4</f>
        <v>22737120</v>
      </c>
      <c r="M4" s="13">
        <v>2837200</v>
      </c>
      <c r="N4" s="14">
        <f>L4/M4</f>
        <v>8.01392922599746</v>
      </c>
    </row>
    <row r="5" ht="20.7" customHeight="1">
      <c r="A5" s="21">
        <f>$A6+7</f>
        <v>44007</v>
      </c>
      <c r="B5" s="11">
        <f>K5-K6</f>
        <v>6177</v>
      </c>
      <c r="C5" s="12">
        <f>D5*E5</f>
        <v>974400</v>
      </c>
      <c r="D5" s="13">
        <f>M5-M6</f>
        <v>243600</v>
      </c>
      <c r="E5" s="22">
        <v>4</v>
      </c>
      <c r="F5" s="13">
        <v>17</v>
      </c>
      <c r="G5" s="23">
        <f>(C5/C8)^(1/3)</f>
        <v>1.01692628201869</v>
      </c>
      <c r="H5" s="16">
        <f>C5/C6</f>
        <v>1.5106976744186</v>
      </c>
      <c r="I5" s="17"/>
      <c r="J5" s="18">
        <f>$A6+7</f>
        <v>44007</v>
      </c>
      <c r="K5" s="19">
        <v>126977</v>
      </c>
      <c r="L5" s="24">
        <f>L6+C5</f>
        <v>21344400</v>
      </c>
      <c r="M5" s="13">
        <v>2505600</v>
      </c>
      <c r="N5" s="22">
        <f>L5/M5</f>
        <v>8.51867816091954</v>
      </c>
    </row>
    <row r="6" ht="20.7" customHeight="1">
      <c r="A6" s="25">
        <f>$A7+7</f>
        <v>44000</v>
      </c>
      <c r="B6" s="26">
        <f>K6-K7</f>
        <v>4766</v>
      </c>
      <c r="C6" s="27">
        <f>B3*150</f>
        <v>645000</v>
      </c>
      <c r="D6" s="28">
        <f>M6-M7</f>
        <v>172299</v>
      </c>
      <c r="E6" s="29">
        <f>C6/D6</f>
        <v>3.74349241725141</v>
      </c>
      <c r="F6" s="28">
        <v>21</v>
      </c>
      <c r="G6" s="30">
        <f>(C6/C9)^(1/3)</f>
        <v>0.966284038773475</v>
      </c>
      <c r="H6" s="30">
        <f>C6/C7</f>
        <v>0.950696440415653</v>
      </c>
      <c r="I6" s="31"/>
      <c r="J6" s="18">
        <f>$A7+7</f>
        <v>44000</v>
      </c>
      <c r="K6" s="32">
        <v>120800</v>
      </c>
      <c r="L6" s="27">
        <f>K3*150</f>
        <v>20370000</v>
      </c>
      <c r="M6" s="28">
        <v>2262000</v>
      </c>
      <c r="N6" s="29">
        <f>L6/M6</f>
        <v>9.0053050397878</v>
      </c>
    </row>
    <row r="7" ht="20.7" customHeight="1">
      <c r="A7" s="25">
        <f>$A8+7</f>
        <v>43993</v>
      </c>
      <c r="B7" s="33">
        <f>K7-K8</f>
        <v>5861</v>
      </c>
      <c r="C7" s="27">
        <f>B4*150</f>
        <v>678450</v>
      </c>
      <c r="D7" s="27">
        <f>M7-M8</f>
        <v>165650</v>
      </c>
      <c r="E7" s="29">
        <f>C7/D7</f>
        <v>4.09568367038938</v>
      </c>
      <c r="F7" s="27">
        <v>21</v>
      </c>
      <c r="G7" s="30">
        <f>(C7/C10)^(1/3)</f>
        <v>0.917244160267474</v>
      </c>
      <c r="H7" s="30">
        <f>C7/C8</f>
        <v>0.73223247531164</v>
      </c>
      <c r="I7" s="34"/>
      <c r="J7" s="18">
        <f>$A8+7</f>
        <v>43993</v>
      </c>
      <c r="K7" s="35">
        <v>116034</v>
      </c>
      <c r="L7" s="27">
        <f>K4*150</f>
        <v>19725000</v>
      </c>
      <c r="M7" s="27">
        <v>2089701</v>
      </c>
      <c r="N7" s="29">
        <f>L7/M7</f>
        <v>9.439149428554609</v>
      </c>
    </row>
    <row r="8" ht="20.7" customHeight="1">
      <c r="A8" s="25">
        <f>$A9+7</f>
        <v>43986</v>
      </c>
      <c r="B8" s="33">
        <f>K8-K9</f>
        <v>6573</v>
      </c>
      <c r="C8" s="27">
        <f>B5*150</f>
        <v>926550</v>
      </c>
      <c r="D8" s="27">
        <f>M8-M9</f>
        <v>159051</v>
      </c>
      <c r="E8" s="29">
        <f>C8/D8</f>
        <v>5.82548993718996</v>
      </c>
      <c r="F8" s="27">
        <v>20</v>
      </c>
      <c r="G8" s="30">
        <f>(C8/C11)^(1/3)</f>
        <v>0.979500487211567</v>
      </c>
      <c r="H8" s="30">
        <f>C8/C9</f>
        <v>1.29605539236257</v>
      </c>
      <c r="I8" s="34"/>
      <c r="J8" s="36">
        <f>$A9+7</f>
        <v>43986</v>
      </c>
      <c r="K8" s="35">
        <v>110173</v>
      </c>
      <c r="L8" s="27">
        <f>K5*150</f>
        <v>19046550</v>
      </c>
      <c r="M8" s="27">
        <v>1924051</v>
      </c>
      <c r="N8" s="29">
        <f>L8/M8</f>
        <v>9.899191861338389</v>
      </c>
    </row>
    <row r="9" ht="20.35" customHeight="1">
      <c r="A9" s="25">
        <f>$A10+7</f>
        <v>43979</v>
      </c>
      <c r="B9" s="33">
        <f>K9-K10</f>
        <v>7246</v>
      </c>
      <c r="C9" s="27">
        <f>B6*150</f>
        <v>714900</v>
      </c>
      <c r="D9" s="27">
        <f>M9-M10</f>
        <v>144103</v>
      </c>
      <c r="E9" s="29">
        <f>C9/D9</f>
        <v>4.96103481537511</v>
      </c>
      <c r="F9" s="27">
        <v>18</v>
      </c>
      <c r="G9" s="30">
        <f>(C9/C12)^(1/3)</f>
        <v>0.86966482116181</v>
      </c>
      <c r="H9" s="30">
        <f>C9/C10</f>
        <v>0.813171813683672</v>
      </c>
      <c r="I9" s="34"/>
      <c r="J9" s="37">
        <f>$A10+7</f>
        <v>43979</v>
      </c>
      <c r="K9" s="35">
        <v>103600</v>
      </c>
      <c r="L9" s="27">
        <f>K6*150</f>
        <v>18120000</v>
      </c>
      <c r="M9" s="27">
        <v>1765000</v>
      </c>
      <c r="N9" s="29">
        <f>L9/M9</f>
        <v>10.2662889518414</v>
      </c>
    </row>
    <row r="10" ht="20.05" customHeight="1">
      <c r="A10" s="25">
        <f>$A11+7</f>
        <v>43972</v>
      </c>
      <c r="B10" s="33">
        <f>K10-K11</f>
        <v>9354</v>
      </c>
      <c r="C10" s="27">
        <f>B7*150</f>
        <v>879150</v>
      </c>
      <c r="D10" s="27">
        <f>M10-M11</f>
        <v>180897</v>
      </c>
      <c r="E10" s="29">
        <f>C10/D10</f>
        <v>4.85994792616793</v>
      </c>
      <c r="F10" s="27">
        <v>17</v>
      </c>
      <c r="G10" s="30">
        <f>(C10/C13)^(1/3)</f>
        <v>0.855706410034197</v>
      </c>
      <c r="H10" s="30">
        <f>C10/C11</f>
        <v>0.891678076981591</v>
      </c>
      <c r="I10" s="38"/>
      <c r="J10" s="37">
        <f>$A11+7</f>
        <v>43972</v>
      </c>
      <c r="K10" s="35">
        <v>96354</v>
      </c>
      <c r="L10" s="27">
        <f>K7*150</f>
        <v>17405100</v>
      </c>
      <c r="M10" s="27">
        <v>1620897</v>
      </c>
      <c r="N10" s="29">
        <f>L10/M10</f>
        <v>10.7379432499412</v>
      </c>
    </row>
    <row r="11" ht="20.05" customHeight="1">
      <c r="A11" s="25">
        <v>43965</v>
      </c>
      <c r="B11" s="33">
        <f>K11-K12</f>
        <v>10072</v>
      </c>
      <c r="C11" s="27">
        <f>B8*150</f>
        <v>985950</v>
      </c>
      <c r="D11" s="27">
        <f>M11-M12</f>
        <v>147377</v>
      </c>
      <c r="E11" s="29">
        <f>C11/D11</f>
        <v>6.68998554726993</v>
      </c>
      <c r="F11" s="27">
        <v>14</v>
      </c>
      <c r="G11" s="30">
        <f>(C11/C14)^(1/3)</f>
        <v>0.867393117289844</v>
      </c>
      <c r="H11" s="30">
        <f>C11/C12</f>
        <v>0.907121170300856</v>
      </c>
      <c r="I11" s="38"/>
      <c r="J11" s="37">
        <v>43965</v>
      </c>
      <c r="K11" s="35">
        <v>87000</v>
      </c>
      <c r="L11" s="27">
        <f>K8*150</f>
        <v>16525950</v>
      </c>
      <c r="M11" s="27">
        <v>1440000</v>
      </c>
      <c r="N11" s="29">
        <f>L11/M11</f>
        <v>11.4763541666667</v>
      </c>
    </row>
    <row r="12" ht="20.05" customHeight="1">
      <c r="A12" s="25">
        <v>43958</v>
      </c>
      <c r="B12" s="33">
        <f>K12-K13</f>
        <v>13072</v>
      </c>
      <c r="C12" s="27">
        <f>B9*150</f>
        <v>1086900</v>
      </c>
      <c r="D12" s="27">
        <f>M12-M13</f>
        <v>197600</v>
      </c>
      <c r="E12" s="29">
        <f>C12/D12</f>
        <v>5.50050607287449</v>
      </c>
      <c r="F12" s="27">
        <v>10</v>
      </c>
      <c r="G12" s="30">
        <f>(C12/C15)^(1/3)</f>
        <v>0.821458126164389</v>
      </c>
      <c r="H12" s="30">
        <f>C12/C13</f>
        <v>0.774641864443019</v>
      </c>
      <c r="I12" s="38"/>
      <c r="J12" s="37">
        <v>43958</v>
      </c>
      <c r="K12" s="35">
        <v>76928</v>
      </c>
      <c r="L12" s="27">
        <f>K9*150</f>
        <v>15540000</v>
      </c>
      <c r="M12" s="27">
        <v>1292623</v>
      </c>
      <c r="N12" s="29">
        <f>L12/M12</f>
        <v>12.0220667588307</v>
      </c>
    </row>
    <row r="13" ht="20.05" customHeight="1">
      <c r="A13" s="25">
        <v>43951</v>
      </c>
      <c r="B13" s="33">
        <f>K13-K14</f>
        <v>13620</v>
      </c>
      <c r="C13" s="27">
        <f>B10*150</f>
        <v>1403100</v>
      </c>
      <c r="D13" s="27">
        <f>M13-M14</f>
        <v>208581</v>
      </c>
      <c r="E13" s="29">
        <f>C13/D13</f>
        <v>6.72688308139284</v>
      </c>
      <c r="F13" s="27">
        <v>8</v>
      </c>
      <c r="G13" s="30">
        <f>(C13/C16)^(1/3)</f>
        <v>0.882280646327855</v>
      </c>
      <c r="H13" s="30">
        <f>C13/C14</f>
        <v>0.928713264495631</v>
      </c>
      <c r="I13" s="38"/>
      <c r="J13" s="37">
        <v>43951</v>
      </c>
      <c r="K13" s="35">
        <v>63856</v>
      </c>
      <c r="L13" s="27">
        <f>K10*150</f>
        <v>14453100</v>
      </c>
      <c r="M13" s="27">
        <v>1095023</v>
      </c>
      <c r="N13" s="29">
        <f>L13/M13</f>
        <v>13.1989008450051</v>
      </c>
    </row>
    <row r="14" ht="20.05" customHeight="1">
      <c r="A14" s="25">
        <v>43944</v>
      </c>
      <c r="B14" s="33">
        <f>K14-K15</f>
        <v>15619</v>
      </c>
      <c r="C14" s="27">
        <f>B11*150</f>
        <v>1510800</v>
      </c>
      <c r="D14" s="27">
        <f>M14-M15</f>
        <v>246778</v>
      </c>
      <c r="E14" s="29">
        <f>C14/D14</f>
        <v>6.12210164601383</v>
      </c>
      <c r="F14" s="27">
        <v>6</v>
      </c>
      <c r="G14" s="30">
        <f>(C14/C17)^(1/3)</f>
        <v>0.863947788733022</v>
      </c>
      <c r="H14" s="30">
        <f>C14/C15</f>
        <v>0.770501835985312</v>
      </c>
      <c r="I14" s="38"/>
      <c r="J14" s="37">
        <v>43944</v>
      </c>
      <c r="K14" s="35">
        <v>50236</v>
      </c>
      <c r="L14" s="27">
        <f>K11*150</f>
        <v>13050000</v>
      </c>
      <c r="M14" s="27">
        <v>886442</v>
      </c>
      <c r="N14" s="29">
        <f>L14/M14</f>
        <v>14.7217753671419</v>
      </c>
    </row>
    <row r="15" ht="20.05" customHeight="1">
      <c r="A15" s="25">
        <v>43937</v>
      </c>
      <c r="B15" s="33">
        <f>K15-K16</f>
        <v>17905</v>
      </c>
      <c r="C15" s="27">
        <f>B12*150</f>
        <v>1960800</v>
      </c>
      <c r="D15" s="27">
        <f>M15-M16</f>
        <v>207532</v>
      </c>
      <c r="E15" s="29">
        <f>C15/D15</f>
        <v>9.44818148526492</v>
      </c>
      <c r="F15" s="27">
        <v>5</v>
      </c>
      <c r="G15" s="30">
        <f>(C15/C18)^(1/3)</f>
        <v>0.90044233315585</v>
      </c>
      <c r="H15" s="30">
        <f>C15/C16</f>
        <v>0.959765051395007</v>
      </c>
      <c r="I15" s="38"/>
      <c r="J15" s="37">
        <v>43937</v>
      </c>
      <c r="K15" s="35">
        <v>34617</v>
      </c>
      <c r="L15" s="27">
        <f>K12*150</f>
        <v>11539200</v>
      </c>
      <c r="M15" s="27">
        <v>639664</v>
      </c>
      <c r="N15" s="29">
        <f>L15/M15</f>
        <v>18.0394707221291</v>
      </c>
    </row>
    <row r="16" ht="20.05" customHeight="1">
      <c r="A16" s="25">
        <f>$A15-7</f>
        <v>43930</v>
      </c>
      <c r="B16" s="33">
        <f>K16-K17</f>
        <v>10624</v>
      </c>
      <c r="C16" s="27">
        <f>B13*150</f>
        <v>2043000</v>
      </c>
      <c r="D16" s="27">
        <f>M16-M17</f>
        <v>215411</v>
      </c>
      <c r="E16" s="29">
        <f>C16/D16</f>
        <v>9.484195328929349</v>
      </c>
      <c r="F16" s="27">
        <v>5</v>
      </c>
      <c r="G16" s="30">
        <f>(C16/C19)^(1/3)</f>
        <v>1.08633310680582</v>
      </c>
      <c r="H16" s="30">
        <f>C16/C17</f>
        <v>0.872014853703822</v>
      </c>
      <c r="I16" s="38"/>
      <c r="J16" s="37">
        <f>$A15-7</f>
        <v>43930</v>
      </c>
      <c r="K16" s="35">
        <v>16712</v>
      </c>
      <c r="L16" s="27">
        <f>K13*150</f>
        <v>9578400</v>
      </c>
      <c r="M16" s="27">
        <v>432132</v>
      </c>
      <c r="N16" s="29">
        <f>L16/M16</f>
        <v>22.1654494460026</v>
      </c>
    </row>
    <row r="17" ht="20.05" customHeight="1">
      <c r="A17" s="25">
        <f>$A16-7</f>
        <v>43923</v>
      </c>
      <c r="B17" s="33">
        <f>K17-K18</f>
        <v>4792</v>
      </c>
      <c r="C17" s="27">
        <f>B14*150</f>
        <v>2342850</v>
      </c>
      <c r="D17" s="27">
        <f>M17-M18</f>
        <v>147527</v>
      </c>
      <c r="E17" s="29">
        <f>C17/D17</f>
        <v>15.8808218156676</v>
      </c>
      <c r="F17" s="27">
        <v>5</v>
      </c>
      <c r="G17" s="30">
        <f>(C17/C20)^(1/3)</f>
        <v>1.48267331704548</v>
      </c>
      <c r="H17" s="30">
        <f>C17/C18</f>
        <v>0.872326165875454</v>
      </c>
      <c r="I17" s="38"/>
      <c r="J17" s="37">
        <f>$A16-7</f>
        <v>43923</v>
      </c>
      <c r="K17" s="35">
        <v>6088</v>
      </c>
      <c r="L17" s="27">
        <f>K14*150</f>
        <v>7535400</v>
      </c>
      <c r="M17" s="27">
        <v>216721</v>
      </c>
      <c r="N17" s="29">
        <f>L17/M17</f>
        <v>34.7700499720839</v>
      </c>
    </row>
    <row r="18" ht="20.05" customHeight="1">
      <c r="A18" s="25">
        <f>$A17-7</f>
        <v>43916</v>
      </c>
      <c r="B18" s="33">
        <f>K18-K19</f>
        <v>1090</v>
      </c>
      <c r="C18" s="27">
        <f>B15*150</f>
        <v>2685750</v>
      </c>
      <c r="D18" s="27">
        <f>M18-M19</f>
        <v>59779</v>
      </c>
      <c r="E18" s="29">
        <f>C18/D18</f>
        <v>44.9279847438064</v>
      </c>
      <c r="F18" s="27">
        <v>7</v>
      </c>
      <c r="G18" s="30">
        <f>(C18/C21)^(1/3)</f>
        <v>2.54204134080383</v>
      </c>
      <c r="H18" s="30">
        <f>C18/C19</f>
        <v>1.68533509036145</v>
      </c>
      <c r="I18" s="38"/>
      <c r="J18" s="37">
        <f>$A17-7</f>
        <v>43916</v>
      </c>
      <c r="K18" s="35">
        <v>1296</v>
      </c>
      <c r="L18" s="27">
        <f>K15*150</f>
        <v>5192550</v>
      </c>
      <c r="M18" s="27">
        <v>69194</v>
      </c>
      <c r="N18" s="29">
        <f>L18/M18</f>
        <v>75.0433563603781</v>
      </c>
    </row>
    <row r="19" ht="20.05" customHeight="1">
      <c r="A19" s="25">
        <f>$A18-7</f>
        <v>43909</v>
      </c>
      <c r="B19" s="33">
        <f>K19-K20</f>
        <v>165</v>
      </c>
      <c r="C19" s="27">
        <f>B16*150</f>
        <v>1593600</v>
      </c>
      <c r="D19" s="27">
        <f>M19-M20</f>
        <v>8103</v>
      </c>
      <c r="E19" s="29">
        <f>C19/D19</f>
        <v>196.667900777490</v>
      </c>
      <c r="F19" s="27">
        <v>12</v>
      </c>
      <c r="G19" s="30">
        <f>(C19/C22)^(1/3)</f>
        <v>4.00806453796077</v>
      </c>
      <c r="H19" s="30">
        <f>C19/C20</f>
        <v>2.21702838063439</v>
      </c>
      <c r="I19" s="38"/>
      <c r="J19" s="37">
        <f>$A18-7</f>
        <v>43909</v>
      </c>
      <c r="K19" s="35">
        <v>206</v>
      </c>
      <c r="L19" s="27">
        <f>K16*150</f>
        <v>2506800</v>
      </c>
      <c r="M19" s="27">
        <v>9415</v>
      </c>
      <c r="N19" s="29">
        <f>L19/M19</f>
        <v>266.255974508763</v>
      </c>
    </row>
    <row r="20" ht="20.05" customHeight="1">
      <c r="A20" s="25">
        <f>$A19-7</f>
        <v>43902</v>
      </c>
      <c r="B20" s="33">
        <f>K20-K21</f>
        <v>29</v>
      </c>
      <c r="C20" s="27">
        <f>B17*150</f>
        <v>718800</v>
      </c>
      <c r="D20" s="27">
        <f>M20-M21</f>
        <v>1153</v>
      </c>
      <c r="E20" s="29">
        <f>C20/D20</f>
        <v>623.417172593235</v>
      </c>
      <c r="F20" s="27"/>
      <c r="G20" s="30">
        <f>(C20/C23)^(1/3)</f>
        <v>5.48747983275193</v>
      </c>
      <c r="H20" s="30">
        <f>C20/C21</f>
        <v>4.39633027522936</v>
      </c>
      <c r="I20" s="38"/>
      <c r="J20" s="37">
        <f>$A19-7</f>
        <v>43902</v>
      </c>
      <c r="K20" s="35">
        <v>41</v>
      </c>
      <c r="L20" s="27">
        <f>K17*150</f>
        <v>913200</v>
      </c>
      <c r="M20" s="27">
        <v>1312</v>
      </c>
      <c r="N20" s="29">
        <f>L20/M20</f>
        <v>696.036585365854</v>
      </c>
    </row>
    <row r="21" ht="20.05" customHeight="1">
      <c r="A21" s="25">
        <f>$A20-7</f>
        <v>43895</v>
      </c>
      <c r="B21" s="33">
        <f>K21-K22</f>
        <v>11</v>
      </c>
      <c r="C21" s="27">
        <f>B18*150</f>
        <v>163500</v>
      </c>
      <c r="D21" s="27">
        <f>M21-M22</f>
        <v>100</v>
      </c>
      <c r="E21" s="29">
        <f>C21/D21</f>
        <v>1635</v>
      </c>
      <c r="F21" s="27"/>
      <c r="G21" s="30">
        <f>(C21/C24)^(1/3)</f>
        <v>4.62748057383939</v>
      </c>
      <c r="H21" s="30">
        <f>C21/C22</f>
        <v>6.60606060606061</v>
      </c>
      <c r="I21" s="38"/>
      <c r="J21" s="37">
        <f>$A20-7</f>
        <v>43895</v>
      </c>
      <c r="K21" s="35">
        <v>12</v>
      </c>
      <c r="L21" s="27">
        <f>K18*150</f>
        <v>194400</v>
      </c>
      <c r="M21" s="27">
        <v>159</v>
      </c>
      <c r="N21" s="29">
        <f>L21/M21</f>
        <v>1222.641509433960</v>
      </c>
    </row>
    <row r="22" ht="20.05" customHeight="1">
      <c r="A22" s="25">
        <f>$A21-7</f>
        <v>43888</v>
      </c>
      <c r="B22" s="33"/>
      <c r="C22" s="27">
        <f>B19*150</f>
        <v>24750</v>
      </c>
      <c r="D22" s="27">
        <f>M22-M23</f>
        <v>44</v>
      </c>
      <c r="E22" s="29">
        <f>C22/D22</f>
        <v>562.5</v>
      </c>
      <c r="F22" s="27"/>
      <c r="G22" s="30"/>
      <c r="H22" s="30">
        <f>C22/C23</f>
        <v>5.68965517241379</v>
      </c>
      <c r="I22" s="38"/>
      <c r="J22" s="37">
        <f>$A21-7</f>
        <v>43888</v>
      </c>
      <c r="K22" s="35">
        <v>1</v>
      </c>
      <c r="L22" s="27">
        <f>K19*150</f>
        <v>30900</v>
      </c>
      <c r="M22" s="27">
        <v>59</v>
      </c>
      <c r="N22" s="29">
        <f>L22/M22</f>
        <v>523.728813559322</v>
      </c>
    </row>
    <row r="23" ht="20.05" customHeight="1">
      <c r="A23" s="25">
        <f>$A22-7</f>
        <v>43881</v>
      </c>
      <c r="B23" s="33"/>
      <c r="C23" s="27">
        <f>B20*150</f>
        <v>4350</v>
      </c>
      <c r="D23" s="27">
        <f>M23-M24</f>
        <v>1</v>
      </c>
      <c r="E23" s="29">
        <f>C23/D23</f>
        <v>4350</v>
      </c>
      <c r="F23" s="27"/>
      <c r="G23" s="30"/>
      <c r="H23" s="30">
        <f>C23/C24</f>
        <v>2.63636363636364</v>
      </c>
      <c r="I23" s="38"/>
      <c r="J23" s="37">
        <f>$A22-7</f>
        <v>43881</v>
      </c>
      <c r="K23" s="35"/>
      <c r="L23" s="27">
        <f>K20*150</f>
        <v>6150</v>
      </c>
      <c r="M23" s="27">
        <v>15</v>
      </c>
      <c r="N23" s="29">
        <f>L23/M23</f>
        <v>410</v>
      </c>
    </row>
    <row r="24" ht="20.05" customHeight="1">
      <c r="A24" s="25">
        <f>$A23-7</f>
        <v>43874</v>
      </c>
      <c r="B24" s="33"/>
      <c r="C24" s="27">
        <f>B21*150</f>
        <v>1650</v>
      </c>
      <c r="D24" s="27">
        <f>M24-M25</f>
        <v>2</v>
      </c>
      <c r="E24" s="29"/>
      <c r="F24" s="27"/>
      <c r="G24" s="30"/>
      <c r="H24" s="30"/>
      <c r="I24" s="38"/>
      <c r="J24" s="37">
        <f>$A23-7</f>
        <v>43874</v>
      </c>
      <c r="K24" s="35"/>
      <c r="L24" s="27">
        <f>K21*150</f>
        <v>1800</v>
      </c>
      <c r="M24" s="27">
        <v>14</v>
      </c>
      <c r="N24" s="29">
        <f>L24/M24</f>
        <v>128.571428571429</v>
      </c>
    </row>
    <row r="25" ht="20.05" customHeight="1">
      <c r="A25" s="25">
        <f>$A24-7</f>
        <v>43867</v>
      </c>
      <c r="B25" s="33"/>
      <c r="C25" s="27"/>
      <c r="D25" s="27">
        <f>M25-M26</f>
        <v>7</v>
      </c>
      <c r="E25" s="29"/>
      <c r="F25" s="27"/>
      <c r="G25" s="30"/>
      <c r="H25" s="30"/>
      <c r="I25" s="38"/>
      <c r="J25" s="37">
        <f>$A24-7</f>
        <v>43867</v>
      </c>
      <c r="K25" s="35"/>
      <c r="L25" s="27">
        <f>K22*150</f>
        <v>150</v>
      </c>
      <c r="M25" s="39">
        <v>12</v>
      </c>
      <c r="N25" s="29">
        <f>L25/M25</f>
        <v>12.5</v>
      </c>
    </row>
    <row r="26" ht="20.05" customHeight="1">
      <c r="A26" s="25">
        <f>$A25-7</f>
        <v>43860</v>
      </c>
      <c r="B26" s="33"/>
      <c r="C26" s="27"/>
      <c r="D26" s="27">
        <f>M26-M27</f>
        <v>4</v>
      </c>
      <c r="E26" s="29"/>
      <c r="F26" s="27"/>
      <c r="G26" s="30"/>
      <c r="H26" s="30"/>
      <c r="I26" s="38"/>
      <c r="J26" s="37">
        <f>$A25-7</f>
        <v>43860</v>
      </c>
      <c r="K26" s="35"/>
      <c r="L26" s="27"/>
      <c r="M26" s="39">
        <v>5</v>
      </c>
      <c r="N26" s="29">
        <f>L26/M26</f>
        <v>0</v>
      </c>
    </row>
    <row r="27" ht="20.05" customHeight="1">
      <c r="A27" s="40"/>
      <c r="B27" s="41"/>
      <c r="C27" s="39"/>
      <c r="D27" s="39"/>
      <c r="E27" s="29"/>
      <c r="F27" s="27"/>
      <c r="G27" s="30"/>
      <c r="H27" s="30"/>
      <c r="I27" s="38"/>
      <c r="J27" s="42"/>
      <c r="K27" s="43"/>
      <c r="L27" s="39"/>
      <c r="M27" s="39">
        <v>1</v>
      </c>
      <c r="N27" s="29">
        <f>L27/M27</f>
        <v>0</v>
      </c>
    </row>
    <row r="28" ht="20.05" customHeight="1">
      <c r="A28" s="40"/>
      <c r="B28" s="44"/>
      <c r="C28" s="39"/>
      <c r="D28" s="39"/>
      <c r="E28" s="45"/>
      <c r="F28" s="39"/>
      <c r="G28" s="46"/>
      <c r="H28" s="46"/>
      <c r="I28" s="47"/>
      <c r="J28" s="48"/>
      <c r="K28" s="49"/>
      <c r="L28" s="39"/>
      <c r="M28" s="39"/>
      <c r="N28" s="45"/>
    </row>
    <row r="29" ht="20.05" customHeight="1">
      <c r="A29" s="40"/>
      <c r="B29" t="s" s="50">
        <v>13</v>
      </c>
      <c r="C29" s="39"/>
      <c r="D29" s="39"/>
      <c r="E29" s="45"/>
      <c r="F29" s="39"/>
      <c r="G29" s="46"/>
      <c r="H29" s="46"/>
      <c r="I29" s="47"/>
      <c r="J29" s="51"/>
      <c r="K29" s="49"/>
      <c r="L29" s="39"/>
      <c r="M29" s="39"/>
      <c r="N29" s="45"/>
    </row>
  </sheetData>
  <mergeCells count="1">
    <mergeCell ref="A1:N1"/>
  </mergeCells>
  <hyperlinks>
    <hyperlink ref="B29" r:id="rId1" location="" tooltip="" display="https://www.icloud.com/numbers/0padta9WRXNKrK-CmBCgoWKpA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