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<sst xmlns="http://schemas.openxmlformats.org/spreadsheetml/2006/main" uniqueCount="12">
  <si>
    <t>Coronavirus Extrapolations</t>
  </si>
  <si>
    <t>Date</t>
  </si>
  <si>
    <t>New Deaths</t>
  </si>
  <si>
    <t>New Inferred Cases</t>
  </si>
  <si>
    <t>New Confirmed Cases</t>
  </si>
  <si>
    <t>New Inferred/New Confirmed</t>
  </si>
  <si>
    <t>Weekly R (Past 3 Weeks)</t>
  </si>
  <si>
    <t>Deaths</t>
  </si>
  <si>
    <t>Inferred Cases: Deaths x 100 Lagged 4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</si>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</sst>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36"/>
      <color indexed="8"/>
      <name val="Helvetica Neue"/>
    </font>
    <font>
      <b val="1"/>
      <sz val="10"/>
      <color indexed="8"/>
      <name val="Helvetica Neue"/>
    </font>
    <font>
      <sz val="10"/>
      <color indexed="16"/>
      <name val="Helvetica Neue"/>
    </font>
    <font>
      <sz val="10"/>
      <color indexed="17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8"/>
      </right>
      <top style="thin">
        <color indexed="12"/>
      </top>
      <bottom style="thin">
        <color indexed="12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8"/>
      </right>
      <top style="thin">
        <color indexed="12"/>
      </top>
      <bottom style="thin">
        <color indexed="13"/>
      </bottom>
      <diagonal/>
    </border>
    <border>
      <left style="thin">
        <color indexed="18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3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8"/>
      </right>
      <top style="thin">
        <color indexed="13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3"/>
      </top>
      <bottom style="thin">
        <color indexed="10"/>
      </bottom>
      <diagonal/>
    </border>
    <border>
      <left style="thin">
        <color indexed="18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8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0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49" fontId="3" fillId="2" borderId="3" applyNumberFormat="1" applyFont="1" applyFill="1" applyBorder="1" applyAlignment="1" applyProtection="0">
      <alignment horizontal="center" vertical="top" wrapText="1"/>
    </xf>
    <xf numFmtId="0" fontId="3" fillId="2" borderId="2" applyNumberFormat="0" applyFont="1" applyFill="1" applyBorder="1" applyAlignment="1" applyProtection="0">
      <alignment horizontal="center" vertical="top" wrapText="1"/>
    </xf>
    <xf numFmtId="49" fontId="3" fillId="2" borderId="4" applyNumberFormat="1" applyFont="1" applyFill="1" applyBorder="1" applyAlignment="1" applyProtection="0">
      <alignment horizontal="center" vertical="top" wrapText="1"/>
    </xf>
    <xf numFmtId="59" fontId="3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4" borderId="7" applyNumberFormat="1" applyFont="1" applyFill="0" applyBorder="1" applyAlignment="1" applyProtection="0">
      <alignment vertical="top" wrapText="1"/>
    </xf>
    <xf numFmtId="3" fontId="0" borderId="8" applyNumberFormat="1" applyFont="1" applyFill="0" applyBorder="1" applyAlignment="1" applyProtection="0">
      <alignment vertical="top" wrapText="1"/>
    </xf>
    <xf numFmtId="60" fontId="4" borderId="8" applyNumberFormat="1" applyFont="1" applyFill="0" applyBorder="1" applyAlignment="1" applyProtection="0">
      <alignment vertical="top" wrapText="1"/>
    </xf>
    <xf numFmtId="4" fontId="4" borderId="8" applyNumberFormat="1" applyFont="1" applyFill="0" applyBorder="1" applyAlignment="1" applyProtection="0">
      <alignment vertical="top" wrapText="1"/>
    </xf>
    <xf numFmtId="60" fontId="5" borderId="9" applyNumberFormat="1" applyFont="1" applyFill="0" applyBorder="1" applyAlignment="1" applyProtection="0">
      <alignment vertical="top" wrapText="1"/>
    </xf>
    <xf numFmtId="59" fontId="3" fillId="4" borderId="10" applyNumberFormat="1" applyFont="1" applyFill="1" applyBorder="1" applyAlignment="1" applyProtection="0">
      <alignment vertical="top" wrapText="1"/>
    </xf>
    <xf numFmtId="3" fontId="0" borderId="11" applyNumberFormat="1" applyFont="1" applyFill="0" applyBorder="1" applyAlignment="1" applyProtection="0">
      <alignment vertical="top" wrapText="1"/>
    </xf>
    <xf numFmtId="3" fontId="4" borderId="12" applyNumberFormat="1" applyFont="1" applyFill="0" applyBorder="1" applyAlignment="1" applyProtection="0">
      <alignment vertical="top" wrapText="1"/>
    </xf>
    <xf numFmtId="59" fontId="3" fillId="3" borderId="13" applyNumberFormat="1" applyFont="1" applyFill="1" applyBorder="1" applyAlignment="1" applyProtection="0">
      <alignment vertical="top" wrapText="1"/>
    </xf>
    <xf numFmtId="3" fontId="0" borderId="14" applyNumberFormat="1" applyFont="1" applyFill="0" applyBorder="1" applyAlignment="1" applyProtection="0">
      <alignment vertical="top" wrapText="1"/>
    </xf>
    <xf numFmtId="3" fontId="0" borderId="15" applyNumberFormat="1" applyFont="1" applyFill="0" applyBorder="1" applyAlignment="1" applyProtection="0">
      <alignment vertical="top" wrapText="1"/>
    </xf>
    <xf numFmtId="60" fontId="4" borderId="15" applyNumberFormat="1" applyFont="1" applyFill="0" applyBorder="1" applyAlignment="1" applyProtection="0">
      <alignment vertical="top" wrapText="1"/>
    </xf>
    <xf numFmtId="4" fontId="4" borderId="15" applyNumberFormat="1" applyFont="1" applyFill="0" applyBorder="1" applyAlignment="1" applyProtection="0">
      <alignment vertical="top" wrapText="1"/>
    </xf>
    <xf numFmtId="60" fontId="5" borderId="16" applyNumberFormat="1" applyFont="1" applyFill="0" applyBorder="1" applyAlignment="1" applyProtection="0">
      <alignment vertical="top" wrapText="1"/>
    </xf>
    <xf numFmtId="3" fontId="0" borderId="17" applyNumberFormat="1" applyFont="1" applyFill="0" applyBorder="1" applyAlignment="1" applyProtection="0">
      <alignment vertical="top" wrapText="1"/>
    </xf>
    <xf numFmtId="3" fontId="4" borderId="18" applyNumberFormat="1" applyFont="1" applyFill="0" applyBorder="1" applyAlignment="1" applyProtection="0">
      <alignment vertical="top" wrapText="1"/>
    </xf>
    <xf numFmtId="3" fontId="0" borderId="19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60" fontId="4" borderId="7" applyNumberFormat="1" applyFont="1" applyFill="0" applyBorder="1" applyAlignment="1" applyProtection="0">
      <alignment vertical="top" wrapText="1"/>
    </xf>
    <xf numFmtId="4" fontId="4" borderId="7" applyNumberFormat="1" applyFont="1" applyFill="0" applyBorder="1" applyAlignment="1" applyProtection="0">
      <alignment vertical="top" wrapText="1"/>
    </xf>
    <xf numFmtId="60" fontId="5" borderId="20" applyNumberFormat="1" applyFont="1" applyFill="0" applyBorder="1" applyAlignment="1" applyProtection="0">
      <alignment vertical="top" wrapText="1"/>
    </xf>
    <xf numFmtId="3" fontId="0" borderId="21" applyNumberFormat="1" applyFont="1" applyFill="0" applyBorder="1" applyAlignment="1" applyProtection="0">
      <alignment vertical="top" wrapText="1"/>
    </xf>
    <xf numFmtId="3" fontId="4" borderId="22" applyNumberFormat="1" applyFont="1" applyFill="0" applyBorder="1" applyAlignment="1" applyProtection="0">
      <alignment vertical="top" wrapText="1"/>
    </xf>
    <xf numFmtId="59" fontId="3" fillId="4" borderId="23" applyNumberFormat="1" applyFont="1" applyFill="1" applyBorder="1" applyAlignment="1" applyProtection="0">
      <alignment vertical="top" wrapText="1"/>
    </xf>
    <xf numFmtId="59" fontId="3" fillId="3" borderId="24" applyNumberFormat="1" applyFont="1" applyFill="1" applyBorder="1" applyAlignment="1" applyProtection="0">
      <alignment vertical="top" wrapText="1"/>
    </xf>
    <xf numFmtId="3" fontId="0" borderId="25" applyNumberFormat="1" applyFont="1" applyFill="0" applyBorder="1" applyAlignment="1" applyProtection="0">
      <alignment vertical="top" wrapText="1"/>
    </xf>
    <xf numFmtId="3" fontId="0" borderId="26" applyNumberFormat="1" applyFont="1" applyFill="0" applyBorder="1" applyAlignment="1" applyProtection="0">
      <alignment vertical="top" wrapText="1"/>
    </xf>
    <xf numFmtId="3" fontId="0" borderId="27" applyNumberFormat="1" applyFont="1" applyFill="0" applyBorder="1" applyAlignment="1" applyProtection="0">
      <alignment vertical="top" wrapText="1"/>
    </xf>
    <xf numFmtId="60" fontId="0" borderId="27" applyNumberFormat="1" applyFont="1" applyFill="0" applyBorder="1" applyAlignment="1" applyProtection="0">
      <alignment vertical="top" wrapText="1"/>
    </xf>
    <xf numFmtId="4" fontId="0" borderId="27" applyNumberFormat="1" applyFont="1" applyFill="0" applyBorder="1" applyAlignment="1" applyProtection="0">
      <alignment vertical="top" wrapText="1"/>
    </xf>
    <xf numFmtId="60" fontId="5" borderId="28" applyNumberFormat="1" applyFont="1" applyFill="0" applyBorder="1" applyAlignment="1" applyProtection="0">
      <alignment vertical="top" wrapText="1"/>
    </xf>
    <xf numFmtId="59" fontId="3" fillId="4" borderId="29" applyNumberFormat="1" applyFont="1" applyFill="1" applyBorder="1" applyAlignment="1" applyProtection="0">
      <alignment vertical="top" wrapText="1"/>
    </xf>
    <xf numFmtId="3" fontId="0" borderId="30" applyNumberFormat="1" applyFont="1" applyFill="0" applyBorder="1" applyAlignment="1" applyProtection="0">
      <alignment vertical="top" wrapText="1"/>
    </xf>
    <xf numFmtId="3" fontId="0" borderId="31" applyNumberFormat="1" applyFont="1" applyFill="0" applyBorder="1" applyAlignment="1" applyProtection="0">
      <alignment vertical="top" wrapText="1"/>
    </xf>
    <xf numFmtId="60" fontId="0" borderId="26" applyNumberFormat="1" applyFont="1" applyFill="0" applyBorder="1" applyAlignment="1" applyProtection="0">
      <alignment vertical="top" wrapText="1"/>
    </xf>
    <xf numFmtId="4" fontId="0" borderId="26" applyNumberFormat="1" applyFont="1" applyFill="0" applyBorder="1" applyAlignment="1" applyProtection="0">
      <alignment vertical="top" wrapText="1"/>
    </xf>
    <xf numFmtId="60" fontId="0" borderId="32" applyNumberFormat="1" applyFont="1" applyFill="0" applyBorder="1" applyAlignment="1" applyProtection="0">
      <alignment vertical="top" wrapText="1"/>
    </xf>
    <xf numFmtId="59" fontId="3" fillId="4" borderId="33" applyNumberFormat="1" applyFont="1" applyFill="1" applyBorder="1" applyAlignment="1" applyProtection="0">
      <alignment vertical="top" wrapText="1"/>
    </xf>
    <xf numFmtId="3" fontId="0" borderId="34" applyNumberFormat="1" applyFont="1" applyFill="0" applyBorder="1" applyAlignment="1" applyProtection="0">
      <alignment vertical="top" wrapText="1"/>
    </xf>
    <xf numFmtId="1" fontId="0" borderId="26" applyNumberFormat="1" applyFont="1" applyFill="0" applyBorder="1" applyAlignment="1" applyProtection="0">
      <alignment vertical="top" wrapText="1"/>
    </xf>
    <xf numFmtId="0" fontId="3" fillId="3" borderId="24" applyNumberFormat="0" applyFont="1" applyFill="1" applyBorder="1" applyAlignment="1" applyProtection="0">
      <alignment vertical="top" wrapText="1"/>
    </xf>
    <xf numFmtId="1" fontId="0" borderId="31" applyNumberFormat="1" applyFont="1" applyFill="0" applyBorder="1" applyAlignment="1" applyProtection="0">
      <alignment vertical="top" wrapText="1"/>
    </xf>
    <xf numFmtId="0" fontId="3" fillId="4" borderId="33" applyNumberFormat="0" applyFont="1" applyFill="1" applyBorder="1" applyAlignment="1" applyProtection="0">
      <alignment vertical="top" wrapText="1"/>
    </xf>
    <xf numFmtId="3" fontId="0" borderId="34" applyNumberFormat="1" applyFont="1" applyFill="0" applyBorder="1" applyAlignment="1" applyProtection="0">
      <alignment vertical="top"/>
    </xf>
    <xf numFmtId="49" fontId="0" borderId="31" applyNumberFormat="1" applyFont="1" applyFill="0" applyBorder="1" applyAlignment="1" applyProtection="0">
      <alignment vertical="top"/>
    </xf>
    <xf numFmtId="61" fontId="0" borderId="26" applyNumberFormat="1" applyFont="1" applyFill="0" applyBorder="1" applyAlignment="1" applyProtection="0">
      <alignment vertical="top" wrapText="1"/>
    </xf>
    <xf numFmtId="2" fontId="0" borderId="26" applyNumberFormat="1" applyFont="1" applyFill="0" applyBorder="1" applyAlignment="1" applyProtection="0">
      <alignment vertical="top" wrapText="1"/>
    </xf>
    <xf numFmtId="61" fontId="0" borderId="32" applyNumberFormat="1" applyFont="1" applyFill="0" applyBorder="1" applyAlignment="1" applyProtection="0">
      <alignment vertical="top" wrapText="1"/>
    </xf>
    <xf numFmtId="0" fontId="3" fillId="4" borderId="35" applyNumberFormat="0" applyFont="1" applyFill="1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/>
    </xf>
    <xf numFmtId="0" fontId="3" fillId="4" borderId="3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a5a5a5"/>
      <rgbColor rgb="ffdfdfdf"/>
      <rgbColor rgb="ffdbdbdb"/>
      <rgbColor rgb="fff27100"/>
      <rgbColor rgb="ffd69500"/>
      <rgbColor rgb="fff0f0f0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L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3.75" style="1" customWidth="1"/>
    <col min="2" max="2" width="8.26562" style="1" customWidth="1"/>
    <col min="3" max="3" width="10.125" style="1" customWidth="1"/>
    <col min="4" max="4" width="10.4062" style="1" customWidth="1"/>
    <col min="5" max="6" width="10.2969" style="1" customWidth="1"/>
    <col min="7" max="7" width="4.97656" style="1" customWidth="1"/>
    <col min="8" max="8" width="13.0078" style="1" customWidth="1"/>
    <col min="9" max="9" width="10.4609" style="1" customWidth="1"/>
    <col min="10" max="10" width="11.7891" style="1" customWidth="1"/>
    <col min="11" max="11" width="10.4062" style="1" customWidth="1"/>
    <col min="12" max="12" width="10.2969" style="1" customWidth="1"/>
    <col min="13" max="16384" width="16.3516" style="1" customWidth="1"/>
  </cols>
  <sheetData>
    <row r="1" ht="56.9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56.35" customHeight="1">
      <c r="A2" t="s" s="3">
        <v>1</v>
      </c>
      <c r="B2" t="s" s="4">
        <v>2</v>
      </c>
      <c r="C2" t="s" s="5">
        <v>3</v>
      </c>
      <c r="D2" t="s" s="4">
        <v>4</v>
      </c>
      <c r="E2" t="s" s="4">
        <v>5</v>
      </c>
      <c r="F2" t="s" s="4">
        <v>6</v>
      </c>
      <c r="G2" s="6"/>
      <c r="H2" t="s" s="7">
        <v>1</v>
      </c>
      <c r="I2" t="s" s="4">
        <v>7</v>
      </c>
      <c r="J2" t="s" s="3">
        <v>8</v>
      </c>
      <c r="K2" t="s" s="4">
        <v>9</v>
      </c>
      <c r="L2" t="s" s="4">
        <v>10</v>
      </c>
    </row>
    <row r="3" ht="20.7" customHeight="1">
      <c r="A3" s="8">
        <f>$A4+7</f>
        <v>44007</v>
      </c>
      <c r="B3" s="9">
        <f>I3-I4</f>
        <v>6177</v>
      </c>
      <c r="C3" s="10">
        <f>D3*E3</f>
        <v>462840</v>
      </c>
      <c r="D3" s="11">
        <f>K3-K4</f>
        <v>243600</v>
      </c>
      <c r="E3" s="12">
        <v>1.9</v>
      </c>
      <c r="F3" s="13">
        <f>(C3/C6)^(1/3)</f>
        <v>1.06633683882107</v>
      </c>
      <c r="G3" s="14"/>
      <c r="H3" s="15">
        <f>$A4+7</f>
        <v>44007</v>
      </c>
      <c r="I3" s="16">
        <v>126977</v>
      </c>
      <c r="J3" s="17">
        <f>J4+C3</f>
        <v>14285085.3</v>
      </c>
      <c r="K3" s="11">
        <v>2505600</v>
      </c>
      <c r="L3" s="12">
        <f>J3/K3</f>
        <v>5.70126329022989</v>
      </c>
    </row>
    <row r="4" ht="20.7" customHeight="1">
      <c r="A4" s="18">
        <f>$A5+7</f>
        <v>44000</v>
      </c>
      <c r="B4" s="19">
        <f>I4-I5</f>
        <v>4766</v>
      </c>
      <c r="C4" s="10">
        <f>D4*E4</f>
        <v>361827.9</v>
      </c>
      <c r="D4" s="20">
        <f>K4-K5</f>
        <v>172299</v>
      </c>
      <c r="E4" s="21">
        <v>2.1</v>
      </c>
      <c r="F4" s="22">
        <f>(C4/C7)^(1/3)</f>
        <v>0.836709724952506</v>
      </c>
      <c r="G4" s="23"/>
      <c r="H4" s="15">
        <f>$A5+7</f>
        <v>44000</v>
      </c>
      <c r="I4" s="24">
        <v>120800</v>
      </c>
      <c r="J4" s="25">
        <f>J5+C4</f>
        <v>13822245.3</v>
      </c>
      <c r="K4" s="20">
        <v>2262000</v>
      </c>
      <c r="L4" s="21">
        <f>J4/K4</f>
        <v>6.1106301061008</v>
      </c>
    </row>
    <row r="5" ht="20.7" customHeight="1">
      <c r="A5" s="18">
        <f>$A6+7</f>
        <v>43993</v>
      </c>
      <c r="B5" s="26">
        <f>I5-I6</f>
        <v>5861</v>
      </c>
      <c r="C5" s="10">
        <f>D5*E5</f>
        <v>380995</v>
      </c>
      <c r="D5" s="27">
        <f>K5-K6</f>
        <v>165650</v>
      </c>
      <c r="E5" s="28">
        <v>2.3</v>
      </c>
      <c r="F5" s="29">
        <f>(C5/C8)^(1/3)</f>
        <v>0.928086408742859</v>
      </c>
      <c r="G5" s="30"/>
      <c r="H5" s="15">
        <f>$A6+7</f>
        <v>43993</v>
      </c>
      <c r="I5" s="31">
        <v>116034</v>
      </c>
      <c r="J5" s="25">
        <f>J6+C5</f>
        <v>13460417.4</v>
      </c>
      <c r="K5" s="27">
        <v>2089701</v>
      </c>
      <c r="L5" s="28">
        <f>J5/K5</f>
        <v>6.44131260883734</v>
      </c>
    </row>
    <row r="6" ht="20.7" customHeight="1">
      <c r="A6" s="18">
        <f>$A7+7</f>
        <v>43986</v>
      </c>
      <c r="B6" s="26">
        <f>I6-I7</f>
        <v>6573</v>
      </c>
      <c r="C6" s="32">
        <f>D6*E6</f>
        <v>381722.4</v>
      </c>
      <c r="D6" s="27">
        <f>K6-K7</f>
        <v>159051</v>
      </c>
      <c r="E6" s="28">
        <v>2.4</v>
      </c>
      <c r="F6" s="29">
        <f>(C6/C9)^(1/3)</f>
        <v>0.8668127846250629</v>
      </c>
      <c r="G6" s="30"/>
      <c r="H6" s="33">
        <f>$A7+7</f>
        <v>43986</v>
      </c>
      <c r="I6" s="31">
        <v>110173</v>
      </c>
      <c r="J6" s="25">
        <f>J7+C6</f>
        <v>13079422.4</v>
      </c>
      <c r="K6" s="27">
        <v>1924051</v>
      </c>
      <c r="L6" s="28">
        <f>J6/K6</f>
        <v>6.7978563977774</v>
      </c>
    </row>
    <row r="7" ht="20.35" customHeight="1">
      <c r="A7" s="34">
        <f>$A8+7</f>
        <v>43979</v>
      </c>
      <c r="B7" s="35">
        <f>I7-I8</f>
        <v>7246</v>
      </c>
      <c r="C7" s="36">
        <f>B3*100</f>
        <v>617700</v>
      </c>
      <c r="D7" s="37">
        <f>K7-K8</f>
        <v>144103</v>
      </c>
      <c r="E7" s="38">
        <f>C7/D7</f>
        <v>4.2865172827769</v>
      </c>
      <c r="F7" s="39">
        <f>(C7/C10)^(1/3)</f>
        <v>0.979500487211567</v>
      </c>
      <c r="G7" s="40"/>
      <c r="H7" s="41">
        <f>$A8+7</f>
        <v>43979</v>
      </c>
      <c r="I7" s="42">
        <v>103600</v>
      </c>
      <c r="J7" s="36">
        <f>J8+C7</f>
        <v>12697700</v>
      </c>
      <c r="K7" s="37">
        <v>1765000</v>
      </c>
      <c r="L7" s="38">
        <f>J7/K7</f>
        <v>7.19416430594901</v>
      </c>
    </row>
    <row r="8" ht="20.05" customHeight="1">
      <c r="A8" s="34">
        <f>$A9+7</f>
        <v>43972</v>
      </c>
      <c r="B8" s="43">
        <f>I8-I9</f>
        <v>9354</v>
      </c>
      <c r="C8" s="36">
        <f>J8-J9</f>
        <v>476600</v>
      </c>
      <c r="D8" s="36">
        <f>K8-K9</f>
        <v>180897</v>
      </c>
      <c r="E8" s="44">
        <f>C8/D8</f>
        <v>2.63464844635345</v>
      </c>
      <c r="F8" s="45">
        <f>(C8/C11)^(1/3)</f>
        <v>0.86966482116181</v>
      </c>
      <c r="G8" s="46"/>
      <c r="H8" s="47">
        <f>$A9+7</f>
        <v>43972</v>
      </c>
      <c r="I8" s="48">
        <v>96354</v>
      </c>
      <c r="J8" s="36">
        <f>I4*100</f>
        <v>12080000</v>
      </c>
      <c r="K8" s="36">
        <v>1620897</v>
      </c>
      <c r="L8" s="44">
        <f>J8/K8</f>
        <v>7.45266355604335</v>
      </c>
    </row>
    <row r="9" ht="20.05" customHeight="1">
      <c r="A9" s="34">
        <v>43965</v>
      </c>
      <c r="B9" s="43">
        <f>I9-I10</f>
        <v>10072</v>
      </c>
      <c r="C9" s="36">
        <f>J9-J10</f>
        <v>586100</v>
      </c>
      <c r="D9" s="36">
        <f>K9-K10</f>
        <v>147377</v>
      </c>
      <c r="E9" s="44">
        <f>C9/D9</f>
        <v>3.97687563188286</v>
      </c>
      <c r="F9" s="45">
        <f>(C9/C12)^(1/3)</f>
        <v>0.855706410034197</v>
      </c>
      <c r="G9" s="46"/>
      <c r="H9" s="47">
        <v>43965</v>
      </c>
      <c r="I9" s="48">
        <v>87000</v>
      </c>
      <c r="J9" s="36">
        <f>I5*100</f>
        <v>11603400</v>
      </c>
      <c r="K9" s="36">
        <v>1440000</v>
      </c>
      <c r="L9" s="44">
        <f>J9/K9</f>
        <v>8.057916666666671</v>
      </c>
    </row>
    <row r="10" ht="20.05" customHeight="1">
      <c r="A10" s="34">
        <v>43958</v>
      </c>
      <c r="B10" s="43">
        <f>I10-I11</f>
        <v>13072</v>
      </c>
      <c r="C10" s="36">
        <f>J10-J11</f>
        <v>657300</v>
      </c>
      <c r="D10" s="36">
        <f>K10-K11</f>
        <v>197600</v>
      </c>
      <c r="E10" s="44">
        <f>C10/D10</f>
        <v>3.32641700404858</v>
      </c>
      <c r="F10" s="45">
        <f>(C10/C13)^(1/3)</f>
        <v>0.867393117289844</v>
      </c>
      <c r="G10" s="46"/>
      <c r="H10" s="47">
        <v>43958</v>
      </c>
      <c r="I10" s="48">
        <v>76928</v>
      </c>
      <c r="J10" s="36">
        <f>I6*100</f>
        <v>11017300</v>
      </c>
      <c r="K10" s="36">
        <v>1292623</v>
      </c>
      <c r="L10" s="44">
        <f>J10/K10</f>
        <v>8.52321210438001</v>
      </c>
    </row>
    <row r="11" ht="20.05" customHeight="1">
      <c r="A11" s="34">
        <v>43951</v>
      </c>
      <c r="B11" s="43">
        <f>I11-I12</f>
        <v>13620</v>
      </c>
      <c r="C11" s="36">
        <f>J11-J12</f>
        <v>724600</v>
      </c>
      <c r="D11" s="36">
        <f>K11-K12</f>
        <v>208581</v>
      </c>
      <c r="E11" s="44">
        <f>C11/D11</f>
        <v>3.47395016804023</v>
      </c>
      <c r="F11" s="45">
        <f>(C11/C14)^(1/3)</f>
        <v>0.821458126164389</v>
      </c>
      <c r="G11" s="46"/>
      <c r="H11" s="47">
        <v>43951</v>
      </c>
      <c r="I11" s="48">
        <v>63856</v>
      </c>
      <c r="J11" s="36">
        <f>I7*100</f>
        <v>10360000</v>
      </c>
      <c r="K11" s="36">
        <v>1095023</v>
      </c>
      <c r="L11" s="44">
        <f>J11/K11</f>
        <v>9.46098849065271</v>
      </c>
    </row>
    <row r="12" ht="20.05" customHeight="1">
      <c r="A12" s="34">
        <v>43944</v>
      </c>
      <c r="B12" s="43">
        <f>I12-I13</f>
        <v>15619</v>
      </c>
      <c r="C12" s="36">
        <f>J12-J13</f>
        <v>935400</v>
      </c>
      <c r="D12" s="36">
        <f>K12-K13</f>
        <v>246778</v>
      </c>
      <c r="E12" s="44">
        <f>C12/D12</f>
        <v>3.79045133682905</v>
      </c>
      <c r="F12" s="45">
        <f>(C12/C15)^(1/3)</f>
        <v>0.882280646327855</v>
      </c>
      <c r="G12" s="46"/>
      <c r="H12" s="47">
        <v>43944</v>
      </c>
      <c r="I12" s="48">
        <v>50236</v>
      </c>
      <c r="J12" s="36">
        <f>I8*100</f>
        <v>9635400</v>
      </c>
      <c r="K12" s="36">
        <v>886442</v>
      </c>
      <c r="L12" s="44">
        <f>J12/K12</f>
        <v>10.8697466952153</v>
      </c>
    </row>
    <row r="13" ht="20.05" customHeight="1">
      <c r="A13" s="34">
        <v>43937</v>
      </c>
      <c r="B13" s="43">
        <f>I13-I14</f>
        <v>17905</v>
      </c>
      <c r="C13" s="36">
        <f>J13-J14</f>
        <v>1007200</v>
      </c>
      <c r="D13" s="36">
        <f>K13-K14</f>
        <v>207532</v>
      </c>
      <c r="E13" s="44">
        <f>C13/D13</f>
        <v>4.85322745407937</v>
      </c>
      <c r="F13" s="45">
        <f>(C13/C16)^(1/3)</f>
        <v>0.863947788733022</v>
      </c>
      <c r="G13" s="46"/>
      <c r="H13" s="47">
        <v>43937</v>
      </c>
      <c r="I13" s="48">
        <v>34617</v>
      </c>
      <c r="J13" s="36">
        <f>I9*100</f>
        <v>8700000</v>
      </c>
      <c r="K13" s="36">
        <v>639664</v>
      </c>
      <c r="L13" s="44">
        <f>J13/K13</f>
        <v>13.6008904674954</v>
      </c>
    </row>
    <row r="14" ht="20.05" customHeight="1">
      <c r="A14" s="34">
        <f>$A13-7</f>
        <v>43930</v>
      </c>
      <c r="B14" s="43">
        <f>I14-I15</f>
        <v>10624</v>
      </c>
      <c r="C14" s="36">
        <f>J14-J15</f>
        <v>1307200</v>
      </c>
      <c r="D14" s="36">
        <f>K14-K15</f>
        <v>215411</v>
      </c>
      <c r="E14" s="44">
        <f>C14/D14</f>
        <v>6.06839947820678</v>
      </c>
      <c r="F14" s="45">
        <f>(C14/C17)^(1/3)</f>
        <v>0.90044233315585</v>
      </c>
      <c r="G14" s="46"/>
      <c r="H14" s="47">
        <f>$A13-7</f>
        <v>43930</v>
      </c>
      <c r="I14" s="48">
        <v>16712</v>
      </c>
      <c r="J14" s="36">
        <f>I10*100</f>
        <v>7692800</v>
      </c>
      <c r="K14" s="36">
        <v>432132</v>
      </c>
      <c r="L14" s="44">
        <f>J14/K14</f>
        <v>17.8019679172105</v>
      </c>
    </row>
    <row r="15" ht="20.05" customHeight="1">
      <c r="A15" s="34">
        <f>$A14-7</f>
        <v>43923</v>
      </c>
      <c r="B15" s="43">
        <f>I15-I16</f>
        <v>4792</v>
      </c>
      <c r="C15" s="36">
        <f>J15-J16</f>
        <v>1362000</v>
      </c>
      <c r="D15" s="36">
        <f>K15-K16</f>
        <v>147527</v>
      </c>
      <c r="E15" s="44">
        <f>C15/D15</f>
        <v>9.23220834152392</v>
      </c>
      <c r="F15" s="45">
        <f>(C15/C18)^(1/3)</f>
        <v>1.08633310680582</v>
      </c>
      <c r="G15" s="46"/>
      <c r="H15" s="47">
        <f>$A14-7</f>
        <v>43923</v>
      </c>
      <c r="I15" s="48">
        <v>6088</v>
      </c>
      <c r="J15" s="36">
        <f>I11*100</f>
        <v>6385600</v>
      </c>
      <c r="K15" s="36">
        <v>216721</v>
      </c>
      <c r="L15" s="44">
        <f>J15/K15</f>
        <v>29.4646111821189</v>
      </c>
    </row>
    <row r="16" ht="20.05" customHeight="1">
      <c r="A16" s="34">
        <f>$A15-7</f>
        <v>43916</v>
      </c>
      <c r="B16" s="43">
        <f>I16-I17</f>
        <v>1090</v>
      </c>
      <c r="C16" s="36">
        <f>J16-J17</f>
        <v>1561900</v>
      </c>
      <c r="D16" s="36">
        <f>K16-K17</f>
        <v>59779</v>
      </c>
      <c r="E16" s="44">
        <f>C16/D16</f>
        <v>26.1279044480503</v>
      </c>
      <c r="F16" s="45">
        <f>(C16/C19)^(1/3)</f>
        <v>1.48267331704548</v>
      </c>
      <c r="G16" s="46"/>
      <c r="H16" s="47">
        <f>$A15-7</f>
        <v>43916</v>
      </c>
      <c r="I16" s="48">
        <v>1296</v>
      </c>
      <c r="J16" s="36">
        <f>I12*100</f>
        <v>5023600</v>
      </c>
      <c r="K16" s="36">
        <v>69194</v>
      </c>
      <c r="L16" s="44">
        <f>J16/K16</f>
        <v>72.6016706650866</v>
      </c>
    </row>
    <row r="17" ht="20.05" customHeight="1">
      <c r="A17" s="34">
        <f>$A16-7</f>
        <v>43909</v>
      </c>
      <c r="B17" s="43">
        <f>I17-I18</f>
        <v>165</v>
      </c>
      <c r="C17" s="36">
        <f>J17-J18</f>
        <v>1790500</v>
      </c>
      <c r="D17" s="36">
        <f>K17-K18</f>
        <v>8103</v>
      </c>
      <c r="E17" s="44">
        <f>C17/D17</f>
        <v>220.967542885351</v>
      </c>
      <c r="F17" s="45">
        <f>(C17/C20)^(1/3)</f>
        <v>2.54204134080383</v>
      </c>
      <c r="G17" s="46"/>
      <c r="H17" s="47">
        <f>$A16-7</f>
        <v>43909</v>
      </c>
      <c r="I17" s="48">
        <v>206</v>
      </c>
      <c r="J17" s="36">
        <f>I13*100</f>
        <v>3461700</v>
      </c>
      <c r="K17" s="36">
        <v>9415</v>
      </c>
      <c r="L17" s="44">
        <f>J17/K17</f>
        <v>367.679235262878</v>
      </c>
    </row>
    <row r="18" ht="20.05" customHeight="1">
      <c r="A18" s="34">
        <f>$A17-7</f>
        <v>43902</v>
      </c>
      <c r="B18" s="43">
        <f>I18-I19</f>
        <v>29</v>
      </c>
      <c r="C18" s="36">
        <f>J18-J19</f>
        <v>1062400</v>
      </c>
      <c r="D18" s="36">
        <f>K18-K19</f>
        <v>1153</v>
      </c>
      <c r="E18" s="44">
        <f>C18/D18</f>
        <v>921.422376409367</v>
      </c>
      <c r="F18" s="45">
        <f>(C18/C21)^(1/3)</f>
        <v>4.00806453796077</v>
      </c>
      <c r="G18" s="46"/>
      <c r="H18" s="47">
        <f>$A17-7</f>
        <v>43902</v>
      </c>
      <c r="I18" s="48">
        <v>41</v>
      </c>
      <c r="J18" s="36">
        <f>I14*100</f>
        <v>1671200</v>
      </c>
      <c r="K18" s="36">
        <v>1312</v>
      </c>
      <c r="L18" s="44">
        <f>J18/K18</f>
        <v>1273.780487804880</v>
      </c>
    </row>
    <row r="19" ht="20.05" customHeight="1">
      <c r="A19" s="34">
        <f>$A18-7</f>
        <v>43895</v>
      </c>
      <c r="B19" s="43">
        <f>I19-I20</f>
        <v>11</v>
      </c>
      <c r="C19" s="36">
        <f>J19-J20</f>
        <v>479200</v>
      </c>
      <c r="D19" s="36">
        <f>K19-K20</f>
        <v>100</v>
      </c>
      <c r="E19" s="44">
        <f>C19/D19</f>
        <v>4792</v>
      </c>
      <c r="F19" s="45"/>
      <c r="G19" s="46"/>
      <c r="H19" s="47">
        <f>$A18-7</f>
        <v>43895</v>
      </c>
      <c r="I19" s="48">
        <v>12</v>
      </c>
      <c r="J19" s="36">
        <f>I15*100</f>
        <v>608800</v>
      </c>
      <c r="K19" s="36">
        <v>159</v>
      </c>
      <c r="L19" s="44">
        <f>J19/K19</f>
        <v>3828.930817610060</v>
      </c>
    </row>
    <row r="20" ht="20.05" customHeight="1">
      <c r="A20" s="34">
        <f>$A19-7</f>
        <v>43888</v>
      </c>
      <c r="B20" s="43"/>
      <c r="C20" s="36">
        <f>J20-J21</f>
        <v>109000</v>
      </c>
      <c r="D20" s="36">
        <f>K20-K21</f>
        <v>44</v>
      </c>
      <c r="E20" s="44">
        <f>C20/D20</f>
        <v>2477.272727272730</v>
      </c>
      <c r="F20" s="45"/>
      <c r="G20" s="46"/>
      <c r="H20" s="47">
        <f>$A19-7</f>
        <v>43888</v>
      </c>
      <c r="I20" s="48">
        <v>1</v>
      </c>
      <c r="J20" s="36">
        <f>I16*100</f>
        <v>129600</v>
      </c>
      <c r="K20" s="36">
        <v>59</v>
      </c>
      <c r="L20" s="44">
        <f>J20/K20</f>
        <v>2196.610169491530</v>
      </c>
    </row>
    <row r="21" ht="20.05" customHeight="1">
      <c r="A21" s="34">
        <f>$A20-7</f>
        <v>43881</v>
      </c>
      <c r="B21" s="43"/>
      <c r="C21" s="36">
        <f>J21-J22</f>
        <v>16500</v>
      </c>
      <c r="D21" s="36">
        <f>K21-K22</f>
        <v>1</v>
      </c>
      <c r="E21" s="44">
        <f>C21/D21</f>
        <v>16500</v>
      </c>
      <c r="F21" s="45"/>
      <c r="G21" s="46"/>
      <c r="H21" s="47">
        <f>$A20-7</f>
        <v>43881</v>
      </c>
      <c r="I21" s="48"/>
      <c r="J21" s="36">
        <f>I17*100</f>
        <v>20600</v>
      </c>
      <c r="K21" s="36">
        <v>15</v>
      </c>
      <c r="L21" s="44">
        <f>J21/K21</f>
        <v>1373.333333333330</v>
      </c>
    </row>
    <row r="22" ht="20.05" customHeight="1">
      <c r="A22" s="34">
        <f>$A21-7</f>
        <v>43874</v>
      </c>
      <c r="B22" s="43"/>
      <c r="C22" s="36"/>
      <c r="D22" s="36">
        <f>K22-K23</f>
        <v>2</v>
      </c>
      <c r="E22" s="44"/>
      <c r="F22" s="45"/>
      <c r="G22" s="46"/>
      <c r="H22" s="47">
        <f>$A21-7</f>
        <v>43874</v>
      </c>
      <c r="I22" s="48"/>
      <c r="J22" s="36">
        <f>I18*100</f>
        <v>4100</v>
      </c>
      <c r="K22" s="36">
        <v>14</v>
      </c>
      <c r="L22" s="44">
        <f>J22/K22</f>
        <v>292.857142857143</v>
      </c>
    </row>
    <row r="23" ht="20.05" customHeight="1">
      <c r="A23" s="34">
        <f>$A22-7</f>
        <v>43867</v>
      </c>
      <c r="B23" s="43"/>
      <c r="C23" s="36"/>
      <c r="D23" s="36">
        <f>K23-K24</f>
        <v>7</v>
      </c>
      <c r="E23" s="44"/>
      <c r="F23" s="45"/>
      <c r="G23" s="46"/>
      <c r="H23" s="47">
        <f>$A22-7</f>
        <v>43867</v>
      </c>
      <c r="I23" s="48"/>
      <c r="J23" s="36">
        <f>I19*100</f>
        <v>1200</v>
      </c>
      <c r="K23" s="49">
        <v>12</v>
      </c>
      <c r="L23" s="44">
        <f>J23/K23</f>
        <v>100</v>
      </c>
    </row>
    <row r="24" ht="20.05" customHeight="1">
      <c r="A24" s="34">
        <f>$A23-7</f>
        <v>43860</v>
      </c>
      <c r="B24" s="43"/>
      <c r="C24" s="36"/>
      <c r="D24" s="36">
        <f>K24-K25</f>
        <v>4</v>
      </c>
      <c r="E24" s="44"/>
      <c r="F24" s="45"/>
      <c r="G24" s="46"/>
      <c r="H24" s="47">
        <f>$A23-7</f>
        <v>43860</v>
      </c>
      <c r="I24" s="48"/>
      <c r="J24" s="36">
        <f>I20*100</f>
        <v>100</v>
      </c>
      <c r="K24" s="49">
        <v>5</v>
      </c>
      <c r="L24" s="44">
        <f>J24/K24</f>
        <v>20</v>
      </c>
    </row>
    <row r="25" ht="20.05" customHeight="1">
      <c r="A25" s="50"/>
      <c r="B25" s="51"/>
      <c r="C25" s="49"/>
      <c r="D25" s="49"/>
      <c r="E25" s="44"/>
      <c r="F25" s="45"/>
      <c r="G25" s="46"/>
      <c r="H25" s="52"/>
      <c r="I25" s="53"/>
      <c r="J25" s="49"/>
      <c r="K25" s="49">
        <v>1</v>
      </c>
      <c r="L25" s="44">
        <f>J25/K25</f>
        <v>0</v>
      </c>
    </row>
    <row r="26" ht="20.05" customHeight="1">
      <c r="A26" s="50"/>
      <c r="B26" t="s" s="54">
        <v>11</v>
      </c>
      <c r="C26" s="49"/>
      <c r="D26" s="49"/>
      <c r="E26" s="55"/>
      <c r="F26" s="56"/>
      <c r="G26" s="57"/>
      <c r="H26" s="58"/>
      <c r="I26" s="59"/>
      <c r="J26" s="49"/>
      <c r="K26" s="49"/>
      <c r="L26" s="55"/>
    </row>
    <row r="27" ht="20.05" customHeight="1">
      <c r="A27" s="50"/>
      <c r="B27" s="60"/>
      <c r="C27" s="49"/>
      <c r="D27" s="49"/>
      <c r="E27" s="55"/>
      <c r="F27" s="56"/>
      <c r="G27" s="57"/>
      <c r="H27" s="61"/>
      <c r="I27" s="59"/>
      <c r="J27" s="49"/>
      <c r="K27" s="49"/>
      <c r="L27" s="55"/>
    </row>
  </sheetData>
  <mergeCells count="1">
    <mergeCell ref="A1:L1"/>
  </mergeCells>
  <hyperlinks>
    <hyperlink ref="B26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