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tro\Projects\Mounter\"/>
    </mc:Choice>
  </mc:AlternateContent>
  <bookViews>
    <workbookView xWindow="0" yWindow="0" windowWidth="23040" windowHeight="9408" activeTab="1"/>
  </bookViews>
  <sheets>
    <sheet name="Sheet1" sheetId="1" r:id="rId1"/>
    <sheet name="по звездам" sheetId="3" r:id="rId2"/>
    <sheet name="по маркерам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5" i="3"/>
  <c r="E12" i="3"/>
  <c r="E13" i="3"/>
  <c r="E14" i="3"/>
  <c r="E18" i="3" s="1"/>
  <c r="K28" i="2"/>
  <c r="E6" i="3"/>
  <c r="E7" i="3"/>
  <c r="E8" i="3"/>
  <c r="E9" i="3"/>
  <c r="E10" i="3"/>
  <c r="E11" i="3"/>
  <c r="E5" i="3"/>
  <c r="E4" i="3"/>
  <c r="E17" i="3" l="1"/>
  <c r="E20" i="3" s="1"/>
  <c r="K59" i="2"/>
  <c r="K58" i="2"/>
  <c r="K49" i="2"/>
  <c r="K50" i="2"/>
  <c r="K51" i="2"/>
  <c r="K52" i="2"/>
  <c r="K53" i="2"/>
  <c r="K54" i="2"/>
  <c r="K55" i="2"/>
  <c r="K56" i="2"/>
  <c r="K57" i="2"/>
  <c r="K48" i="2"/>
  <c r="J48" i="2"/>
  <c r="J49" i="2"/>
  <c r="J50" i="2"/>
  <c r="J51" i="2"/>
  <c r="J52" i="2"/>
  <c r="J53" i="2"/>
  <c r="J54" i="2"/>
  <c r="J55" i="2"/>
  <c r="J56" i="2"/>
  <c r="J57" i="2"/>
  <c r="I48" i="2"/>
  <c r="I49" i="2"/>
  <c r="I50" i="2"/>
  <c r="I51" i="2"/>
  <c r="I52" i="2"/>
  <c r="I53" i="2"/>
  <c r="I54" i="2"/>
  <c r="I55" i="2"/>
  <c r="I56" i="2"/>
  <c r="I57" i="2"/>
  <c r="H48" i="2"/>
  <c r="H49" i="2"/>
  <c r="H50" i="2"/>
  <c r="H51" i="2"/>
  <c r="H52" i="2"/>
  <c r="H53" i="2"/>
  <c r="H54" i="2"/>
  <c r="H55" i="2"/>
  <c r="H56" i="2"/>
  <c r="H57" i="2"/>
  <c r="D49" i="2"/>
  <c r="D50" i="2"/>
  <c r="D51" i="2"/>
  <c r="D52" i="2"/>
  <c r="D53" i="2"/>
  <c r="D54" i="2"/>
  <c r="D55" i="2"/>
  <c r="D56" i="2"/>
  <c r="D57" i="2"/>
  <c r="D48" i="2"/>
  <c r="R32" i="2" l="1"/>
  <c r="S32" i="2" s="1"/>
  <c r="T32" i="2" s="1"/>
  <c r="U32" i="2" s="1"/>
  <c r="V32" i="2" s="1"/>
  <c r="H33" i="2"/>
  <c r="I33" i="2" s="1"/>
  <c r="J33" i="2" s="1"/>
  <c r="K33" i="2" s="1"/>
  <c r="L33" i="2" s="1"/>
  <c r="H34" i="2"/>
  <c r="I34" i="2" s="1"/>
  <c r="J34" i="2" s="1"/>
  <c r="K34" i="2" s="1"/>
  <c r="L34" i="2" s="1"/>
  <c r="H35" i="2"/>
  <c r="I35" i="2" s="1"/>
  <c r="J35" i="2" s="1"/>
  <c r="K35" i="2" s="1"/>
  <c r="L35" i="2" s="1"/>
  <c r="H36" i="2"/>
  <c r="I36" i="2" s="1"/>
  <c r="J36" i="2" s="1"/>
  <c r="K36" i="2" s="1"/>
  <c r="L36" i="2" s="1"/>
  <c r="H37" i="2"/>
  <c r="I37" i="2" s="1"/>
  <c r="J37" i="2" s="1"/>
  <c r="K37" i="2" s="1"/>
  <c r="L37" i="2" s="1"/>
  <c r="H38" i="2"/>
  <c r="I38" i="2" s="1"/>
  <c r="J38" i="2" s="1"/>
  <c r="K38" i="2" s="1"/>
  <c r="L38" i="2" s="1"/>
  <c r="H39" i="2"/>
  <c r="I39" i="2" s="1"/>
  <c r="J39" i="2" s="1"/>
  <c r="K39" i="2" s="1"/>
  <c r="L39" i="2" s="1"/>
  <c r="H40" i="2"/>
  <c r="I40" i="2" s="1"/>
  <c r="J40" i="2" s="1"/>
  <c r="K40" i="2" s="1"/>
  <c r="L40" i="2" s="1"/>
  <c r="H41" i="2"/>
  <c r="I41" i="2" s="1"/>
  <c r="J41" i="2" s="1"/>
  <c r="K41" i="2" s="1"/>
  <c r="L41" i="2" s="1"/>
  <c r="H32" i="2"/>
  <c r="I32" i="2" s="1"/>
  <c r="J32" i="2" s="1"/>
  <c r="K32" i="2" s="1"/>
  <c r="L32" i="2" s="1"/>
  <c r="L42" i="2" l="1"/>
  <c r="L43" i="2"/>
  <c r="K29" i="2"/>
  <c r="K27" i="2"/>
  <c r="K19" i="2"/>
  <c r="K20" i="2"/>
  <c r="K21" i="2"/>
  <c r="K22" i="2"/>
  <c r="K23" i="2"/>
  <c r="K24" i="2"/>
  <c r="K25" i="2"/>
  <c r="K26" i="2"/>
  <c r="K18" i="2"/>
  <c r="J19" i="2"/>
  <c r="J20" i="2"/>
  <c r="J21" i="2"/>
  <c r="J22" i="2"/>
  <c r="J23" i="2"/>
  <c r="J24" i="2"/>
  <c r="J25" i="2"/>
  <c r="J26" i="2"/>
  <c r="J27" i="2"/>
  <c r="J18" i="2"/>
  <c r="I19" i="2"/>
  <c r="I20" i="2"/>
  <c r="I21" i="2"/>
  <c r="I22" i="2"/>
  <c r="I23" i="2"/>
  <c r="I24" i="2"/>
  <c r="I25" i="2"/>
  <c r="I26" i="2"/>
  <c r="I27" i="2"/>
  <c r="I18" i="2"/>
  <c r="H19" i="2"/>
  <c r="H20" i="2"/>
  <c r="H21" i="2"/>
  <c r="H22" i="2"/>
  <c r="H23" i="2"/>
  <c r="H24" i="2"/>
  <c r="H25" i="2"/>
  <c r="H26" i="2"/>
  <c r="H27" i="2"/>
  <c r="H18" i="2"/>
  <c r="D19" i="2"/>
  <c r="D20" i="2"/>
  <c r="D21" i="2"/>
  <c r="D22" i="2"/>
  <c r="D23" i="2"/>
  <c r="D24" i="2"/>
  <c r="D25" i="2"/>
  <c r="D26" i="2"/>
  <c r="D27" i="2"/>
  <c r="D18" i="2"/>
  <c r="R14" i="2"/>
  <c r="S14" i="2" s="1"/>
  <c r="T14" i="2" s="1"/>
  <c r="R13" i="2"/>
  <c r="S13" i="2" s="1"/>
  <c r="T13" i="2" s="1"/>
  <c r="R12" i="2"/>
  <c r="S12" i="2" s="1"/>
  <c r="T12" i="2" s="1"/>
  <c r="R11" i="2"/>
  <c r="S11" i="2" s="1"/>
  <c r="T11" i="2" s="1"/>
  <c r="R10" i="2"/>
  <c r="S10" i="2" s="1"/>
  <c r="T10" i="2" s="1"/>
  <c r="R9" i="2"/>
  <c r="S9" i="2" s="1"/>
  <c r="T9" i="2" s="1"/>
  <c r="R8" i="2"/>
  <c r="S8" i="2" s="1"/>
  <c r="T8" i="2" s="1"/>
  <c r="R7" i="2"/>
  <c r="S7" i="2" s="1"/>
  <c r="T7" i="2" s="1"/>
  <c r="R6" i="2"/>
  <c r="S6" i="2" s="1"/>
  <c r="T6" i="2" s="1"/>
  <c r="R5" i="2"/>
  <c r="S5" i="2" s="1"/>
  <c r="T5" i="2" s="1"/>
  <c r="R4" i="2"/>
  <c r="S4" i="2" s="1"/>
  <c r="T4" i="2" s="1"/>
  <c r="U4" i="2" s="1"/>
  <c r="V4" i="2" s="1"/>
  <c r="L9" i="2"/>
  <c r="H7" i="2"/>
  <c r="I7" i="2" s="1"/>
  <c r="J7" i="2" s="1"/>
  <c r="K7" i="2" s="1"/>
  <c r="L7" i="2" s="1"/>
  <c r="H8" i="2"/>
  <c r="I8" i="2" s="1"/>
  <c r="J8" i="2" s="1"/>
  <c r="K8" i="2" s="1"/>
  <c r="L8" i="2" s="1"/>
  <c r="H9" i="2"/>
  <c r="I9" i="2" s="1"/>
  <c r="J9" i="2" s="1"/>
  <c r="K9" i="2" s="1"/>
  <c r="H10" i="2"/>
  <c r="I10" i="2" s="1"/>
  <c r="J10" i="2" s="1"/>
  <c r="K10" i="2" s="1"/>
  <c r="L10" i="2" s="1"/>
  <c r="H11" i="2"/>
  <c r="I11" i="2" s="1"/>
  <c r="J11" i="2" s="1"/>
  <c r="K11" i="2" s="1"/>
  <c r="L11" i="2" s="1"/>
  <c r="H12" i="2"/>
  <c r="I12" i="2" s="1"/>
  <c r="J12" i="2" s="1"/>
  <c r="K12" i="2" s="1"/>
  <c r="L12" i="2" s="1"/>
  <c r="H13" i="2"/>
  <c r="I13" i="2" s="1"/>
  <c r="J13" i="2" s="1"/>
  <c r="K13" i="2" s="1"/>
  <c r="L13" i="2" s="1"/>
  <c r="H6" i="2"/>
  <c r="I6" i="2"/>
  <c r="J6" i="2" s="1"/>
  <c r="K6" i="2" s="1"/>
  <c r="L6" i="2" s="1"/>
  <c r="K5" i="2"/>
  <c r="L5" i="2" s="1"/>
  <c r="H5" i="2"/>
  <c r="I5" i="2" s="1"/>
  <c r="J5" i="2" s="1"/>
  <c r="I4" i="2"/>
  <c r="J4" i="2" s="1"/>
  <c r="K4" i="2" s="1"/>
  <c r="L4" i="2" s="1"/>
  <c r="H4" i="2"/>
  <c r="L15" i="2" l="1"/>
  <c r="L14" i="2"/>
  <c r="W14" i="2"/>
  <c r="U14" i="2"/>
  <c r="V14" i="2" s="1"/>
  <c r="W13" i="2"/>
  <c r="U13" i="2"/>
  <c r="V13" i="2" s="1"/>
  <c r="W12" i="2"/>
  <c r="U12" i="2"/>
  <c r="V12" i="2" s="1"/>
  <c r="W11" i="2"/>
  <c r="U11" i="2"/>
  <c r="V11" i="2" s="1"/>
  <c r="W10" i="2"/>
  <c r="U10" i="2"/>
  <c r="V10" i="2" s="1"/>
  <c r="W9" i="2"/>
  <c r="U9" i="2"/>
  <c r="V9" i="2" s="1"/>
  <c r="W8" i="2"/>
  <c r="U8" i="2"/>
  <c r="V8" i="2" s="1"/>
  <c r="W7" i="2"/>
  <c r="U7" i="2"/>
  <c r="V7" i="2" s="1"/>
  <c r="W6" i="2"/>
  <c r="U6" i="2"/>
  <c r="V6" i="2" s="1"/>
  <c r="W5" i="2"/>
  <c r="U5" i="2"/>
  <c r="V5" i="2" s="1"/>
  <c r="W4" i="2"/>
  <c r="D9" i="1"/>
  <c r="E9" i="1"/>
  <c r="M18" i="1"/>
  <c r="N18" i="1"/>
  <c r="M9" i="1"/>
  <c r="M8" i="1"/>
  <c r="M7" i="1"/>
  <c r="N9" i="1"/>
  <c r="N8" i="1"/>
  <c r="N7" i="1"/>
  <c r="N6" i="1"/>
  <c r="N5" i="1"/>
  <c r="M5" i="1"/>
  <c r="M17" i="1" s="1"/>
  <c r="K5" i="1"/>
  <c r="J5" i="1"/>
  <c r="I5" i="1"/>
  <c r="H5" i="1"/>
  <c r="G5" i="1"/>
  <c r="F5" i="1"/>
  <c r="E5" i="1"/>
  <c r="D5" i="1"/>
  <c r="X13" i="2" l="1"/>
  <c r="Y13" i="2" s="1"/>
  <c r="X14" i="2"/>
  <c r="Y14" i="2" s="1"/>
  <c r="X6" i="2"/>
  <c r="Y6" i="2" s="1"/>
  <c r="X8" i="2"/>
  <c r="Y8" i="2" s="1"/>
  <c r="X10" i="2"/>
  <c r="Y10" i="2" s="1"/>
  <c r="X12" i="2"/>
  <c r="Y12" i="2" s="1"/>
  <c r="X5" i="2"/>
  <c r="Y5" i="2" s="1"/>
  <c r="X7" i="2"/>
  <c r="Y7" i="2" s="1"/>
  <c r="X9" i="2"/>
  <c r="Y9" i="2" s="1"/>
  <c r="X11" i="2"/>
  <c r="Y11" i="2" s="1"/>
  <c r="D8" i="1"/>
  <c r="N17" i="1"/>
  <c r="E8" i="1" s="1"/>
</calcChain>
</file>

<file path=xl/sharedStrings.xml><?xml version="1.0" encoding="utf-8"?>
<sst xmlns="http://schemas.openxmlformats.org/spreadsheetml/2006/main" count="35" uniqueCount="26">
  <si>
    <t xml:space="preserve">Vega </t>
  </si>
  <si>
    <t>Beta</t>
  </si>
  <si>
    <t>SkyView</t>
  </si>
  <si>
    <t>RedShift</t>
  </si>
  <si>
    <t>TheSkyX</t>
  </si>
  <si>
    <t>NightSkyTools</t>
  </si>
  <si>
    <t>G RA</t>
  </si>
  <si>
    <t>G DE</t>
  </si>
  <si>
    <t>a</t>
  </si>
  <si>
    <t>b</t>
  </si>
  <si>
    <t>c</t>
  </si>
  <si>
    <t>cos(alpha)</t>
  </si>
  <si>
    <t>alpha</t>
  </si>
  <si>
    <t>s</t>
  </si>
  <si>
    <t>оценка влияния ошибки измерения расстояния</t>
  </si>
  <si>
    <t>По маркерам на стене в комнате, прямое восхождение</t>
  </si>
  <si>
    <t>По маркерам на стене в комнате, склонение</t>
  </si>
  <si>
    <t>s2</t>
  </si>
  <si>
    <t>s1</t>
  </si>
  <si>
    <t>по будке, прямое восхождение</t>
  </si>
  <si>
    <t>по меткам на будке, склонение</t>
  </si>
  <si>
    <t>Склонение</t>
  </si>
  <si>
    <t>Alderamin</t>
  </si>
  <si>
    <t>Zet Cygnus</t>
  </si>
  <si>
    <t>Matar</t>
  </si>
  <si>
    <t>Прямое восхождение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</si>
</sst>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workbookViewId="0">
      <selection activeCell="E9" sqref="E9"/>
    </sheetView>
  </sheetViews>
  <sheetFormatPr defaultRowHeight="14.4" x14ac:dyDescent="0.3"/>
  <sheetData>
    <row r="1" spans="2:22" x14ac:dyDescent="0.3">
      <c r="D1" s="6" t="s">
        <v>2</v>
      </c>
      <c r="E1" s="6"/>
      <c r="F1" s="6" t="s">
        <v>3</v>
      </c>
      <c r="G1" s="6"/>
      <c r="H1" s="6" t="s">
        <v>4</v>
      </c>
      <c r="I1" s="6"/>
      <c r="J1" s="6" t="s">
        <v>5</v>
      </c>
      <c r="K1" s="6"/>
      <c r="M1" s="6">
        <v>1</v>
      </c>
      <c r="N1" s="6"/>
      <c r="O1" s="6"/>
      <c r="P1" s="6"/>
      <c r="Q1" s="7"/>
      <c r="R1" s="7"/>
      <c r="S1" s="6"/>
      <c r="T1" s="6"/>
      <c r="U1" s="6"/>
      <c r="V1" s="6"/>
    </row>
    <row r="2" spans="2:22" x14ac:dyDescent="0.3">
      <c r="B2" t="s">
        <v>0</v>
      </c>
      <c r="D2">
        <v>18.809999999999999</v>
      </c>
      <c r="E2">
        <v>36.520000000000003</v>
      </c>
      <c r="F2">
        <v>18.62</v>
      </c>
      <c r="G2">
        <v>38.799999999999997</v>
      </c>
      <c r="H2">
        <v>18.62</v>
      </c>
      <c r="I2">
        <v>38.799999999999997</v>
      </c>
      <c r="J2">
        <v>18.62</v>
      </c>
      <c r="K2">
        <v>38.78</v>
      </c>
      <c r="M2">
        <v>983190</v>
      </c>
      <c r="N2">
        <v>306836</v>
      </c>
      <c r="P2">
        <v>306836</v>
      </c>
      <c r="Q2">
        <v>993200</v>
      </c>
      <c r="R2">
        <v>306972</v>
      </c>
      <c r="S2">
        <v>1001357</v>
      </c>
      <c r="T2">
        <v>306708</v>
      </c>
      <c r="U2">
        <v>1013300</v>
      </c>
      <c r="V2">
        <v>307000</v>
      </c>
    </row>
    <row r="3" spans="2:22" x14ac:dyDescent="0.3">
      <c r="B3" t="s">
        <v>1</v>
      </c>
      <c r="D3">
        <v>19.05</v>
      </c>
      <c r="E3">
        <v>31.54</v>
      </c>
      <c r="F3">
        <v>18.850000000000001</v>
      </c>
      <c r="G3">
        <v>33.39</v>
      </c>
      <c r="H3">
        <v>18.84</v>
      </c>
      <c r="I3">
        <v>33.369999999999997</v>
      </c>
      <c r="J3">
        <v>18.829999999999998</v>
      </c>
      <c r="K3">
        <v>33.36</v>
      </c>
      <c r="M3">
        <v>938600</v>
      </c>
      <c r="N3">
        <v>339600</v>
      </c>
      <c r="P3">
        <v>339834</v>
      </c>
      <c r="Q3">
        <v>949000</v>
      </c>
      <c r="R3">
        <v>339900</v>
      </c>
      <c r="S3">
        <v>963300</v>
      </c>
      <c r="T3">
        <v>339834</v>
      </c>
      <c r="U3">
        <v>963300</v>
      </c>
      <c r="V3">
        <v>339834</v>
      </c>
    </row>
    <row r="5" spans="2:22" x14ac:dyDescent="0.3">
      <c r="D5">
        <f>D3-D2</f>
        <v>0.24000000000000199</v>
      </c>
      <c r="E5">
        <f>E2-E3</f>
        <v>4.980000000000004</v>
      </c>
      <c r="F5">
        <f>F3-F2</f>
        <v>0.23000000000000043</v>
      </c>
      <c r="G5">
        <f>G2-G3</f>
        <v>5.4099999999999966</v>
      </c>
      <c r="H5" s="1">
        <f>H3-H2</f>
        <v>0.21999999999999886</v>
      </c>
      <c r="I5">
        <f>I2-I3</f>
        <v>5.43</v>
      </c>
      <c r="J5">
        <f>J3-J2</f>
        <v>0.2099999999999973</v>
      </c>
      <c r="K5" s="1">
        <f>K2-K3</f>
        <v>5.4200000000000017</v>
      </c>
      <c r="M5">
        <f>M2-M3</f>
        <v>44590</v>
      </c>
      <c r="N5">
        <f>N3-N2</f>
        <v>32764</v>
      </c>
    </row>
    <row r="6" spans="2:22" x14ac:dyDescent="0.3">
      <c r="N6">
        <f>P3-P2</f>
        <v>32998</v>
      </c>
    </row>
    <row r="7" spans="2:22" x14ac:dyDescent="0.3">
      <c r="D7" t="s">
        <v>6</v>
      </c>
      <c r="E7" t="s">
        <v>7</v>
      </c>
      <c r="M7">
        <f>Q2-Q3</f>
        <v>44200</v>
      </c>
      <c r="N7">
        <f>R3-R2</f>
        <v>32928</v>
      </c>
    </row>
    <row r="8" spans="2:22" x14ac:dyDescent="0.3">
      <c r="D8" s="3">
        <f>M17/H5</f>
        <v>200962.50000000105</v>
      </c>
      <c r="E8" s="3">
        <f>N17/K5</f>
        <v>6075.645756457563</v>
      </c>
      <c r="M8">
        <f>S2-S3</f>
        <v>38057</v>
      </c>
      <c r="N8">
        <f>T3-T2</f>
        <v>33126</v>
      </c>
    </row>
    <row r="9" spans="2:22" x14ac:dyDescent="0.3">
      <c r="D9" s="3">
        <f>M18/D5</f>
        <v>20345.396687636934</v>
      </c>
      <c r="E9" s="3">
        <f>N18/K5</f>
        <v>26.062477500935017</v>
      </c>
      <c r="M9">
        <f>U2-U3</f>
        <v>50000</v>
      </c>
      <c r="N9">
        <f>V3-V2</f>
        <v>32834</v>
      </c>
    </row>
    <row r="17" spans="13:14" x14ac:dyDescent="0.3">
      <c r="M17">
        <f>(M5+M7+M8+M9)/4</f>
        <v>44211.75</v>
      </c>
      <c r="N17">
        <f>(N5+N6+N7+N8+N9)/5</f>
        <v>32930</v>
      </c>
    </row>
    <row r="18" spans="13:14" x14ac:dyDescent="0.3">
      <c r="M18" s="2">
        <f>_xlfn.STDEV.S(M5:M9)</f>
        <v>4882.8952050329044</v>
      </c>
      <c r="N18" s="2">
        <f>_xlfn.STDEV.S(N5:N9)</f>
        <v>141.25862805506785</v>
      </c>
    </row>
  </sheetData>
  <mergeCells count="9">
    <mergeCell ref="S1:T1"/>
    <mergeCell ref="U1:V1"/>
    <mergeCell ref="O1:P1"/>
    <mergeCell ref="D1:E1"/>
    <mergeCell ref="F1:G1"/>
    <mergeCell ref="H1:I1"/>
    <mergeCell ref="J1:K1"/>
    <mergeCell ref="M1:N1"/>
    <mergeCell ref="Q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topLeftCell="A13" workbookViewId="0">
      <selection activeCell="C26" sqref="C26"/>
    </sheetView>
  </sheetViews>
  <sheetFormatPr defaultRowHeight="14.4" x14ac:dyDescent="0.3"/>
  <cols>
    <col min="3" max="3" width="12.109375" customWidth="1"/>
    <col min="4" max="4" width="10.5546875" customWidth="1"/>
    <col min="5" max="5" width="11.6640625" customWidth="1"/>
  </cols>
  <sheetData>
    <row r="2" spans="2:6" x14ac:dyDescent="0.3">
      <c r="B2" t="s">
        <v>21</v>
      </c>
    </row>
    <row r="3" spans="2:6" x14ac:dyDescent="0.3">
      <c r="C3" t="s">
        <v>22</v>
      </c>
      <c r="D3" t="s">
        <v>23</v>
      </c>
    </row>
    <row r="4" spans="2:6" x14ac:dyDescent="0.3">
      <c r="C4">
        <v>62.656109999999998</v>
      </c>
      <c r="D4">
        <v>30.294440000000002</v>
      </c>
      <c r="E4">
        <f>C4-D4</f>
        <v>32.361669999999997</v>
      </c>
    </row>
    <row r="5" spans="2:6" x14ac:dyDescent="0.3">
      <c r="C5">
        <v>158970</v>
      </c>
      <c r="D5">
        <v>353156</v>
      </c>
      <c r="E5">
        <f>D5-C5</f>
        <v>194186</v>
      </c>
      <c r="F5" s="2">
        <f>$E$17-E5</f>
        <v>-256.79999999998836</v>
      </c>
    </row>
    <row r="6" spans="2:6" x14ac:dyDescent="0.3">
      <c r="C6">
        <v>159162</v>
      </c>
      <c r="D6">
        <v>353156</v>
      </c>
      <c r="E6">
        <f t="shared" ref="E6:E14" si="0">D6-C6</f>
        <v>193994</v>
      </c>
      <c r="F6" s="2">
        <f>$E$17-E6</f>
        <v>-64.799999999988358</v>
      </c>
    </row>
    <row r="7" spans="2:6" x14ac:dyDescent="0.3">
      <c r="C7">
        <v>159006</v>
      </c>
      <c r="D7">
        <v>352978</v>
      </c>
      <c r="E7">
        <f t="shared" si="0"/>
        <v>193972</v>
      </c>
      <c r="F7" s="2">
        <f>$E$17-E7</f>
        <v>-42.799999999988358</v>
      </c>
    </row>
    <row r="8" spans="2:6" x14ac:dyDescent="0.3">
      <c r="C8">
        <v>159006</v>
      </c>
      <c r="D8">
        <v>353154</v>
      </c>
      <c r="E8">
        <f t="shared" si="0"/>
        <v>194148</v>
      </c>
      <c r="F8" s="2">
        <f>$E$17-E8</f>
        <v>-218.79999999998836</v>
      </c>
    </row>
    <row r="9" spans="2:6" x14ac:dyDescent="0.3">
      <c r="C9">
        <v>159230</v>
      </c>
      <c r="D9">
        <v>353306</v>
      </c>
      <c r="E9">
        <f t="shared" si="0"/>
        <v>194076</v>
      </c>
      <c r="F9" s="2">
        <f>$E$17-E9</f>
        <v>-146.79999999998836</v>
      </c>
    </row>
    <row r="10" spans="2:6" x14ac:dyDescent="0.3">
      <c r="C10">
        <v>159482</v>
      </c>
      <c r="D10">
        <v>353130</v>
      </c>
      <c r="E10">
        <f t="shared" si="0"/>
        <v>193648</v>
      </c>
      <c r="F10" s="2">
        <f>$E$17-E10</f>
        <v>281.20000000001164</v>
      </c>
    </row>
    <row r="11" spans="2:6" x14ac:dyDescent="0.3">
      <c r="C11">
        <v>159174</v>
      </c>
      <c r="D11">
        <v>353118</v>
      </c>
      <c r="E11">
        <f t="shared" si="0"/>
        <v>193944</v>
      </c>
      <c r="F11" s="2">
        <f>$E$17-E11</f>
        <v>-14.799999999988358</v>
      </c>
    </row>
    <row r="12" spans="2:6" x14ac:dyDescent="0.3">
      <c r="C12">
        <v>159554</v>
      </c>
      <c r="D12">
        <v>353386</v>
      </c>
      <c r="E12">
        <f t="shared" si="0"/>
        <v>193832</v>
      </c>
      <c r="F12" s="2">
        <f>$E$17-E12</f>
        <v>97.200000000011642</v>
      </c>
    </row>
    <row r="13" spans="2:6" x14ac:dyDescent="0.3">
      <c r="C13">
        <v>159590</v>
      </c>
      <c r="D13">
        <v>353366</v>
      </c>
      <c r="E13">
        <f t="shared" si="0"/>
        <v>193776</v>
      </c>
      <c r="F13" s="2">
        <f>$E$17-E13</f>
        <v>153.20000000001164</v>
      </c>
    </row>
    <row r="14" spans="2:6" x14ac:dyDescent="0.3">
      <c r="C14">
        <v>159598</v>
      </c>
      <c r="D14">
        <v>353314</v>
      </c>
      <c r="E14">
        <f t="shared" si="0"/>
        <v>193716</v>
      </c>
      <c r="F14" s="2">
        <f>$E$17-E14</f>
        <v>213.20000000001164</v>
      </c>
    </row>
    <row r="17" spans="2:5" x14ac:dyDescent="0.3">
      <c r="E17" s="3">
        <f>AVERAGE(E5:E14)</f>
        <v>193929.2</v>
      </c>
    </row>
    <row r="18" spans="2:5" x14ac:dyDescent="0.3">
      <c r="E18" s="3">
        <f>_xlfn.STDEV.S(E5:E14)</f>
        <v>182.28963522677617</v>
      </c>
    </row>
    <row r="20" spans="2:5" x14ac:dyDescent="0.3">
      <c r="E20">
        <f>E17/E4</f>
        <v>5992.5584804492482</v>
      </c>
    </row>
    <row r="22" spans="2:5" x14ac:dyDescent="0.3">
      <c r="B22" t="s">
        <v>25</v>
      </c>
    </row>
    <row r="23" spans="2:5" x14ac:dyDescent="0.3">
      <c r="C23" t="s">
        <v>24</v>
      </c>
      <c r="D23" t="s">
        <v>23</v>
      </c>
    </row>
    <row r="24" spans="2:5" x14ac:dyDescent="0.3">
      <c r="C24">
        <v>22.72861</v>
      </c>
      <c r="D24">
        <v>21.226109999999998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workbookViewId="0">
      <selection activeCell="P20" sqref="P20"/>
    </sheetView>
  </sheetViews>
  <sheetFormatPr defaultRowHeight="14.4" x14ac:dyDescent="0.3"/>
  <cols>
    <col min="8" max="8" width="12.77734375" customWidth="1"/>
    <col min="9" max="9" width="14.88671875" customWidth="1"/>
    <col min="10" max="10" width="11.88671875" customWidth="1"/>
    <col min="11" max="11" width="9.44140625" bestFit="1" customWidth="1"/>
    <col min="12" max="12" width="10.5546875" bestFit="1" customWidth="1"/>
    <col min="13" max="13" width="11.44140625" customWidth="1"/>
  </cols>
  <sheetData>
    <row r="2" spans="1:25" x14ac:dyDescent="0.3">
      <c r="D2" t="s">
        <v>15</v>
      </c>
    </row>
    <row r="3" spans="1:25" x14ac:dyDescent="0.3">
      <c r="B3" t="s">
        <v>18</v>
      </c>
      <c r="C3" t="s">
        <v>17</v>
      </c>
      <c r="D3" t="s">
        <v>13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N3" t="s">
        <v>14</v>
      </c>
    </row>
    <row r="4" spans="1:25" x14ac:dyDescent="0.3">
      <c r="A4">
        <v>1</v>
      </c>
      <c r="B4">
        <v>0</v>
      </c>
      <c r="D4">
        <v>640916</v>
      </c>
      <c r="E4">
        <v>5.2530000000000001</v>
      </c>
      <c r="F4">
        <v>4.532</v>
      </c>
      <c r="G4">
        <v>4.34</v>
      </c>
      <c r="H4">
        <f>(E4*E4+F4*F4-G4*G4)/(2*E4*F4)</f>
        <v>0.61532175788592369</v>
      </c>
      <c r="I4">
        <f>ACOS(H4)</f>
        <v>0.90800224609139646</v>
      </c>
      <c r="J4">
        <f>DEGREES(I4)</f>
        <v>52.024696489436167</v>
      </c>
      <c r="K4" s="2">
        <f>D4/J4</f>
        <v>12319.456782033139</v>
      </c>
      <c r="L4" s="5">
        <f>K4*15</f>
        <v>184791.85173049709</v>
      </c>
      <c r="N4">
        <v>640000</v>
      </c>
      <c r="O4">
        <v>5.25</v>
      </c>
      <c r="P4">
        <v>4.5</v>
      </c>
      <c r="Q4">
        <v>4.3</v>
      </c>
      <c r="R4">
        <f t="shared" ref="R4" si="0">(O4*O4+P4*P4-Q4*Q4)/(2*O4*P4)</f>
        <v>0.62058201058201057</v>
      </c>
      <c r="S4">
        <f t="shared" ref="S4:S14" si="1">ACOS(R4)</f>
        <v>0.90131161496224099</v>
      </c>
      <c r="T4">
        <f t="shared" ref="T4:T14" si="2">DEGREES(S4)</f>
        <v>51.641351563456709</v>
      </c>
      <c r="U4" s="2">
        <f t="shared" ref="U4" si="3">N4/T4</f>
        <v>12393.169052006129</v>
      </c>
      <c r="V4" s="5">
        <f t="shared" ref="V4:V14" si="4">U4*15</f>
        <v>185897.53578009194</v>
      </c>
      <c r="W4" s="2">
        <f t="shared" ref="W4:W14" si="5">T4*60*60</f>
        <v>185908.86562844415</v>
      </c>
    </row>
    <row r="5" spans="1:25" x14ac:dyDescent="0.3">
      <c r="A5">
        <v>2</v>
      </c>
      <c r="B5">
        <v>0</v>
      </c>
      <c r="D5">
        <v>639921</v>
      </c>
      <c r="E5">
        <v>5.2530000000000001</v>
      </c>
      <c r="F5">
        <v>4.532</v>
      </c>
      <c r="G5">
        <v>4.34</v>
      </c>
      <c r="H5">
        <f>(E5*E5+F5*F5-G5*G5)/(2*E5*F5)</f>
        <v>0.61532175788592369</v>
      </c>
      <c r="I5">
        <f>ACOS(H5)</f>
        <v>0.90800224609139646</v>
      </c>
      <c r="J5">
        <f>DEGREES(I5)</f>
        <v>52.024696489436167</v>
      </c>
      <c r="K5" s="2">
        <f>D5/J5</f>
        <v>12300.331249985065</v>
      </c>
      <c r="L5" s="5">
        <f>K5*15</f>
        <v>184504.96874977599</v>
      </c>
      <c r="N5">
        <v>640000</v>
      </c>
      <c r="O5">
        <v>5.24</v>
      </c>
      <c r="P5">
        <v>4.5</v>
      </c>
      <c r="Q5">
        <v>4.3</v>
      </c>
      <c r="R5">
        <f t="shared" ref="R5:R14" si="6">(O5*O5+P5*P5-Q5*Q5)/(2*O5*P5)</f>
        <v>0.6195419847328244</v>
      </c>
      <c r="S5">
        <f t="shared" si="1"/>
        <v>0.90263724409586277</v>
      </c>
      <c r="T5">
        <f t="shared" si="2"/>
        <v>51.717304518012824</v>
      </c>
      <c r="U5" s="2">
        <f t="shared" ref="U5:U14" si="7">N5/T5</f>
        <v>12374.968223200647</v>
      </c>
      <c r="V5" s="5">
        <f t="shared" si="4"/>
        <v>185624.52334800971</v>
      </c>
      <c r="W5" s="2">
        <f t="shared" si="5"/>
        <v>186182.29626484617</v>
      </c>
      <c r="X5" s="3">
        <f t="shared" ref="X5:X14" si="8">$W$4-W5</f>
        <v>-273.43063640201581</v>
      </c>
      <c r="Y5" s="4">
        <f>X5/60</f>
        <v>-4.5571772733669302</v>
      </c>
    </row>
    <row r="6" spans="1:25" x14ac:dyDescent="0.3">
      <c r="A6">
        <v>3</v>
      </c>
      <c r="B6">
        <v>0</v>
      </c>
      <c r="D6">
        <v>638890</v>
      </c>
      <c r="E6">
        <v>5.2530000000000001</v>
      </c>
      <c r="F6">
        <v>4.532</v>
      </c>
      <c r="G6">
        <v>4.34</v>
      </c>
      <c r="H6">
        <f>(E6*E6+F6*F6-G6*G6)/(2*E6*F6)</f>
        <v>0.61532175788592369</v>
      </c>
      <c r="I6">
        <f>ACOS(H6)</f>
        <v>0.90800224609139646</v>
      </c>
      <c r="J6">
        <f>DEGREES(I6)</f>
        <v>52.024696489436167</v>
      </c>
      <c r="K6" s="2">
        <f>D6/J6</f>
        <v>12280.513738888016</v>
      </c>
      <c r="L6" s="5">
        <f>K6*15</f>
        <v>184207.70608332023</v>
      </c>
      <c r="N6">
        <v>640000</v>
      </c>
      <c r="O6">
        <v>5.2510000000000003</v>
      </c>
      <c r="P6">
        <v>4.5</v>
      </c>
      <c r="Q6">
        <v>4.3</v>
      </c>
      <c r="R6">
        <f t="shared" si="6"/>
        <v>0.62068602805814777</v>
      </c>
      <c r="S6">
        <f t="shared" si="1"/>
        <v>0.90117895659563274</v>
      </c>
      <c r="T6">
        <f t="shared" si="2"/>
        <v>51.633750798932958</v>
      </c>
      <c r="U6" s="2">
        <f t="shared" si="7"/>
        <v>12394.993392833781</v>
      </c>
      <c r="V6" s="5">
        <f t="shared" si="4"/>
        <v>185924.90089250673</v>
      </c>
      <c r="W6" s="2">
        <f t="shared" si="5"/>
        <v>185881.50287615866</v>
      </c>
      <c r="X6" s="3">
        <f t="shared" si="8"/>
        <v>27.362752285494935</v>
      </c>
      <c r="Y6" s="4">
        <f t="shared" ref="Y6:Y14" si="9">X6/60</f>
        <v>0.45604587142491559</v>
      </c>
    </row>
    <row r="7" spans="1:25" x14ac:dyDescent="0.3">
      <c r="A7">
        <v>4</v>
      </c>
      <c r="B7">
        <v>0</v>
      </c>
      <c r="D7">
        <v>640304</v>
      </c>
      <c r="E7">
        <v>5.2530000000000001</v>
      </c>
      <c r="F7">
        <v>4.532</v>
      </c>
      <c r="G7">
        <v>4.34</v>
      </c>
      <c r="H7">
        <f t="shared" ref="H7:H13" si="10">(E7*E7+F7*F7-G7*G7)/(2*E7*F7)</f>
        <v>0.61532175788592369</v>
      </c>
      <c r="I7">
        <f t="shared" ref="I7:I13" si="11">ACOS(H7)</f>
        <v>0.90800224609139646</v>
      </c>
      <c r="J7">
        <f t="shared" ref="J7:J13" si="12">DEGREES(I7)</f>
        <v>52.024696489436167</v>
      </c>
      <c r="K7" s="2">
        <f t="shared" ref="K7:K13" si="13">D7/J7</f>
        <v>12307.693138200555</v>
      </c>
      <c r="L7" s="5">
        <f t="shared" ref="L7:L13" si="14">K7*15</f>
        <v>184615.39707300832</v>
      </c>
      <c r="N7">
        <v>640000</v>
      </c>
      <c r="O7">
        <v>5.25</v>
      </c>
      <c r="P7">
        <v>4.51</v>
      </c>
      <c r="Q7">
        <v>4.3</v>
      </c>
      <c r="R7">
        <f t="shared" si="6"/>
        <v>0.62110864745011096</v>
      </c>
      <c r="S7">
        <f t="shared" si="1"/>
        <v>0.90063982688674815</v>
      </c>
      <c r="T7">
        <f t="shared" si="2"/>
        <v>51.602860942003751</v>
      </c>
      <c r="U7" s="2">
        <f t="shared" si="7"/>
        <v>12402.41312820414</v>
      </c>
      <c r="V7" s="5">
        <f t="shared" si="4"/>
        <v>186036.19692306209</v>
      </c>
      <c r="W7" s="2">
        <f t="shared" si="5"/>
        <v>185770.29939121351</v>
      </c>
      <c r="X7" s="3">
        <f t="shared" si="8"/>
        <v>138.56623723063967</v>
      </c>
      <c r="Y7" s="4">
        <f t="shared" si="9"/>
        <v>2.3094372871773277</v>
      </c>
    </row>
    <row r="8" spans="1:25" x14ac:dyDescent="0.3">
      <c r="A8">
        <v>5</v>
      </c>
      <c r="B8">
        <v>0</v>
      </c>
      <c r="D8">
        <v>640692</v>
      </c>
      <c r="E8">
        <v>5.2530000000000001</v>
      </c>
      <c r="F8">
        <v>4.532</v>
      </c>
      <c r="G8">
        <v>4.34</v>
      </c>
      <c r="H8">
        <f t="shared" si="10"/>
        <v>0.61532175788592369</v>
      </c>
      <c r="I8">
        <f t="shared" si="11"/>
        <v>0.90800224609139646</v>
      </c>
      <c r="J8">
        <f t="shared" si="12"/>
        <v>52.024696489436167</v>
      </c>
      <c r="K8" s="2">
        <f t="shared" si="13"/>
        <v>12315.15113461729</v>
      </c>
      <c r="L8" s="5">
        <f t="shared" si="14"/>
        <v>184727.26701925937</v>
      </c>
      <c r="N8">
        <v>640000</v>
      </c>
      <c r="O8">
        <v>5.25</v>
      </c>
      <c r="P8">
        <v>4.49</v>
      </c>
      <c r="Q8">
        <v>4.3</v>
      </c>
      <c r="R8">
        <f t="shared" si="6"/>
        <v>0.62005727012408529</v>
      </c>
      <c r="S8">
        <f t="shared" si="1"/>
        <v>0.90198062888977448</v>
      </c>
      <c r="T8">
        <f t="shared" si="2"/>
        <v>51.679683237939848</v>
      </c>
      <c r="U8" s="2">
        <f t="shared" si="7"/>
        <v>12383.976833862514</v>
      </c>
      <c r="V8" s="5">
        <f t="shared" si="4"/>
        <v>185759.65250793772</v>
      </c>
      <c r="W8" s="2">
        <f t="shared" si="5"/>
        <v>186046.85965658346</v>
      </c>
      <c r="X8" s="3">
        <f t="shared" si="8"/>
        <v>-137.99402813930647</v>
      </c>
      <c r="Y8" s="4">
        <f t="shared" si="9"/>
        <v>-2.299900468988441</v>
      </c>
    </row>
    <row r="9" spans="1:25" x14ac:dyDescent="0.3">
      <c r="A9">
        <v>6</v>
      </c>
      <c r="B9">
        <v>0</v>
      </c>
      <c r="D9">
        <v>640492</v>
      </c>
      <c r="E9">
        <v>5.2530000000000001</v>
      </c>
      <c r="F9">
        <v>4.532</v>
      </c>
      <c r="G9">
        <v>4.34</v>
      </c>
      <c r="H9">
        <f t="shared" si="10"/>
        <v>0.61532175788592369</v>
      </c>
      <c r="I9">
        <f t="shared" si="11"/>
        <v>0.90800224609139646</v>
      </c>
      <c r="J9">
        <f t="shared" si="12"/>
        <v>52.024696489436167</v>
      </c>
      <c r="K9" s="2">
        <f t="shared" si="13"/>
        <v>12311.306806567427</v>
      </c>
      <c r="L9" s="5">
        <f t="shared" si="14"/>
        <v>184669.60209851142</v>
      </c>
      <c r="N9">
        <v>640000</v>
      </c>
      <c r="O9">
        <v>5.25</v>
      </c>
      <c r="P9">
        <v>4.5010000000000003</v>
      </c>
      <c r="Q9">
        <v>4.3</v>
      </c>
      <c r="R9">
        <f t="shared" si="6"/>
        <v>0.62063458913892144</v>
      </c>
      <c r="S9">
        <f t="shared" si="1"/>
        <v>0.90124456080320869</v>
      </c>
      <c r="T9">
        <f t="shared" si="2"/>
        <v>51.637509643145357</v>
      </c>
      <c r="U9" s="2">
        <f t="shared" si="7"/>
        <v>12394.091125286424</v>
      </c>
      <c r="V9" s="5">
        <f t="shared" si="4"/>
        <v>185911.36687929637</v>
      </c>
      <c r="W9" s="2">
        <f t="shared" si="5"/>
        <v>185895.0347153233</v>
      </c>
      <c r="X9" s="3">
        <f t="shared" si="8"/>
        <v>13.830913120851619</v>
      </c>
      <c r="Y9" s="4">
        <f t="shared" si="9"/>
        <v>0.23051521868086031</v>
      </c>
    </row>
    <row r="10" spans="1:25" x14ac:dyDescent="0.3">
      <c r="A10">
        <v>7</v>
      </c>
      <c r="B10">
        <v>0</v>
      </c>
      <c r="D10">
        <v>640876</v>
      </c>
      <c r="E10">
        <v>5.2530000000000001</v>
      </c>
      <c r="F10">
        <v>4.532</v>
      </c>
      <c r="G10">
        <v>4.34</v>
      </c>
      <c r="H10">
        <f t="shared" si="10"/>
        <v>0.61532175788592369</v>
      </c>
      <c r="I10">
        <f t="shared" si="11"/>
        <v>0.90800224609139646</v>
      </c>
      <c r="J10">
        <f t="shared" si="12"/>
        <v>52.024696489436167</v>
      </c>
      <c r="K10" s="2">
        <f t="shared" si="13"/>
        <v>12318.687916423165</v>
      </c>
      <c r="L10" s="5">
        <f t="shared" si="14"/>
        <v>184780.31874634748</v>
      </c>
      <c r="N10">
        <v>640000</v>
      </c>
      <c r="O10">
        <v>5.25</v>
      </c>
      <c r="P10">
        <v>4.5</v>
      </c>
      <c r="Q10">
        <v>4.3099999999999996</v>
      </c>
      <c r="R10">
        <f t="shared" si="6"/>
        <v>0.6187597883597884</v>
      </c>
      <c r="S10">
        <f t="shared" si="1"/>
        <v>0.9036333275217433</v>
      </c>
      <c r="T10">
        <f t="shared" si="2"/>
        <v>51.774375894358705</v>
      </c>
      <c r="U10" s="2">
        <f t="shared" si="7"/>
        <v>12361.327180570301</v>
      </c>
      <c r="V10" s="5">
        <f t="shared" si="4"/>
        <v>185419.9077085545</v>
      </c>
      <c r="W10" s="2">
        <f t="shared" si="5"/>
        <v>186387.75321969134</v>
      </c>
      <c r="X10" s="3">
        <f t="shared" si="8"/>
        <v>-478.8875912471849</v>
      </c>
      <c r="Y10" s="4">
        <f t="shared" si="9"/>
        <v>-7.9814598541197483</v>
      </c>
    </row>
    <row r="11" spans="1:25" x14ac:dyDescent="0.3">
      <c r="A11">
        <v>8</v>
      </c>
      <c r="B11">
        <v>0</v>
      </c>
      <c r="D11">
        <v>639410</v>
      </c>
      <c r="E11">
        <v>5.2530000000000001</v>
      </c>
      <c r="F11">
        <v>4.532</v>
      </c>
      <c r="G11">
        <v>4.34</v>
      </c>
      <c r="H11">
        <f t="shared" si="10"/>
        <v>0.61532175788592369</v>
      </c>
      <c r="I11">
        <f t="shared" si="11"/>
        <v>0.90800224609139646</v>
      </c>
      <c r="J11">
        <f t="shared" si="12"/>
        <v>52.024696489436167</v>
      </c>
      <c r="K11" s="2">
        <f t="shared" si="13"/>
        <v>12290.508991817664</v>
      </c>
      <c r="L11" s="5">
        <f t="shared" si="14"/>
        <v>184357.63487726497</v>
      </c>
      <c r="N11">
        <v>640000</v>
      </c>
      <c r="O11">
        <v>5.25</v>
      </c>
      <c r="P11">
        <v>4.5</v>
      </c>
      <c r="Q11">
        <v>4.29</v>
      </c>
      <c r="R11">
        <f t="shared" si="6"/>
        <v>0.62239999999999995</v>
      </c>
      <c r="S11">
        <f t="shared" si="1"/>
        <v>0.89899103649389289</v>
      </c>
      <c r="T11">
        <f t="shared" si="2"/>
        <v>51.508392211191435</v>
      </c>
      <c r="U11" s="2">
        <f t="shared" si="7"/>
        <v>12425.159717195456</v>
      </c>
      <c r="V11" s="5">
        <f t="shared" si="4"/>
        <v>186377.39575793184</v>
      </c>
      <c r="W11" s="2">
        <f t="shared" si="5"/>
        <v>185430.21196028916</v>
      </c>
      <c r="X11" s="3">
        <f t="shared" si="8"/>
        <v>478.65366815499146</v>
      </c>
      <c r="Y11" s="4">
        <f t="shared" si="9"/>
        <v>7.9775611359165248</v>
      </c>
    </row>
    <row r="12" spans="1:25" x14ac:dyDescent="0.3">
      <c r="A12">
        <v>9</v>
      </c>
      <c r="B12">
        <v>0</v>
      </c>
      <c r="D12">
        <v>640938</v>
      </c>
      <c r="E12">
        <v>5.2530000000000001</v>
      </c>
      <c r="F12">
        <v>4.532</v>
      </c>
      <c r="G12">
        <v>4.34</v>
      </c>
      <c r="H12">
        <f t="shared" si="10"/>
        <v>0.61532175788592369</v>
      </c>
      <c r="I12">
        <f t="shared" si="11"/>
        <v>0.90800224609139646</v>
      </c>
      <c r="J12">
        <f t="shared" si="12"/>
        <v>52.024696489436167</v>
      </c>
      <c r="K12" s="2">
        <f t="shared" si="13"/>
        <v>12319.879658118623</v>
      </c>
      <c r="L12" s="5">
        <f t="shared" si="14"/>
        <v>184798.19487177936</v>
      </c>
      <c r="N12">
        <v>640000</v>
      </c>
      <c r="O12">
        <v>5.25</v>
      </c>
      <c r="P12">
        <v>4.5</v>
      </c>
      <c r="Q12">
        <v>4.3010000000000002</v>
      </c>
      <c r="R12">
        <f t="shared" si="6"/>
        <v>0.62039997883597886</v>
      </c>
      <c r="S12">
        <f t="shared" si="1"/>
        <v>0.90154373508086527</v>
      </c>
      <c r="T12">
        <f t="shared" si="2"/>
        <v>51.654651066593956</v>
      </c>
      <c r="U12" s="2">
        <f t="shared" si="7"/>
        <v>12389.978187538278</v>
      </c>
      <c r="V12" s="5">
        <f t="shared" si="4"/>
        <v>185849.67281307417</v>
      </c>
      <c r="W12" s="2">
        <f t="shared" si="5"/>
        <v>185956.74383973825</v>
      </c>
      <c r="X12" s="3">
        <f t="shared" si="8"/>
        <v>-47.878211294097127</v>
      </c>
      <c r="Y12" s="4">
        <f t="shared" si="9"/>
        <v>-0.79797018823495214</v>
      </c>
    </row>
    <row r="13" spans="1:25" x14ac:dyDescent="0.3">
      <c r="A13">
        <v>10</v>
      </c>
      <c r="B13">
        <v>0</v>
      </c>
      <c r="D13">
        <v>640606</v>
      </c>
      <c r="E13">
        <v>5.2530000000000001</v>
      </c>
      <c r="F13">
        <v>4.532</v>
      </c>
      <c r="G13">
        <v>4.34</v>
      </c>
      <c r="H13">
        <f t="shared" si="10"/>
        <v>0.61532175788592369</v>
      </c>
      <c r="I13">
        <f t="shared" si="11"/>
        <v>0.90800224609139646</v>
      </c>
      <c r="J13">
        <f t="shared" si="12"/>
        <v>52.024696489436167</v>
      </c>
      <c r="K13" s="2">
        <f t="shared" si="13"/>
        <v>12313.498073555849</v>
      </c>
      <c r="L13" s="5">
        <f t="shared" si="14"/>
        <v>184702.47110333774</v>
      </c>
      <c r="N13">
        <v>640000</v>
      </c>
      <c r="O13">
        <v>5.25</v>
      </c>
      <c r="P13">
        <v>4.5</v>
      </c>
      <c r="Q13">
        <v>4.3</v>
      </c>
      <c r="R13">
        <f t="shared" si="6"/>
        <v>0.62058201058201057</v>
      </c>
      <c r="S13">
        <f t="shared" si="1"/>
        <v>0.90131161496224099</v>
      </c>
      <c r="T13">
        <f t="shared" si="2"/>
        <v>51.641351563456709</v>
      </c>
      <c r="U13" s="2">
        <f t="shared" si="7"/>
        <v>12393.169052006129</v>
      </c>
      <c r="V13" s="5">
        <f t="shared" si="4"/>
        <v>185897.53578009194</v>
      </c>
      <c r="W13" s="2">
        <f t="shared" si="5"/>
        <v>185908.86562844415</v>
      </c>
      <c r="X13" s="3">
        <f t="shared" si="8"/>
        <v>0</v>
      </c>
      <c r="Y13" s="4">
        <f t="shared" si="9"/>
        <v>0</v>
      </c>
    </row>
    <row r="14" spans="1:25" x14ac:dyDescent="0.3">
      <c r="L14" s="3">
        <f>AVERAGE(L4:L13)</f>
        <v>184615.5412353102</v>
      </c>
      <c r="N14">
        <v>640000</v>
      </c>
      <c r="O14">
        <v>5.25</v>
      </c>
      <c r="P14">
        <v>4.5</v>
      </c>
      <c r="Q14">
        <v>4.3</v>
      </c>
      <c r="R14">
        <f t="shared" si="6"/>
        <v>0.62058201058201057</v>
      </c>
      <c r="S14">
        <f t="shared" si="1"/>
        <v>0.90131161496224099</v>
      </c>
      <c r="T14">
        <f t="shared" si="2"/>
        <v>51.641351563456709</v>
      </c>
      <c r="U14" s="2">
        <f t="shared" si="7"/>
        <v>12393.169052006129</v>
      </c>
      <c r="V14" s="5">
        <f t="shared" si="4"/>
        <v>185897.53578009194</v>
      </c>
      <c r="W14" s="2">
        <f t="shared" si="5"/>
        <v>185908.86562844415</v>
      </c>
      <c r="X14" s="3">
        <f t="shared" si="8"/>
        <v>0</v>
      </c>
      <c r="Y14" s="4">
        <f t="shared" si="9"/>
        <v>0</v>
      </c>
    </row>
    <row r="15" spans="1:25" x14ac:dyDescent="0.3">
      <c r="L15" s="3">
        <f>_xlfn.STDEV.S(L4:L13)</f>
        <v>199.89800052229899</v>
      </c>
    </row>
    <row r="17" spans="1:22" x14ac:dyDescent="0.3">
      <c r="D17" t="s">
        <v>16</v>
      </c>
    </row>
    <row r="18" spans="1:22" x14ac:dyDescent="0.3">
      <c r="A18">
        <v>1</v>
      </c>
      <c r="B18">
        <v>-540000</v>
      </c>
      <c r="C18">
        <v>-239100</v>
      </c>
      <c r="D18">
        <f>C18-B18</f>
        <v>300900</v>
      </c>
      <c r="E18">
        <v>4.423</v>
      </c>
      <c r="F18">
        <v>3.04</v>
      </c>
      <c r="G18">
        <v>3.444</v>
      </c>
      <c r="H18">
        <f>(E18*E18+F18*F18-G18*G18)/(2*E18*F18)</f>
        <v>0.63005703588895368</v>
      </c>
      <c r="I18">
        <f>ACOS(H18)</f>
        <v>0.88916966951237475</v>
      </c>
      <c r="J18">
        <f>DEGREES(I18)</f>
        <v>50.945669334101304</v>
      </c>
      <c r="K18" s="2">
        <f>D18/J18</f>
        <v>5906.2920152584538</v>
      </c>
    </row>
    <row r="19" spans="1:22" x14ac:dyDescent="0.3">
      <c r="A19">
        <v>2</v>
      </c>
      <c r="B19">
        <v>-540000</v>
      </c>
      <c r="C19">
        <v>-238422</v>
      </c>
      <c r="D19">
        <f t="shared" ref="D19:D27" si="15">C19-B19</f>
        <v>301578</v>
      </c>
      <c r="E19">
        <v>4.423</v>
      </c>
      <c r="F19">
        <v>3.04</v>
      </c>
      <c r="G19">
        <v>3.444</v>
      </c>
      <c r="H19">
        <f t="shared" ref="H19:H27" si="16">(E19*E19+F19*F19-G19*G19)/(2*E19*F19)</f>
        <v>0.63005703588895368</v>
      </c>
      <c r="I19">
        <f t="shared" ref="I19:I27" si="17">ACOS(H19)</f>
        <v>0.88916966951237475</v>
      </c>
      <c r="J19">
        <f t="shared" ref="J19:J27" si="18">DEGREES(I19)</f>
        <v>50.945669334101304</v>
      </c>
      <c r="K19" s="2">
        <f t="shared" ref="K19:K27" si="19">D19/J19</f>
        <v>5919.6003103277299</v>
      </c>
    </row>
    <row r="20" spans="1:22" x14ac:dyDescent="0.3">
      <c r="A20">
        <v>3</v>
      </c>
      <c r="B20">
        <v>-540000</v>
      </c>
      <c r="C20">
        <v>-238358</v>
      </c>
      <c r="D20">
        <f t="shared" si="15"/>
        <v>301642</v>
      </c>
      <c r="E20">
        <v>4.423</v>
      </c>
      <c r="F20">
        <v>3.04</v>
      </c>
      <c r="G20">
        <v>3.444</v>
      </c>
      <c r="H20">
        <f t="shared" si="16"/>
        <v>0.63005703588895368</v>
      </c>
      <c r="I20">
        <f t="shared" si="17"/>
        <v>0.88916966951237475</v>
      </c>
      <c r="J20">
        <f t="shared" si="18"/>
        <v>50.945669334101304</v>
      </c>
      <c r="K20" s="2">
        <f t="shared" si="19"/>
        <v>5920.8565505702572</v>
      </c>
    </row>
    <row r="21" spans="1:22" x14ac:dyDescent="0.3">
      <c r="A21">
        <v>4</v>
      </c>
      <c r="B21">
        <v>-540000</v>
      </c>
      <c r="C21">
        <v>-238554</v>
      </c>
      <c r="D21">
        <f t="shared" si="15"/>
        <v>301446</v>
      </c>
      <c r="E21">
        <v>4.423</v>
      </c>
      <c r="F21">
        <v>3.04</v>
      </c>
      <c r="G21">
        <v>3.444</v>
      </c>
      <c r="H21">
        <f t="shared" si="16"/>
        <v>0.63005703588895368</v>
      </c>
      <c r="I21">
        <f t="shared" si="17"/>
        <v>0.88916966951237475</v>
      </c>
      <c r="J21">
        <f t="shared" si="18"/>
        <v>50.945669334101304</v>
      </c>
      <c r="K21" s="2">
        <f t="shared" si="19"/>
        <v>5917.0093148275173</v>
      </c>
    </row>
    <row r="22" spans="1:22" x14ac:dyDescent="0.3">
      <c r="A22">
        <v>5</v>
      </c>
      <c r="B22">
        <v>-540000</v>
      </c>
      <c r="C22">
        <v>-238554</v>
      </c>
      <c r="D22">
        <f t="shared" si="15"/>
        <v>301446</v>
      </c>
      <c r="E22">
        <v>4.423</v>
      </c>
      <c r="F22">
        <v>3.04</v>
      </c>
      <c r="G22">
        <v>3.444</v>
      </c>
      <c r="H22">
        <f t="shared" si="16"/>
        <v>0.63005703588895368</v>
      </c>
      <c r="I22">
        <f t="shared" si="17"/>
        <v>0.88916966951237475</v>
      </c>
      <c r="J22">
        <f t="shared" si="18"/>
        <v>50.945669334101304</v>
      </c>
      <c r="K22" s="2">
        <f t="shared" si="19"/>
        <v>5917.0093148275173</v>
      </c>
    </row>
    <row r="23" spans="1:22" x14ac:dyDescent="0.3">
      <c r="A23">
        <v>6</v>
      </c>
      <c r="B23">
        <v>-539998</v>
      </c>
      <c r="C23">
        <v>-238774</v>
      </c>
      <c r="D23">
        <f t="shared" si="15"/>
        <v>301224</v>
      </c>
      <c r="E23">
        <v>4.423</v>
      </c>
      <c r="F23">
        <v>3.04</v>
      </c>
      <c r="G23">
        <v>3.444</v>
      </c>
      <c r="H23">
        <f t="shared" si="16"/>
        <v>0.63005703588895368</v>
      </c>
      <c r="I23">
        <f t="shared" si="17"/>
        <v>0.88916966951237475</v>
      </c>
      <c r="J23">
        <f t="shared" si="18"/>
        <v>50.945669334101304</v>
      </c>
      <c r="K23" s="2">
        <f t="shared" si="19"/>
        <v>5912.6517314862494</v>
      </c>
    </row>
    <row r="24" spans="1:22" x14ac:dyDescent="0.3">
      <c r="A24">
        <v>7</v>
      </c>
      <c r="B24">
        <v>-539998</v>
      </c>
      <c r="C24">
        <v>-238962</v>
      </c>
      <c r="D24">
        <f t="shared" si="15"/>
        <v>301036</v>
      </c>
      <c r="E24">
        <v>4.423</v>
      </c>
      <c r="F24">
        <v>3.04</v>
      </c>
      <c r="G24">
        <v>3.444</v>
      </c>
      <c r="H24">
        <f t="shared" si="16"/>
        <v>0.63005703588895368</v>
      </c>
      <c r="I24">
        <f t="shared" si="17"/>
        <v>0.88916966951237475</v>
      </c>
      <c r="J24">
        <f t="shared" si="18"/>
        <v>50.945669334101304</v>
      </c>
      <c r="K24" s="2">
        <f t="shared" si="19"/>
        <v>5908.9615257738251</v>
      </c>
    </row>
    <row r="25" spans="1:22" x14ac:dyDescent="0.3">
      <c r="A25">
        <v>8</v>
      </c>
      <c r="B25">
        <v>-539998</v>
      </c>
      <c r="C25">
        <v>-238602</v>
      </c>
      <c r="D25">
        <f t="shared" si="15"/>
        <v>301396</v>
      </c>
      <c r="E25">
        <v>4.423</v>
      </c>
      <c r="F25">
        <v>3.04</v>
      </c>
      <c r="G25">
        <v>3.444</v>
      </c>
      <c r="H25">
        <f t="shared" si="16"/>
        <v>0.63005703588895368</v>
      </c>
      <c r="I25">
        <f t="shared" si="17"/>
        <v>0.88916966951237475</v>
      </c>
      <c r="J25">
        <f t="shared" si="18"/>
        <v>50.945669334101304</v>
      </c>
      <c r="K25" s="2">
        <f t="shared" si="19"/>
        <v>5916.0278771380426</v>
      </c>
    </row>
    <row r="26" spans="1:22" x14ac:dyDescent="0.3">
      <c r="A26">
        <v>9</v>
      </c>
      <c r="B26">
        <v>-539998</v>
      </c>
      <c r="C26">
        <v>-238530</v>
      </c>
      <c r="D26">
        <f t="shared" si="15"/>
        <v>301468</v>
      </c>
      <c r="E26">
        <v>4.423</v>
      </c>
      <c r="F26">
        <v>3.04</v>
      </c>
      <c r="G26">
        <v>3.444</v>
      </c>
      <c r="H26">
        <f t="shared" si="16"/>
        <v>0.63005703588895368</v>
      </c>
      <c r="I26">
        <f t="shared" si="17"/>
        <v>0.88916966951237475</v>
      </c>
      <c r="J26">
        <f t="shared" si="18"/>
        <v>50.945669334101304</v>
      </c>
      <c r="K26" s="2">
        <f t="shared" si="19"/>
        <v>5917.4411474108856</v>
      </c>
    </row>
    <row r="27" spans="1:22" x14ac:dyDescent="0.3">
      <c r="A27">
        <v>10</v>
      </c>
      <c r="B27">
        <v>-539998</v>
      </c>
      <c r="C27">
        <v>-238450</v>
      </c>
      <c r="D27">
        <f t="shared" si="15"/>
        <v>301548</v>
      </c>
      <c r="E27">
        <v>4.423</v>
      </c>
      <c r="F27">
        <v>3.04</v>
      </c>
      <c r="G27">
        <v>3.444</v>
      </c>
      <c r="H27">
        <f t="shared" si="16"/>
        <v>0.63005703588895368</v>
      </c>
      <c r="I27">
        <f t="shared" si="17"/>
        <v>0.88916966951237475</v>
      </c>
      <c r="J27">
        <f t="shared" si="18"/>
        <v>50.945669334101304</v>
      </c>
      <c r="K27" s="2">
        <f t="shared" si="19"/>
        <v>5919.0114477140451</v>
      </c>
    </row>
    <row r="28" spans="1:22" x14ac:dyDescent="0.3">
      <c r="K28" s="3">
        <f>AVERAGE(K18:K27)</f>
        <v>5915.486123533452</v>
      </c>
    </row>
    <row r="29" spans="1:22" x14ac:dyDescent="0.3">
      <c r="K29" s="3">
        <f>_xlfn.STDEV.S(K18:K27)</f>
        <v>4.738583356690663</v>
      </c>
    </row>
    <row r="30" spans="1:22" x14ac:dyDescent="0.3">
      <c r="D30" t="s">
        <v>19</v>
      </c>
    </row>
    <row r="31" spans="1:22" x14ac:dyDescent="0.3">
      <c r="D31" t="s">
        <v>13</v>
      </c>
      <c r="E31" t="s">
        <v>8</v>
      </c>
      <c r="F31" t="s">
        <v>9</v>
      </c>
      <c r="G31" t="s">
        <v>10</v>
      </c>
    </row>
    <row r="32" spans="1:22" x14ac:dyDescent="0.3">
      <c r="A32">
        <v>1</v>
      </c>
      <c r="B32">
        <v>0</v>
      </c>
      <c r="D32">
        <v>236994</v>
      </c>
      <c r="E32">
        <v>23.648</v>
      </c>
      <c r="F32">
        <v>23.404</v>
      </c>
      <c r="G32">
        <v>8.0649999999999995</v>
      </c>
      <c r="H32">
        <f>(E32*E32+F32*F32-G32*G32)/(2*E32*F32)</f>
        <v>0.94129210037393407</v>
      </c>
      <c r="I32">
        <f>ACOS(H32)</f>
        <v>0.34435883101810449</v>
      </c>
      <c r="J32">
        <f>DEGREES(I32)</f>
        <v>19.730307655396089</v>
      </c>
      <c r="K32" s="2">
        <f>D32/J32</f>
        <v>12011.672810139073</v>
      </c>
      <c r="L32" s="5">
        <f>K32*15</f>
        <v>180175.09215208609</v>
      </c>
      <c r="N32">
        <v>236914</v>
      </c>
      <c r="O32">
        <v>23.648</v>
      </c>
      <c r="P32">
        <v>23.404</v>
      </c>
      <c r="Q32">
        <v>8</v>
      </c>
      <c r="R32">
        <f t="shared" ref="R32" si="20">(O32*O32+P32*P32-Q32*Q32)/(2*O32*P32)</f>
        <v>0.94223546499459165</v>
      </c>
      <c r="S32">
        <f t="shared" ref="S32" si="21">ACOS(R32)</f>
        <v>0.34155347295267502</v>
      </c>
      <c r="T32">
        <f t="shared" ref="T32" si="22">DEGREES(S32)</f>
        <v>19.569572478223996</v>
      </c>
      <c r="U32" s="2">
        <f t="shared" ref="U32" si="23">N32/T32</f>
        <v>12106.243008815118</v>
      </c>
      <c r="V32" s="5">
        <f t="shared" ref="V32" si="24">U32*15</f>
        <v>181593.64513222675</v>
      </c>
    </row>
    <row r="33" spans="1:12" x14ac:dyDescent="0.3">
      <c r="A33">
        <v>2</v>
      </c>
      <c r="D33">
        <v>237082</v>
      </c>
      <c r="E33">
        <v>23.648</v>
      </c>
      <c r="F33">
        <v>23.404</v>
      </c>
      <c r="G33">
        <v>8.0649999999999995</v>
      </c>
      <c r="H33">
        <f t="shared" ref="H33:H41" si="25">(E33*E33+F33*F33-G33*G33)/(2*E33*F33)</f>
        <v>0.94129210037393407</v>
      </c>
      <c r="I33">
        <f t="shared" ref="I33:I41" si="26">ACOS(H33)</f>
        <v>0.34435883101810449</v>
      </c>
      <c r="J33">
        <f t="shared" ref="J33:J41" si="27">DEGREES(I33)</f>
        <v>19.730307655396089</v>
      </c>
      <c r="K33" s="2">
        <f t="shared" ref="K33:K41" si="28">D33/J33</f>
        <v>12016.13295346461</v>
      </c>
      <c r="L33" s="5">
        <f t="shared" ref="L33:L41" si="29">K33*15</f>
        <v>180241.99430196916</v>
      </c>
    </row>
    <row r="34" spans="1:12" x14ac:dyDescent="0.3">
      <c r="A34">
        <v>3</v>
      </c>
      <c r="D34">
        <v>237462</v>
      </c>
      <c r="E34">
        <v>23.648</v>
      </c>
      <c r="F34">
        <v>23.404</v>
      </c>
      <c r="G34">
        <v>8.0649999999999995</v>
      </c>
      <c r="H34">
        <f t="shared" si="25"/>
        <v>0.94129210037393407</v>
      </c>
      <c r="I34">
        <f t="shared" si="26"/>
        <v>0.34435883101810449</v>
      </c>
      <c r="J34">
        <f t="shared" si="27"/>
        <v>19.730307655396089</v>
      </c>
      <c r="K34" s="2">
        <f t="shared" si="28"/>
        <v>12035.392663279426</v>
      </c>
      <c r="L34" s="5">
        <f t="shared" si="29"/>
        <v>180530.88994919139</v>
      </c>
    </row>
    <row r="35" spans="1:12" x14ac:dyDescent="0.3">
      <c r="A35">
        <v>4</v>
      </c>
      <c r="D35">
        <v>236064</v>
      </c>
      <c r="E35">
        <v>23.648</v>
      </c>
      <c r="F35">
        <v>23.404</v>
      </c>
      <c r="G35">
        <v>8.0649999999999995</v>
      </c>
      <c r="H35">
        <f t="shared" si="25"/>
        <v>0.94129210037393407</v>
      </c>
      <c r="I35">
        <f t="shared" si="26"/>
        <v>0.34435883101810449</v>
      </c>
      <c r="J35">
        <f t="shared" si="27"/>
        <v>19.730307655396089</v>
      </c>
      <c r="K35" s="2">
        <f t="shared" si="28"/>
        <v>11964.537204539651</v>
      </c>
      <c r="L35" s="5">
        <f t="shared" si="29"/>
        <v>179468.05806809478</v>
      </c>
    </row>
    <row r="36" spans="1:12" x14ac:dyDescent="0.3">
      <c r="A36">
        <v>5</v>
      </c>
      <c r="D36">
        <v>237280</v>
      </c>
      <c r="E36">
        <v>23.648</v>
      </c>
      <c r="F36">
        <v>23.404</v>
      </c>
      <c r="G36">
        <v>8.0649999999999995</v>
      </c>
      <c r="H36">
        <f t="shared" si="25"/>
        <v>0.94129210037393407</v>
      </c>
      <c r="I36">
        <f t="shared" si="26"/>
        <v>0.34435883101810449</v>
      </c>
      <c r="J36">
        <f t="shared" si="27"/>
        <v>19.730307655396089</v>
      </c>
      <c r="K36" s="2">
        <f t="shared" si="28"/>
        <v>12026.168275947066</v>
      </c>
      <c r="L36" s="5">
        <f t="shared" si="29"/>
        <v>180392.52413920598</v>
      </c>
    </row>
    <row r="37" spans="1:12" x14ac:dyDescent="0.3">
      <c r="A37">
        <v>6</v>
      </c>
      <c r="D37">
        <v>236464</v>
      </c>
      <c r="E37">
        <v>23.648</v>
      </c>
      <c r="F37">
        <v>23.404</v>
      </c>
      <c r="G37">
        <v>8.0649999999999995</v>
      </c>
      <c r="H37">
        <f t="shared" si="25"/>
        <v>0.94129210037393407</v>
      </c>
      <c r="I37">
        <f t="shared" si="26"/>
        <v>0.34435883101810449</v>
      </c>
      <c r="J37">
        <f t="shared" si="27"/>
        <v>19.730307655396089</v>
      </c>
      <c r="K37" s="2">
        <f t="shared" si="28"/>
        <v>11984.81058329209</v>
      </c>
      <c r="L37" s="5">
        <f t="shared" si="29"/>
        <v>179772.15874938134</v>
      </c>
    </row>
    <row r="38" spans="1:12" x14ac:dyDescent="0.3">
      <c r="A38">
        <v>7</v>
      </c>
      <c r="D38">
        <v>236642</v>
      </c>
      <c r="E38">
        <v>23.648</v>
      </c>
      <c r="F38">
        <v>23.404</v>
      </c>
      <c r="G38">
        <v>8.0649999999999995</v>
      </c>
      <c r="H38">
        <f t="shared" si="25"/>
        <v>0.94129210037393407</v>
      </c>
      <c r="I38">
        <f t="shared" si="26"/>
        <v>0.34435883101810449</v>
      </c>
      <c r="J38">
        <f t="shared" si="27"/>
        <v>19.730307655396089</v>
      </c>
      <c r="K38" s="2">
        <f t="shared" si="28"/>
        <v>11993.832236836926</v>
      </c>
      <c r="L38" s="5">
        <f t="shared" si="29"/>
        <v>179907.48355255389</v>
      </c>
    </row>
    <row r="39" spans="1:12" x14ac:dyDescent="0.3">
      <c r="A39">
        <v>8</v>
      </c>
      <c r="D39">
        <v>237192</v>
      </c>
      <c r="E39">
        <v>23.648</v>
      </c>
      <c r="F39">
        <v>23.404</v>
      </c>
      <c r="G39">
        <v>8.0649999999999995</v>
      </c>
      <c r="H39">
        <f t="shared" si="25"/>
        <v>0.94129210037393407</v>
      </c>
      <c r="I39">
        <f t="shared" si="26"/>
        <v>0.34435883101810449</v>
      </c>
      <c r="J39">
        <f t="shared" si="27"/>
        <v>19.730307655396089</v>
      </c>
      <c r="K39" s="2">
        <f t="shared" si="28"/>
        <v>12021.70813262153</v>
      </c>
      <c r="L39" s="5">
        <f t="shared" si="29"/>
        <v>180325.62198932294</v>
      </c>
    </row>
    <row r="40" spans="1:12" x14ac:dyDescent="0.3">
      <c r="A40">
        <v>9</v>
      </c>
      <c r="D40">
        <v>237028</v>
      </c>
      <c r="E40">
        <v>23.648</v>
      </c>
      <c r="F40">
        <v>23.404</v>
      </c>
      <c r="G40">
        <v>8.0649999999999995</v>
      </c>
      <c r="H40">
        <f t="shared" si="25"/>
        <v>0.94129210037393407</v>
      </c>
      <c r="I40">
        <f t="shared" si="26"/>
        <v>0.34435883101810449</v>
      </c>
      <c r="J40">
        <f t="shared" si="27"/>
        <v>19.730307655396089</v>
      </c>
      <c r="K40" s="2">
        <f t="shared" si="28"/>
        <v>12013.39604733303</v>
      </c>
      <c r="L40" s="5">
        <f t="shared" si="29"/>
        <v>180200.94070999546</v>
      </c>
    </row>
    <row r="41" spans="1:12" x14ac:dyDescent="0.3">
      <c r="A41">
        <v>10</v>
      </c>
      <c r="D41">
        <v>236914</v>
      </c>
      <c r="E41">
        <v>23.648</v>
      </c>
      <c r="F41">
        <v>23.404</v>
      </c>
      <c r="G41">
        <v>8.0649999999999995</v>
      </c>
      <c r="H41">
        <f t="shared" si="25"/>
        <v>0.94129210037393407</v>
      </c>
      <c r="I41">
        <f t="shared" si="26"/>
        <v>0.34435883101810449</v>
      </c>
      <c r="J41">
        <f t="shared" si="27"/>
        <v>19.730307655396089</v>
      </c>
      <c r="K41" s="2">
        <f t="shared" si="28"/>
        <v>12007.618134388586</v>
      </c>
      <c r="L41" s="5">
        <f t="shared" si="29"/>
        <v>180114.27201582878</v>
      </c>
    </row>
    <row r="42" spans="1:12" x14ac:dyDescent="0.3">
      <c r="L42" s="3">
        <f>AVERAGE(L32:L41)</f>
        <v>180112.90356276298</v>
      </c>
    </row>
    <row r="43" spans="1:12" x14ac:dyDescent="0.3">
      <c r="L43" s="3">
        <f>_xlfn.STDEV.S(L32:L41)</f>
        <v>316.32679778813048</v>
      </c>
    </row>
    <row r="46" spans="1:12" x14ac:dyDescent="0.3">
      <c r="D46" t="s">
        <v>20</v>
      </c>
    </row>
    <row r="47" spans="1:12" x14ac:dyDescent="0.3">
      <c r="D47" t="s">
        <v>13</v>
      </c>
      <c r="E47" t="s">
        <v>8</v>
      </c>
      <c r="F47" t="s">
        <v>9</v>
      </c>
      <c r="G47" t="s">
        <v>10</v>
      </c>
    </row>
    <row r="48" spans="1:12" x14ac:dyDescent="0.3">
      <c r="A48">
        <v>1</v>
      </c>
      <c r="B48">
        <v>544874</v>
      </c>
      <c r="C48">
        <v>467988</v>
      </c>
      <c r="D48">
        <f>B48-C48</f>
        <v>76886</v>
      </c>
      <c r="E48">
        <v>23.382000000000001</v>
      </c>
      <c r="F48">
        <v>23.4</v>
      </c>
      <c r="G48">
        <v>5.33</v>
      </c>
      <c r="H48">
        <f>(E48*E48+F48*F48-G48*G48)/(2*E48*F48)</f>
        <v>0.97403896780853427</v>
      </c>
      <c r="I48">
        <f>ACOS(H48)</f>
        <v>0.22836000345243845</v>
      </c>
      <c r="J48">
        <f>DEGREES(I48)</f>
        <v>13.084064407417632</v>
      </c>
      <c r="K48" s="2">
        <f>D48/J48</f>
        <v>5876.3085846941958</v>
      </c>
    </row>
    <row r="49" spans="1:11" x14ac:dyDescent="0.3">
      <c r="A49">
        <v>2</v>
      </c>
      <c r="B49">
        <v>545012</v>
      </c>
      <c r="C49">
        <v>468200</v>
      </c>
      <c r="D49">
        <f t="shared" ref="D49:D57" si="30">B49-C49</f>
        <v>76812</v>
      </c>
      <c r="E49">
        <v>23.382000000000001</v>
      </c>
      <c r="F49">
        <v>23.4</v>
      </c>
      <c r="G49">
        <v>5.33</v>
      </c>
      <c r="H49">
        <f t="shared" ref="H49:H57" si="31">(E49*E49+F49*F49-G49*G49)/(2*E49*F49)</f>
        <v>0.97403896780853427</v>
      </c>
      <c r="I49">
        <f t="shared" ref="I49:I57" si="32">ACOS(H49)</f>
        <v>0.22836000345243845</v>
      </c>
      <c r="J49">
        <f t="shared" ref="J49:J57" si="33">DEGREES(I49)</f>
        <v>13.084064407417632</v>
      </c>
      <c r="K49" s="2">
        <f t="shared" ref="K49:K57" si="34">D49/J49</f>
        <v>5870.6528497714871</v>
      </c>
    </row>
    <row r="50" spans="1:11" x14ac:dyDescent="0.3">
      <c r="A50">
        <v>3</v>
      </c>
      <c r="B50">
        <v>545250</v>
      </c>
      <c r="C50">
        <v>468124</v>
      </c>
      <c r="D50">
        <f t="shared" si="30"/>
        <v>77126</v>
      </c>
      <c r="E50">
        <v>23.382000000000001</v>
      </c>
      <c r="F50">
        <v>23.4</v>
      </c>
      <c r="G50">
        <v>5.33</v>
      </c>
      <c r="H50">
        <f t="shared" si="31"/>
        <v>0.97403896780853427</v>
      </c>
      <c r="I50">
        <f t="shared" si="32"/>
        <v>0.22836000345243845</v>
      </c>
      <c r="J50">
        <f t="shared" si="33"/>
        <v>13.084064407417632</v>
      </c>
      <c r="K50" s="2">
        <f t="shared" si="34"/>
        <v>5894.6515087678445</v>
      </c>
    </row>
    <row r="51" spans="1:11" x14ac:dyDescent="0.3">
      <c r="A51">
        <v>4</v>
      </c>
      <c r="B51">
        <v>544214</v>
      </c>
      <c r="C51">
        <v>467270</v>
      </c>
      <c r="D51">
        <f t="shared" si="30"/>
        <v>76944</v>
      </c>
      <c r="E51">
        <v>23.382000000000001</v>
      </c>
      <c r="F51">
        <v>23.4</v>
      </c>
      <c r="G51">
        <v>5.33</v>
      </c>
      <c r="H51">
        <f t="shared" si="31"/>
        <v>0.97403896780853427</v>
      </c>
      <c r="I51">
        <f t="shared" si="32"/>
        <v>0.22836000345243845</v>
      </c>
      <c r="J51">
        <f t="shared" si="33"/>
        <v>13.084064407417632</v>
      </c>
      <c r="K51" s="2">
        <f t="shared" si="34"/>
        <v>5880.7414580119939</v>
      </c>
    </row>
    <row r="52" spans="1:11" x14ac:dyDescent="0.3">
      <c r="A52">
        <v>5</v>
      </c>
      <c r="B52">
        <v>544648</v>
      </c>
      <c r="C52">
        <v>467092</v>
      </c>
      <c r="D52">
        <f t="shared" si="30"/>
        <v>77556</v>
      </c>
      <c r="E52">
        <v>23.382000000000001</v>
      </c>
      <c r="F52">
        <v>23.4</v>
      </c>
      <c r="G52">
        <v>5.33</v>
      </c>
      <c r="H52">
        <f t="shared" si="31"/>
        <v>0.97403896780853427</v>
      </c>
      <c r="I52">
        <f t="shared" si="32"/>
        <v>0.22836000345243845</v>
      </c>
      <c r="J52">
        <f t="shared" si="33"/>
        <v>13.084064407417632</v>
      </c>
      <c r="K52" s="2">
        <f t="shared" si="34"/>
        <v>5927.5159143997998</v>
      </c>
    </row>
    <row r="53" spans="1:11" x14ac:dyDescent="0.3">
      <c r="A53">
        <v>6</v>
      </c>
      <c r="B53">
        <v>544392</v>
      </c>
      <c r="C53">
        <v>467136</v>
      </c>
      <c r="D53">
        <f t="shared" si="30"/>
        <v>77256</v>
      </c>
      <c r="E53">
        <v>23.382000000000001</v>
      </c>
      <c r="F53">
        <v>23.4</v>
      </c>
      <c r="G53">
        <v>5.33</v>
      </c>
      <c r="H53">
        <f t="shared" si="31"/>
        <v>0.97403896780853427</v>
      </c>
      <c r="I53">
        <f t="shared" si="32"/>
        <v>0.22836000345243845</v>
      </c>
      <c r="J53">
        <f t="shared" si="33"/>
        <v>13.084064407417632</v>
      </c>
      <c r="K53" s="2">
        <f t="shared" si="34"/>
        <v>5904.5872593077383</v>
      </c>
    </row>
    <row r="54" spans="1:11" x14ac:dyDescent="0.3">
      <c r="A54">
        <v>7</v>
      </c>
      <c r="B54">
        <v>544774</v>
      </c>
      <c r="C54">
        <v>467358</v>
      </c>
      <c r="D54">
        <f t="shared" si="30"/>
        <v>77416</v>
      </c>
      <c r="E54">
        <v>23.382000000000001</v>
      </c>
      <c r="F54">
        <v>23.4</v>
      </c>
      <c r="G54">
        <v>5.33</v>
      </c>
      <c r="H54">
        <f t="shared" si="31"/>
        <v>0.97403896780853427</v>
      </c>
      <c r="I54">
        <f t="shared" si="32"/>
        <v>0.22836000345243845</v>
      </c>
      <c r="J54">
        <f t="shared" si="33"/>
        <v>13.084064407417632</v>
      </c>
      <c r="K54" s="2">
        <f t="shared" si="34"/>
        <v>5916.8158753568378</v>
      </c>
    </row>
    <row r="55" spans="1:11" x14ac:dyDescent="0.3">
      <c r="A55">
        <v>8</v>
      </c>
      <c r="B55">
        <v>544442</v>
      </c>
      <c r="C55">
        <v>467538</v>
      </c>
      <c r="D55">
        <f t="shared" si="30"/>
        <v>76904</v>
      </c>
      <c r="E55">
        <v>23.382000000000001</v>
      </c>
      <c r="F55">
        <v>23.4</v>
      </c>
      <c r="G55">
        <v>5.33</v>
      </c>
      <c r="H55">
        <f t="shared" si="31"/>
        <v>0.97403896780853427</v>
      </c>
      <c r="I55">
        <f t="shared" si="32"/>
        <v>0.22836000345243845</v>
      </c>
      <c r="J55">
        <f t="shared" si="33"/>
        <v>13.084064407417632</v>
      </c>
      <c r="K55" s="2">
        <f t="shared" si="34"/>
        <v>5877.6843039997193</v>
      </c>
    </row>
    <row r="56" spans="1:11" x14ac:dyDescent="0.3">
      <c r="A56">
        <v>9</v>
      </c>
      <c r="B56">
        <v>544802</v>
      </c>
      <c r="C56">
        <v>467622</v>
      </c>
      <c r="D56">
        <f t="shared" si="30"/>
        <v>77180</v>
      </c>
      <c r="E56">
        <v>23.382000000000001</v>
      </c>
      <c r="F56">
        <v>23.4</v>
      </c>
      <c r="G56">
        <v>5.33</v>
      </c>
      <c r="H56">
        <f t="shared" si="31"/>
        <v>0.97403896780853427</v>
      </c>
      <c r="I56">
        <f t="shared" si="32"/>
        <v>0.22836000345243845</v>
      </c>
      <c r="J56">
        <f t="shared" si="33"/>
        <v>13.084064407417632</v>
      </c>
      <c r="K56" s="2">
        <f t="shared" si="34"/>
        <v>5898.7786666844158</v>
      </c>
    </row>
    <row r="57" spans="1:11" x14ac:dyDescent="0.3">
      <c r="A57">
        <v>10</v>
      </c>
      <c r="B57">
        <v>544806</v>
      </c>
      <c r="C57">
        <v>467638</v>
      </c>
      <c r="D57">
        <f t="shared" si="30"/>
        <v>77168</v>
      </c>
      <c r="E57">
        <v>23.382000000000001</v>
      </c>
      <c r="F57">
        <v>23.4</v>
      </c>
      <c r="G57">
        <v>5.33</v>
      </c>
      <c r="H57">
        <f t="shared" si="31"/>
        <v>0.97403896780853427</v>
      </c>
      <c r="I57">
        <f t="shared" si="32"/>
        <v>0.22836000345243845</v>
      </c>
      <c r="J57">
        <f t="shared" si="33"/>
        <v>13.084064407417632</v>
      </c>
      <c r="K57" s="2">
        <f t="shared" si="34"/>
        <v>5897.8615204807338</v>
      </c>
    </row>
    <row r="58" spans="1:11" x14ac:dyDescent="0.3">
      <c r="K58" s="3">
        <f>AVERAGE(K48:K57)</f>
        <v>5894.5597941474771</v>
      </c>
    </row>
    <row r="59" spans="1:11" x14ac:dyDescent="0.3">
      <c r="K59" s="3">
        <f>_xlfn.STDEV.S(K48:K57)</f>
        <v>18.53247894146384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по звездам</vt:lpstr>
      <vt:lpstr>по маркерам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Popov</dc:creator>
  <cp:lastModifiedBy>Alexey Popov</cp:lastModifiedBy>
  <dcterms:created xsi:type="dcterms:W3CDTF">2014-10-29T20:05:31Z</dcterms:created>
  <dcterms:modified xsi:type="dcterms:W3CDTF">2014-11-29T21:39:23Z</dcterms:modified>
</cp:coreProperties>
</file>