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D:\Nextcloud-Paul\Github\IFPcalcs\"/>
    </mc:Choice>
  </mc:AlternateContent>
  <xr:revisionPtr revIDLastSave="0" documentId="13_ncr:1_{28BDD5A0-C1A7-4E6B-820A-04A553991B6D}" xr6:coauthVersionLast="47" xr6:coauthVersionMax="47" xr10:uidLastSave="{00000000-0000-0000-0000-000000000000}"/>
  <bookViews>
    <workbookView xWindow="31320" yWindow="0" windowWidth="20385" windowHeight="20985" activeTab="3" xr2:uid="{00000000-000D-0000-FFFF-FFFF00000000}"/>
  </bookViews>
  <sheets>
    <sheet name="Overview" sheetId="9" r:id="rId1"/>
    <sheet name="Airfield" sheetId="11" r:id="rId2"/>
    <sheet name="Sample AD Data" sheetId="12" r:id="rId3"/>
    <sheet name="Calculations" sheetId="10" r:id="rId4"/>
  </sheets>
  <definedNames>
    <definedName name="ARAFT">Airfield!$D$7</definedName>
    <definedName name="ARAM">Airfield!$D$8</definedName>
    <definedName name="CONHEIGHTM">Airfield!$D$12</definedName>
    <definedName name="CONRADIUSM">Airfield!$D$13</definedName>
    <definedName name="CONSLOPE">Airfield!$D$11</definedName>
    <definedName name="DOSSIER">Overview!$A$1</definedName>
    <definedName name="IHHEIGHTM">Airfield!$D$14</definedName>
    <definedName name="IHRADIUSM">Airfield!$D$15</definedName>
    <definedName name="LOCATION">Overview!$B$1</definedName>
    <definedName name="RWY1ICPTHIGH">Airfield!$C$5</definedName>
    <definedName name="RWY1ICPTLOW">Airfield!$B$5</definedName>
    <definedName name="RWY1SLOPE">Airfield!$B$4</definedName>
    <definedName name="RWY1THREX">Airfield!$B$3</definedName>
    <definedName name="RWY1THREY">Airfield!$C$3</definedName>
    <definedName name="RWY1THRWX">Airfield!$B$2</definedName>
    <definedName name="RWY1THRWY">Airfield!$C$2</definedName>
    <definedName name="RWY2ICPTHIGH">Airfield!$E$5</definedName>
    <definedName name="RWY2ICPTLOW">Airfield!$D$5</definedName>
    <definedName name="RWY2SLOPE">Airfield!$D$4</definedName>
    <definedName name="RWY2THREX">Airfield!$D$3</definedName>
    <definedName name="RWY2THREY">Airfield!$E$3</definedName>
    <definedName name="RWY2THRWX">Airfield!$D$2</definedName>
    <definedName name="RWY2THRWY">Airfield!$E$2</definedName>
    <definedName name="WTCRITDISTM">Calculations!$V$4:$V$43</definedName>
    <definedName name="WTMAXAGL">Calculations!$Y$4:$Y$43</definedName>
    <definedName name="WTMAXAMSL">Calculations!$X$4:$X$43</definedName>
    <definedName name="WTMAXREL">Calculations!$W$4:$W$43</definedName>
    <definedName name="WTRWY1CLDISTM">Calculations!$I$4:$I$43</definedName>
    <definedName name="WTRWY1ICPT">Calculations!$J$4:$J$43</definedName>
    <definedName name="WTRWY1THRDISTM">Calculations!$H$4:$H$43</definedName>
    <definedName name="WTRWY2CLDISTM">Calculations!$R$4:$R$43</definedName>
    <definedName name="WTRWY2ICPT">Calculations!$S$4:$S$43</definedName>
    <definedName name="WTRWY2THRDISTM">Calculations!$Q$4:$Q$43</definedName>
    <definedName name="WTX">Overview!$B$4:$B$43</definedName>
    <definedName name="WTY">Overview!$C$4:$C$43</definedName>
    <definedName name="WTZ">Overview!$D$4:$D$43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0" l="1"/>
  <c r="B4" i="11"/>
  <c r="B5" i="11" s="1"/>
  <c r="J5" i="10"/>
  <c r="C5" i="11"/>
  <c r="B5" i="10"/>
  <c r="D5" i="10" s="1"/>
  <c r="C5" i="10"/>
  <c r="E5" i="10"/>
  <c r="G5" i="10" s="1"/>
  <c r="F5" i="10"/>
  <c r="I5" i="10"/>
  <c r="D4" i="11"/>
  <c r="D5" i="11" s="1"/>
  <c r="K5" i="10"/>
  <c r="L5" i="10"/>
  <c r="N5" i="10"/>
  <c r="P5" i="10" s="1"/>
  <c r="O5" i="10"/>
  <c r="R5" i="10"/>
  <c r="D13" i="11"/>
  <c r="J6" i="10"/>
  <c r="B6" i="10"/>
  <c r="D6" i="10" s="1"/>
  <c r="C6" i="10"/>
  <c r="E6" i="10"/>
  <c r="F6" i="10"/>
  <c r="G6" i="10" s="1"/>
  <c r="I6" i="10"/>
  <c r="K6" i="10"/>
  <c r="M6" i="10" s="1"/>
  <c r="L6" i="10"/>
  <c r="N6" i="10"/>
  <c r="O6" i="10"/>
  <c r="P6" i="10"/>
  <c r="R6" i="10"/>
  <c r="J7" i="10"/>
  <c r="B7" i="10"/>
  <c r="D7" i="10" s="1"/>
  <c r="C7" i="10"/>
  <c r="E7" i="10"/>
  <c r="F7" i="10"/>
  <c r="I7" i="10"/>
  <c r="S7" i="10"/>
  <c r="K7" i="10"/>
  <c r="L7" i="10"/>
  <c r="N7" i="10"/>
  <c r="P7" i="10" s="1"/>
  <c r="O7" i="10"/>
  <c r="R7" i="10"/>
  <c r="J8" i="10"/>
  <c r="B8" i="10"/>
  <c r="C8" i="10"/>
  <c r="D8" i="10" s="1"/>
  <c r="E8" i="10"/>
  <c r="F8" i="10"/>
  <c r="I8" i="10"/>
  <c r="S8" i="10"/>
  <c r="K8" i="10"/>
  <c r="M8" i="10" s="1"/>
  <c r="L8" i="10"/>
  <c r="N8" i="10"/>
  <c r="O8" i="10"/>
  <c r="R8" i="10"/>
  <c r="J9" i="10"/>
  <c r="B9" i="10"/>
  <c r="D9" i="10" s="1"/>
  <c r="C9" i="10"/>
  <c r="E9" i="10"/>
  <c r="G9" i="10" s="1"/>
  <c r="F9" i="10"/>
  <c r="I9" i="10"/>
  <c r="S9" i="10"/>
  <c r="K9" i="10"/>
  <c r="L9" i="10"/>
  <c r="M9" i="10"/>
  <c r="N9" i="10"/>
  <c r="P9" i="10" s="1"/>
  <c r="O9" i="10"/>
  <c r="R9" i="10"/>
  <c r="J10" i="10"/>
  <c r="B10" i="10"/>
  <c r="C10" i="10"/>
  <c r="E10" i="10"/>
  <c r="F10" i="10"/>
  <c r="G10" i="10"/>
  <c r="I10" i="10"/>
  <c r="S10" i="10"/>
  <c r="K10" i="10"/>
  <c r="M10" i="10" s="1"/>
  <c r="L10" i="10"/>
  <c r="N10" i="10"/>
  <c r="O10" i="10"/>
  <c r="R10" i="10"/>
  <c r="J11" i="10"/>
  <c r="B11" i="10"/>
  <c r="C11" i="10"/>
  <c r="D11" i="10" s="1"/>
  <c r="E11" i="10"/>
  <c r="G11" i="10" s="1"/>
  <c r="F11" i="10"/>
  <c r="I11" i="10"/>
  <c r="S11" i="10"/>
  <c r="K11" i="10"/>
  <c r="L11" i="10"/>
  <c r="M11" i="10" s="1"/>
  <c r="N11" i="10"/>
  <c r="O11" i="10"/>
  <c r="P11" i="10"/>
  <c r="R11" i="10"/>
  <c r="J12" i="10"/>
  <c r="B12" i="10"/>
  <c r="C12" i="10"/>
  <c r="E12" i="10"/>
  <c r="F12" i="10"/>
  <c r="G12" i="10" s="1"/>
  <c r="I12" i="10"/>
  <c r="S12" i="10"/>
  <c r="K12" i="10"/>
  <c r="L12" i="10"/>
  <c r="N12" i="10"/>
  <c r="O12" i="10"/>
  <c r="P12" i="10"/>
  <c r="R12" i="10"/>
  <c r="J13" i="10"/>
  <c r="B13" i="10"/>
  <c r="D13" i="10" s="1"/>
  <c r="C13" i="10"/>
  <c r="E13" i="10"/>
  <c r="F13" i="10"/>
  <c r="I13" i="10"/>
  <c r="S13" i="10"/>
  <c r="K13" i="10"/>
  <c r="L13" i="10"/>
  <c r="M13" i="10" s="1"/>
  <c r="N13" i="10"/>
  <c r="O13" i="10"/>
  <c r="R13" i="10"/>
  <c r="J14" i="10"/>
  <c r="B14" i="10"/>
  <c r="C14" i="10"/>
  <c r="D14" i="10"/>
  <c r="E14" i="10"/>
  <c r="G14" i="10" s="1"/>
  <c r="F14" i="10"/>
  <c r="I14" i="10"/>
  <c r="S14" i="10"/>
  <c r="K14" i="10"/>
  <c r="L14" i="10"/>
  <c r="N14" i="10"/>
  <c r="O14" i="10"/>
  <c r="P14" i="10"/>
  <c r="R14" i="10"/>
  <c r="J15" i="10"/>
  <c r="B15" i="10"/>
  <c r="C15" i="10"/>
  <c r="D15" i="10" s="1"/>
  <c r="E15" i="10"/>
  <c r="F15" i="10"/>
  <c r="S15" i="10"/>
  <c r="K15" i="10"/>
  <c r="L15" i="10"/>
  <c r="M15" i="10"/>
  <c r="N15" i="10"/>
  <c r="P15" i="10" s="1"/>
  <c r="O15" i="10"/>
  <c r="R15" i="10"/>
  <c r="J16" i="10"/>
  <c r="B16" i="10"/>
  <c r="D16" i="10" s="1"/>
  <c r="H16" i="10" s="1"/>
  <c r="C16" i="10"/>
  <c r="E16" i="10"/>
  <c r="F16" i="10"/>
  <c r="G16" i="10"/>
  <c r="I16" i="10"/>
  <c r="S16" i="10"/>
  <c r="K16" i="10"/>
  <c r="M16" i="10" s="1"/>
  <c r="L16" i="10"/>
  <c r="N16" i="10"/>
  <c r="O16" i="10"/>
  <c r="R16" i="10"/>
  <c r="J17" i="10"/>
  <c r="B17" i="10"/>
  <c r="C17" i="10"/>
  <c r="E17" i="10"/>
  <c r="F17" i="10"/>
  <c r="G17" i="10"/>
  <c r="I17" i="10"/>
  <c r="S17" i="10"/>
  <c r="K17" i="10"/>
  <c r="L17" i="10"/>
  <c r="N17" i="10"/>
  <c r="O17" i="10"/>
  <c r="R17" i="10"/>
  <c r="J18" i="10"/>
  <c r="B18" i="10"/>
  <c r="C18" i="10"/>
  <c r="E18" i="10"/>
  <c r="F18" i="10"/>
  <c r="I18" i="10"/>
  <c r="S18" i="10"/>
  <c r="K18" i="10"/>
  <c r="M18" i="10" s="1"/>
  <c r="L18" i="10"/>
  <c r="N18" i="10"/>
  <c r="P18" i="10" s="1"/>
  <c r="O18" i="10"/>
  <c r="R18" i="10"/>
  <c r="J19" i="10"/>
  <c r="B19" i="10"/>
  <c r="C19" i="10"/>
  <c r="E19" i="10"/>
  <c r="G19" i="10" s="1"/>
  <c r="F19" i="10"/>
  <c r="I19" i="10"/>
  <c r="S19" i="10"/>
  <c r="K19" i="10"/>
  <c r="L19" i="10"/>
  <c r="N19" i="10"/>
  <c r="O19" i="10"/>
  <c r="P19" i="10"/>
  <c r="R19" i="10"/>
  <c r="J20" i="10"/>
  <c r="B20" i="10"/>
  <c r="C20" i="10"/>
  <c r="E20" i="10"/>
  <c r="G20" i="10" s="1"/>
  <c r="F20" i="10"/>
  <c r="S20" i="10"/>
  <c r="K20" i="10"/>
  <c r="L20" i="10"/>
  <c r="N20" i="10"/>
  <c r="P20" i="10" s="1"/>
  <c r="O20" i="10"/>
  <c r="D8" i="11"/>
  <c r="J21" i="10"/>
  <c r="B21" i="10"/>
  <c r="C21" i="10"/>
  <c r="D21" i="10"/>
  <c r="E21" i="10"/>
  <c r="F21" i="10"/>
  <c r="S21" i="10"/>
  <c r="K21" i="10"/>
  <c r="L21" i="10"/>
  <c r="M21" i="10"/>
  <c r="N21" i="10"/>
  <c r="O21" i="10"/>
  <c r="J22" i="10"/>
  <c r="B22" i="10"/>
  <c r="C22" i="10"/>
  <c r="E22" i="10"/>
  <c r="G22" i="10" s="1"/>
  <c r="F22" i="10"/>
  <c r="I22" i="10"/>
  <c r="S22" i="10"/>
  <c r="K22" i="10"/>
  <c r="L22" i="10"/>
  <c r="N22" i="10"/>
  <c r="O22" i="10"/>
  <c r="R22" i="10"/>
  <c r="J23" i="10"/>
  <c r="B23" i="10"/>
  <c r="C23" i="10"/>
  <c r="E23" i="10"/>
  <c r="F23" i="10"/>
  <c r="S23" i="10"/>
  <c r="K23" i="10"/>
  <c r="M23" i="10" s="1"/>
  <c r="L23" i="10"/>
  <c r="N23" i="10"/>
  <c r="O23" i="10"/>
  <c r="P23" i="10"/>
  <c r="Q23" i="10"/>
  <c r="R23" i="10"/>
  <c r="J24" i="10"/>
  <c r="B24" i="10"/>
  <c r="D24" i="10" s="1"/>
  <c r="C24" i="10"/>
  <c r="E24" i="10"/>
  <c r="F24" i="10"/>
  <c r="I24" i="10"/>
  <c r="S24" i="10"/>
  <c r="K24" i="10"/>
  <c r="L24" i="10"/>
  <c r="N24" i="10"/>
  <c r="O24" i="10"/>
  <c r="R24" i="10"/>
  <c r="J25" i="10"/>
  <c r="B25" i="10"/>
  <c r="C25" i="10"/>
  <c r="D25" i="10"/>
  <c r="E25" i="10"/>
  <c r="F25" i="10"/>
  <c r="I25" i="10"/>
  <c r="S25" i="10"/>
  <c r="K25" i="10"/>
  <c r="M25" i="10" s="1"/>
  <c r="L25" i="10"/>
  <c r="N25" i="10"/>
  <c r="O25" i="10"/>
  <c r="P25" i="10"/>
  <c r="R25" i="10"/>
  <c r="J26" i="10"/>
  <c r="I26" i="10"/>
  <c r="F26" i="10"/>
  <c r="E26" i="10"/>
  <c r="G26" i="10"/>
  <c r="B26" i="10"/>
  <c r="D26" i="10" s="1"/>
  <c r="C26" i="10"/>
  <c r="S26" i="10"/>
  <c r="K26" i="10"/>
  <c r="L26" i="10"/>
  <c r="N26" i="10"/>
  <c r="O26" i="10"/>
  <c r="R26" i="10"/>
  <c r="J27" i="10"/>
  <c r="B27" i="10"/>
  <c r="C27" i="10"/>
  <c r="E27" i="10"/>
  <c r="F27" i="10"/>
  <c r="I27" i="10"/>
  <c r="S27" i="10"/>
  <c r="K27" i="10"/>
  <c r="L27" i="10"/>
  <c r="M27" i="10"/>
  <c r="N27" i="10"/>
  <c r="O27" i="10"/>
  <c r="R27" i="10"/>
  <c r="J28" i="10"/>
  <c r="B28" i="10"/>
  <c r="C28" i="10"/>
  <c r="D28" i="10"/>
  <c r="E28" i="10"/>
  <c r="F28" i="10"/>
  <c r="G28" i="10"/>
  <c r="I28" i="10"/>
  <c r="S28" i="10"/>
  <c r="K28" i="10"/>
  <c r="M28" i="10" s="1"/>
  <c r="L28" i="10"/>
  <c r="N28" i="10"/>
  <c r="O28" i="10"/>
  <c r="R28" i="10"/>
  <c r="J29" i="10"/>
  <c r="B29" i="10"/>
  <c r="C29" i="10"/>
  <c r="E29" i="10"/>
  <c r="F29" i="10"/>
  <c r="I29" i="10"/>
  <c r="S29" i="10"/>
  <c r="K29" i="10"/>
  <c r="L29" i="10"/>
  <c r="N29" i="10"/>
  <c r="O29" i="10"/>
  <c r="R29" i="10"/>
  <c r="J30" i="10"/>
  <c r="B30" i="10"/>
  <c r="C30" i="10"/>
  <c r="E30" i="10"/>
  <c r="F30" i="10"/>
  <c r="I30" i="10"/>
  <c r="S30" i="10"/>
  <c r="K30" i="10"/>
  <c r="L30" i="10"/>
  <c r="M30" i="10"/>
  <c r="N30" i="10"/>
  <c r="O30" i="10"/>
  <c r="P30" i="10"/>
  <c r="R30" i="10"/>
  <c r="J31" i="10"/>
  <c r="B31" i="10"/>
  <c r="C31" i="10"/>
  <c r="D31" i="10"/>
  <c r="E31" i="10"/>
  <c r="F31" i="10"/>
  <c r="G31" i="10"/>
  <c r="I31" i="10"/>
  <c r="S31" i="10"/>
  <c r="K31" i="10"/>
  <c r="M31" i="10" s="1"/>
  <c r="L31" i="10"/>
  <c r="N31" i="10"/>
  <c r="O31" i="10"/>
  <c r="R31" i="10"/>
  <c r="J32" i="10"/>
  <c r="B32" i="10"/>
  <c r="C32" i="10"/>
  <c r="E32" i="10"/>
  <c r="F32" i="10"/>
  <c r="I32" i="10"/>
  <c r="S32" i="10"/>
  <c r="K32" i="10"/>
  <c r="L32" i="10"/>
  <c r="N32" i="10"/>
  <c r="O32" i="10"/>
  <c r="P32" i="10" s="1"/>
  <c r="R32" i="10"/>
  <c r="J33" i="10"/>
  <c r="B33" i="10"/>
  <c r="D33" i="10" s="1"/>
  <c r="C33" i="10"/>
  <c r="E33" i="10"/>
  <c r="F33" i="10"/>
  <c r="S33" i="10"/>
  <c r="K33" i="10"/>
  <c r="L33" i="10"/>
  <c r="N33" i="10"/>
  <c r="O33" i="10"/>
  <c r="J34" i="10"/>
  <c r="B34" i="10"/>
  <c r="D34" i="10" s="1"/>
  <c r="H34" i="10" s="1"/>
  <c r="C34" i="10"/>
  <c r="E34" i="10"/>
  <c r="F34" i="10"/>
  <c r="G34" i="10"/>
  <c r="S34" i="10"/>
  <c r="K34" i="10"/>
  <c r="L34" i="10"/>
  <c r="N34" i="10"/>
  <c r="P34" i="10" s="1"/>
  <c r="O34" i="10"/>
  <c r="J35" i="10"/>
  <c r="B35" i="10"/>
  <c r="C35" i="10"/>
  <c r="D35" i="10"/>
  <c r="E35" i="10"/>
  <c r="F35" i="10"/>
  <c r="G35" i="10"/>
  <c r="S35" i="10"/>
  <c r="K35" i="10"/>
  <c r="L35" i="10"/>
  <c r="N35" i="10"/>
  <c r="O35" i="10"/>
  <c r="P35" i="10" s="1"/>
  <c r="J36" i="10"/>
  <c r="B36" i="10"/>
  <c r="C36" i="10"/>
  <c r="E36" i="10"/>
  <c r="G36" i="10" s="1"/>
  <c r="F36" i="10"/>
  <c r="S36" i="10"/>
  <c r="K36" i="10"/>
  <c r="L36" i="10"/>
  <c r="M36" i="10"/>
  <c r="N36" i="10"/>
  <c r="O36" i="10"/>
  <c r="J37" i="10"/>
  <c r="B37" i="10"/>
  <c r="C37" i="10"/>
  <c r="E37" i="10"/>
  <c r="F37" i="10"/>
  <c r="S37" i="10"/>
  <c r="K37" i="10"/>
  <c r="M37" i="10" s="1"/>
  <c r="L37" i="10"/>
  <c r="N37" i="10"/>
  <c r="O37" i="10"/>
  <c r="P37" i="10"/>
  <c r="J38" i="10"/>
  <c r="B38" i="10"/>
  <c r="C38" i="10"/>
  <c r="E38" i="10"/>
  <c r="G38" i="10" s="1"/>
  <c r="F38" i="10"/>
  <c r="S38" i="10"/>
  <c r="K38" i="10"/>
  <c r="L38" i="10"/>
  <c r="N38" i="10"/>
  <c r="O38" i="10"/>
  <c r="P38" i="10"/>
  <c r="J39" i="10"/>
  <c r="B39" i="10"/>
  <c r="C39" i="10"/>
  <c r="D39" i="10" s="1"/>
  <c r="E39" i="10"/>
  <c r="F39" i="10"/>
  <c r="S39" i="10"/>
  <c r="K39" i="10"/>
  <c r="L39" i="10"/>
  <c r="N39" i="10"/>
  <c r="O39" i="10"/>
  <c r="J40" i="10"/>
  <c r="B40" i="10"/>
  <c r="C40" i="10"/>
  <c r="E40" i="10"/>
  <c r="F40" i="10"/>
  <c r="G40" i="10" s="1"/>
  <c r="S40" i="10"/>
  <c r="K40" i="10"/>
  <c r="L40" i="10"/>
  <c r="N40" i="10"/>
  <c r="O40" i="10"/>
  <c r="J41" i="10"/>
  <c r="B41" i="10"/>
  <c r="D41" i="10" s="1"/>
  <c r="C41" i="10"/>
  <c r="E41" i="10"/>
  <c r="F41" i="10"/>
  <c r="S41" i="10"/>
  <c r="K41" i="10"/>
  <c r="L41" i="10"/>
  <c r="N41" i="10"/>
  <c r="O41" i="10"/>
  <c r="J42" i="10"/>
  <c r="B42" i="10"/>
  <c r="C42" i="10"/>
  <c r="D42" i="10"/>
  <c r="E42" i="10"/>
  <c r="F42" i="10"/>
  <c r="G42" i="10"/>
  <c r="S42" i="10"/>
  <c r="K42" i="10"/>
  <c r="L42" i="10"/>
  <c r="M42" i="10" s="1"/>
  <c r="N42" i="10"/>
  <c r="O42" i="10"/>
  <c r="J43" i="10"/>
  <c r="B43" i="10"/>
  <c r="C43" i="10"/>
  <c r="D43" i="10"/>
  <c r="E43" i="10"/>
  <c r="G43" i="10" s="1"/>
  <c r="F43" i="10"/>
  <c r="S43" i="10"/>
  <c r="K43" i="10"/>
  <c r="L43" i="10"/>
  <c r="N43" i="10"/>
  <c r="O43" i="10"/>
  <c r="P43" i="10" s="1"/>
  <c r="J4" i="10"/>
  <c r="B4" i="10"/>
  <c r="C4" i="10"/>
  <c r="E4" i="10"/>
  <c r="F4" i="10"/>
  <c r="G4" i="10"/>
  <c r="S4" i="10"/>
  <c r="K4" i="10"/>
  <c r="L4" i="10"/>
  <c r="N4" i="10"/>
  <c r="O4" i="10"/>
  <c r="R4" i="10"/>
  <c r="J33" i="9"/>
  <c r="J34" i="9"/>
  <c r="J35" i="9"/>
  <c r="J36" i="9"/>
  <c r="J37" i="9"/>
  <c r="J38" i="9"/>
  <c r="J39" i="9"/>
  <c r="J40" i="9"/>
  <c r="J41" i="9"/>
  <c r="J42" i="9"/>
  <c r="J43" i="9"/>
  <c r="G5" i="9"/>
  <c r="G6" i="9"/>
  <c r="G7" i="9"/>
  <c r="G8" i="9"/>
  <c r="G9" i="9"/>
  <c r="G10" i="9"/>
  <c r="G11" i="9"/>
  <c r="G12" i="9"/>
  <c r="G33" i="9"/>
  <c r="G34" i="9"/>
  <c r="G35" i="9"/>
  <c r="G36" i="9"/>
  <c r="G37" i="9"/>
  <c r="G38" i="9"/>
  <c r="G39" i="9"/>
  <c r="G40" i="9"/>
  <c r="G41" i="9"/>
  <c r="G42" i="9"/>
  <c r="G43" i="9"/>
  <c r="G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" i="9"/>
  <c r="I15" i="10"/>
  <c r="I20" i="10"/>
  <c r="I21" i="10"/>
  <c r="I23" i="10"/>
  <c r="I33" i="10"/>
  <c r="I34" i="10"/>
  <c r="I35" i="10"/>
  <c r="I36" i="10"/>
  <c r="I37" i="10"/>
  <c r="I38" i="10"/>
  <c r="I39" i="10"/>
  <c r="I40" i="10"/>
  <c r="I41" i="10"/>
  <c r="I42" i="10"/>
  <c r="I43" i="10"/>
  <c r="R20" i="10"/>
  <c r="R21" i="10"/>
  <c r="R33" i="10"/>
  <c r="R34" i="10"/>
  <c r="R35" i="10"/>
  <c r="R36" i="10"/>
  <c r="R37" i="10"/>
  <c r="R38" i="10"/>
  <c r="R39" i="10"/>
  <c r="R40" i="10"/>
  <c r="R41" i="10"/>
  <c r="R42" i="10"/>
  <c r="R43" i="10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9" i="10" l="1"/>
  <c r="T42" i="10"/>
  <c r="V42" i="10" s="1"/>
  <c r="M4" i="10"/>
  <c r="M32" i="10"/>
  <c r="M29" i="10"/>
  <c r="Q29" i="10" s="1"/>
  <c r="U29" i="10" s="1"/>
  <c r="V29" i="10" s="1"/>
  <c r="P8" i="10"/>
  <c r="Q8" i="10" s="1"/>
  <c r="U8" i="10" s="1"/>
  <c r="G7" i="10"/>
  <c r="H7" i="10" s="1"/>
  <c r="T7" i="10" s="1"/>
  <c r="P26" i="10"/>
  <c r="M20" i="10"/>
  <c r="Q20" i="10" s="1"/>
  <c r="M39" i="10"/>
  <c r="Q39" i="10" s="1"/>
  <c r="U39" i="10" s="1"/>
  <c r="D36" i="10"/>
  <c r="H36" i="10" s="1"/>
  <c r="T36" i="10" s="1"/>
  <c r="H31" i="10"/>
  <c r="T31" i="10" s="1"/>
  <c r="V31" i="10" s="1"/>
  <c r="H25" i="10"/>
  <c r="T25" i="10" s="1"/>
  <c r="V25" i="10" s="1"/>
  <c r="D22" i="10"/>
  <c r="H22" i="10" s="1"/>
  <c r="T22" i="10" s="1"/>
  <c r="D19" i="10"/>
  <c r="H19" i="10" s="1"/>
  <c r="T19" i="10" s="1"/>
  <c r="M17" i="10"/>
  <c r="Q17" i="10" s="1"/>
  <c r="U17" i="10" s="1"/>
  <c r="V17" i="10" s="1"/>
  <c r="G13" i="10"/>
  <c r="H13" i="10"/>
  <c r="T13" i="10" s="1"/>
  <c r="Q11" i="10"/>
  <c r="P42" i="10"/>
  <c r="P21" i="10"/>
  <c r="M14" i="10"/>
  <c r="Q14" i="10" s="1"/>
  <c r="U14" i="10" s="1"/>
  <c r="D10" i="10"/>
  <c r="H10" i="10" s="1"/>
  <c r="T10" i="10" s="1"/>
  <c r="M5" i="10"/>
  <c r="G21" i="10"/>
  <c r="H21" i="10" s="1"/>
  <c r="T21" i="10" s="1"/>
  <c r="M12" i="10"/>
  <c r="Q12" i="10" s="1"/>
  <c r="U12" i="10" s="1"/>
  <c r="G8" i="10"/>
  <c r="P39" i="10"/>
  <c r="G25" i="10"/>
  <c r="Q42" i="10"/>
  <c r="T16" i="10"/>
  <c r="G32" i="10"/>
  <c r="G37" i="10"/>
  <c r="H37" i="10" s="1"/>
  <c r="T37" i="10" s="1"/>
  <c r="P24" i="10"/>
  <c r="P33" i="10"/>
  <c r="P40" i="10"/>
  <c r="D17" i="10"/>
  <c r="H17" i="10" s="1"/>
  <c r="T17" i="10" s="1"/>
  <c r="M40" i="10"/>
  <c r="P31" i="10"/>
  <c r="Q31" i="10" s="1"/>
  <c r="U31" i="10" s="1"/>
  <c r="P28" i="10"/>
  <c r="Q6" i="10"/>
  <c r="G30" i="10"/>
  <c r="G27" i="10"/>
  <c r="M22" i="10"/>
  <c r="G15" i="10"/>
  <c r="P10" i="10"/>
  <c r="Q10" i="10" s="1"/>
  <c r="U10" i="10" s="1"/>
  <c r="V10" i="10" s="1"/>
  <c r="S6" i="10"/>
  <c r="U6" i="10" s="1"/>
  <c r="H43" i="10"/>
  <c r="T43" i="10" s="1"/>
  <c r="D23" i="10"/>
  <c r="D37" i="10"/>
  <c r="Q15" i="10"/>
  <c r="U15" i="10" s="1"/>
  <c r="H11" i="10"/>
  <c r="M33" i="10"/>
  <c r="T11" i="10"/>
  <c r="M38" i="10"/>
  <c r="Q38" i="10" s="1"/>
  <c r="U38" i="10" s="1"/>
  <c r="G24" i="10"/>
  <c r="M19" i="10"/>
  <c r="Q19" i="10" s="1"/>
  <c r="G18" i="10"/>
  <c r="P16" i="10"/>
  <c r="Q16" i="10" s="1"/>
  <c r="U16" i="10" s="1"/>
  <c r="V16" i="10" s="1"/>
  <c r="Q28" i="10"/>
  <c r="D27" i="10"/>
  <c r="H24" i="10"/>
  <c r="T24" i="10" s="1"/>
  <c r="D18" i="10"/>
  <c r="P13" i="10"/>
  <c r="P17" i="10"/>
  <c r="P4" i="10"/>
  <c r="T34" i="10"/>
  <c r="G23" i="10"/>
  <c r="P27" i="10"/>
  <c r="Q27" i="10" s="1"/>
  <c r="U27" i="10" s="1"/>
  <c r="D4" i="10"/>
  <c r="H4" i="10" s="1"/>
  <c r="T4" i="10" s="1"/>
  <c r="D29" i="10"/>
  <c r="H29" i="10" s="1"/>
  <c r="T29" i="10" s="1"/>
  <c r="M24" i="10"/>
  <c r="Q24" i="10" s="1"/>
  <c r="U24" i="10" s="1"/>
  <c r="V24" i="10" s="1"/>
  <c r="H14" i="10"/>
  <c r="T14" i="10" s="1"/>
  <c r="V14" i="10" s="1"/>
  <c r="Q9" i="10"/>
  <c r="U9" i="10" s="1"/>
  <c r="H42" i="10"/>
  <c r="M41" i="10"/>
  <c r="M35" i="10"/>
  <c r="G29" i="10"/>
  <c r="H35" i="10"/>
  <c r="T35" i="10" s="1"/>
  <c r="P36" i="10"/>
  <c r="Q36" i="10" s="1"/>
  <c r="U36" i="10" s="1"/>
  <c r="Q25" i="10"/>
  <c r="U25" i="10" s="1"/>
  <c r="P41" i="10"/>
  <c r="M34" i="10"/>
  <c r="Q34" i="10" s="1"/>
  <c r="U34" i="10" s="1"/>
  <c r="V34" i="10" s="1"/>
  <c r="D30" i="10"/>
  <c r="H30" i="10" s="1"/>
  <c r="T30" i="10" s="1"/>
  <c r="V30" i="10" s="1"/>
  <c r="D12" i="10"/>
  <c r="H12" i="10" s="1"/>
  <c r="T12" i="10" s="1"/>
  <c r="G41" i="10"/>
  <c r="H41" i="10" s="1"/>
  <c r="T41" i="10" s="1"/>
  <c r="D40" i="10"/>
  <c r="H40" i="10" s="1"/>
  <c r="T40" i="10" s="1"/>
  <c r="Q37" i="10"/>
  <c r="U37" i="10" s="1"/>
  <c r="V37" i="10" s="1"/>
  <c r="Q18" i="10"/>
  <c r="U18" i="10" s="1"/>
  <c r="H18" i="10"/>
  <c r="T18" i="10" s="1"/>
  <c r="Q13" i="10"/>
  <c r="U13" i="10" s="1"/>
  <c r="V13" i="10" s="1"/>
  <c r="Q30" i="10"/>
  <c r="M43" i="10"/>
  <c r="Q43" i="10" s="1"/>
  <c r="U43" i="10" s="1"/>
  <c r="G39" i="10"/>
  <c r="H39" i="10" s="1"/>
  <c r="T39" i="10" s="1"/>
  <c r="D38" i="10"/>
  <c r="H38" i="10" s="1"/>
  <c r="T38" i="10" s="1"/>
  <c r="G33" i="10"/>
  <c r="H33" i="10" s="1"/>
  <c r="T33" i="10" s="1"/>
  <c r="D32" i="10"/>
  <c r="H27" i="10"/>
  <c r="T27" i="10" s="1"/>
  <c r="M26" i="10"/>
  <c r="Q26" i="10" s="1"/>
  <c r="U26" i="10" s="1"/>
  <c r="D20" i="10"/>
  <c r="H20" i="10" s="1"/>
  <c r="T20" i="10" s="1"/>
  <c r="H15" i="10"/>
  <c r="T15" i="10" s="1"/>
  <c r="T9" i="10"/>
  <c r="H6" i="10"/>
  <c r="T6" i="10" s="1"/>
  <c r="V6" i="10" s="1"/>
  <c r="H5" i="10"/>
  <c r="T5" i="10" s="1"/>
  <c r="H28" i="10"/>
  <c r="Q35" i="10"/>
  <c r="U35" i="10" s="1"/>
  <c r="V35" i="10" s="1"/>
  <c r="Q32" i="10"/>
  <c r="U32" i="10" s="1"/>
  <c r="Q5" i="10"/>
  <c r="V43" i="10"/>
  <c r="P29" i="10"/>
  <c r="H26" i="10"/>
  <c r="T26" i="10" s="1"/>
  <c r="Q21" i="10"/>
  <c r="U7" i="10"/>
  <c r="U20" i="10"/>
  <c r="U19" i="10"/>
  <c r="U23" i="10"/>
  <c r="U11" i="10"/>
  <c r="U30" i="10"/>
  <c r="U42" i="10"/>
  <c r="U21" i="10"/>
  <c r="U28" i="10"/>
  <c r="T28" i="10"/>
  <c r="P22" i="10"/>
  <c r="Q22" i="10" s="1"/>
  <c r="U22" i="10" s="1"/>
  <c r="H8" i="10"/>
  <c r="T8" i="10" s="1"/>
  <c r="M7" i="10"/>
  <c r="Q7" i="10" s="1"/>
  <c r="E5" i="11"/>
  <c r="S5" i="10"/>
  <c r="U5" i="10" s="1"/>
  <c r="V12" i="10" l="1"/>
  <c r="V36" i="10"/>
  <c r="V9" i="10"/>
  <c r="Q33" i="10"/>
  <c r="U33" i="10" s="1"/>
  <c r="H32" i="10"/>
  <c r="T32" i="10" s="1"/>
  <c r="V11" i="10"/>
  <c r="J11" i="9" s="1"/>
  <c r="V28" i="10"/>
  <c r="Y28" i="10" s="1"/>
  <c r="H28" i="9" s="1"/>
  <c r="Q4" i="10"/>
  <c r="U4" i="10" s="1"/>
  <c r="V4" i="10" s="1"/>
  <c r="Q41" i="10"/>
  <c r="U41" i="10" s="1"/>
  <c r="V41" i="10" s="1"/>
  <c r="Q40" i="10"/>
  <c r="U40" i="10" s="1"/>
  <c r="V40" i="10" s="1"/>
  <c r="H23" i="10"/>
  <c r="T23" i="10" s="1"/>
  <c r="V23" i="10" s="1"/>
  <c r="V33" i="10"/>
  <c r="Y33" i="10" s="1"/>
  <c r="V22" i="10"/>
  <c r="X22" i="10" s="1"/>
  <c r="I22" i="9" s="1"/>
  <c r="V19" i="10"/>
  <c r="J19" i="9" s="1"/>
  <c r="X17" i="10"/>
  <c r="I17" i="9" s="1"/>
  <c r="J17" i="9"/>
  <c r="W17" i="10"/>
  <c r="G17" i="9" s="1"/>
  <c r="Y17" i="10"/>
  <c r="H17" i="9" s="1"/>
  <c r="X33" i="10"/>
  <c r="Y34" i="10"/>
  <c r="W34" i="10"/>
  <c r="X34" i="10"/>
  <c r="X29" i="10"/>
  <c r="I29" i="9" s="1"/>
  <c r="J29" i="9"/>
  <c r="Y29" i="10"/>
  <c r="H29" i="9" s="1"/>
  <c r="W29" i="10"/>
  <c r="G29" i="9" s="1"/>
  <c r="Y37" i="10"/>
  <c r="W37" i="10"/>
  <c r="X37" i="10"/>
  <c r="W16" i="10"/>
  <c r="G16" i="9" s="1"/>
  <c r="Y16" i="10"/>
  <c r="H16" i="9" s="1"/>
  <c r="J16" i="9"/>
  <c r="X16" i="10"/>
  <c r="I16" i="9" s="1"/>
  <c r="W24" i="10"/>
  <c r="G24" i="9" s="1"/>
  <c r="X24" i="10"/>
  <c r="I24" i="9" s="1"/>
  <c r="J24" i="9"/>
  <c r="Y24" i="10"/>
  <c r="H24" i="9" s="1"/>
  <c r="X35" i="10"/>
  <c r="Y35" i="10"/>
  <c r="W35" i="10"/>
  <c r="W28" i="10"/>
  <c r="G28" i="9" s="1"/>
  <c r="X43" i="10"/>
  <c r="Y43" i="10"/>
  <c r="W43" i="10"/>
  <c r="V5" i="10"/>
  <c r="V32" i="10"/>
  <c r="V7" i="10"/>
  <c r="V18" i="10"/>
  <c r="J30" i="9"/>
  <c r="Y30" i="10"/>
  <c r="H30" i="9" s="1"/>
  <c r="W30" i="10"/>
  <c r="G30" i="9" s="1"/>
  <c r="X30" i="10"/>
  <c r="I30" i="9" s="1"/>
  <c r="W9" i="10"/>
  <c r="J9" i="9"/>
  <c r="Y9" i="10"/>
  <c r="H9" i="9" s="1"/>
  <c r="X9" i="10"/>
  <c r="I9" i="9" s="1"/>
  <c r="V38" i="10"/>
  <c r="J25" i="9"/>
  <c r="W25" i="10"/>
  <c r="G25" i="9" s="1"/>
  <c r="X25" i="10"/>
  <c r="I25" i="9" s="1"/>
  <c r="Y25" i="10"/>
  <c r="H25" i="9" s="1"/>
  <c r="W13" i="10"/>
  <c r="G13" i="9" s="1"/>
  <c r="J13" i="9"/>
  <c r="X13" i="10"/>
  <c r="I13" i="9" s="1"/>
  <c r="Y13" i="10"/>
  <c r="H13" i="9" s="1"/>
  <c r="X10" i="10"/>
  <c r="I10" i="9" s="1"/>
  <c r="W10" i="10"/>
  <c r="J10" i="9"/>
  <c r="Y10" i="10"/>
  <c r="H10" i="9" s="1"/>
  <c r="W6" i="10"/>
  <c r="X6" i="10"/>
  <c r="I6" i="9" s="1"/>
  <c r="Y6" i="10"/>
  <c r="H6" i="9" s="1"/>
  <c r="J6" i="9"/>
  <c r="V15" i="10"/>
  <c r="V39" i="10"/>
  <c r="V21" i="10"/>
  <c r="W14" i="10"/>
  <c r="G14" i="9" s="1"/>
  <c r="X14" i="10"/>
  <c r="I14" i="9" s="1"/>
  <c r="Y14" i="10"/>
  <c r="H14" i="9" s="1"/>
  <c r="J14" i="9"/>
  <c r="V20" i="10"/>
  <c r="W36" i="10"/>
  <c r="Y36" i="10"/>
  <c r="X36" i="10"/>
  <c r="Y12" i="10"/>
  <c r="H12" i="9" s="1"/>
  <c r="W12" i="10"/>
  <c r="X12" i="10"/>
  <c r="I12" i="9" s="1"/>
  <c r="J12" i="9"/>
  <c r="V8" i="10"/>
  <c r="V26" i="10"/>
  <c r="W31" i="10"/>
  <c r="G31" i="9" s="1"/>
  <c r="J31" i="9"/>
  <c r="X31" i="10"/>
  <c r="I31" i="9" s="1"/>
  <c r="Y31" i="10"/>
  <c r="H31" i="9" s="1"/>
  <c r="Y42" i="10"/>
  <c r="W42" i="10"/>
  <c r="X42" i="10"/>
  <c r="V27" i="10"/>
  <c r="W23" i="10" l="1"/>
  <c r="G23" i="9" s="1"/>
  <c r="X23" i="10"/>
  <c r="I23" i="9" s="1"/>
  <c r="J23" i="9"/>
  <c r="Y23" i="10"/>
  <c r="H23" i="9" s="1"/>
  <c r="Y22" i="10"/>
  <c r="H22" i="9" s="1"/>
  <c r="X28" i="10"/>
  <c r="I28" i="9" s="1"/>
  <c r="W11" i="10"/>
  <c r="W33" i="10"/>
  <c r="W22" i="10"/>
  <c r="G22" i="9" s="1"/>
  <c r="J22" i="9"/>
  <c r="Y19" i="10"/>
  <c r="H19" i="9" s="1"/>
  <c r="X19" i="10"/>
  <c r="I19" i="9" s="1"/>
  <c r="Y11" i="10"/>
  <c r="H11" i="9" s="1"/>
  <c r="W19" i="10"/>
  <c r="G19" i="9" s="1"/>
  <c r="J28" i="9"/>
  <c r="X11" i="10"/>
  <c r="I11" i="9" s="1"/>
  <c r="W18" i="10"/>
  <c r="G18" i="9" s="1"/>
  <c r="X18" i="10"/>
  <c r="I18" i="9" s="1"/>
  <c r="J18" i="9"/>
  <c r="Y18" i="10"/>
  <c r="H18" i="9" s="1"/>
  <c r="W7" i="10"/>
  <c r="X7" i="10"/>
  <c r="I7" i="9" s="1"/>
  <c r="Y7" i="10"/>
  <c r="H7" i="9" s="1"/>
  <c r="J7" i="9"/>
  <c r="W40" i="10"/>
  <c r="X40" i="10"/>
  <c r="Y40" i="10"/>
  <c r="W32" i="10"/>
  <c r="G32" i="9" s="1"/>
  <c r="X32" i="10"/>
  <c r="I32" i="9" s="1"/>
  <c r="J32" i="9"/>
  <c r="Y32" i="10"/>
  <c r="H32" i="9" s="1"/>
  <c r="X41" i="10"/>
  <c r="Y41" i="10"/>
  <c r="W41" i="10"/>
  <c r="W21" i="10"/>
  <c r="G21" i="9" s="1"/>
  <c r="J21" i="9"/>
  <c r="Y21" i="10"/>
  <c r="H21" i="9" s="1"/>
  <c r="X21" i="10"/>
  <c r="I21" i="9" s="1"/>
  <c r="W5" i="10"/>
  <c r="J5" i="9"/>
  <c r="X5" i="10"/>
  <c r="I5" i="9" s="1"/>
  <c r="Y5" i="10"/>
  <c r="H5" i="9" s="1"/>
  <c r="W38" i="10"/>
  <c r="Y38" i="10"/>
  <c r="X38" i="10"/>
  <c r="X27" i="10"/>
  <c r="I27" i="9" s="1"/>
  <c r="J27" i="9"/>
  <c r="Y27" i="10"/>
  <c r="H27" i="9" s="1"/>
  <c r="W27" i="10"/>
  <c r="G27" i="9" s="1"/>
  <c r="X39" i="10"/>
  <c r="Y39" i="10"/>
  <c r="W39" i="10"/>
  <c r="X15" i="10"/>
  <c r="I15" i="9" s="1"/>
  <c r="Y15" i="10"/>
  <c r="H15" i="9" s="1"/>
  <c r="J15" i="9"/>
  <c r="W15" i="10"/>
  <c r="G15" i="9" s="1"/>
  <c r="X4" i="10"/>
  <c r="I4" i="9" s="1"/>
  <c r="W4" i="10"/>
  <c r="J4" i="9"/>
  <c r="Y4" i="10"/>
  <c r="H4" i="9" s="1"/>
  <c r="W26" i="10"/>
  <c r="G26" i="9" s="1"/>
  <c r="Y26" i="10"/>
  <c r="H26" i="9" s="1"/>
  <c r="X26" i="10"/>
  <c r="I26" i="9" s="1"/>
  <c r="J26" i="9"/>
  <c r="X8" i="10"/>
  <c r="I8" i="9" s="1"/>
  <c r="Y8" i="10"/>
  <c r="H8" i="9" s="1"/>
  <c r="J8" i="9"/>
  <c r="W8" i="10"/>
  <c r="W20" i="10"/>
  <c r="G20" i="9" s="1"/>
  <c r="X20" i="10"/>
  <c r="I20" i="9" s="1"/>
  <c r="Y20" i="10"/>
  <c r="H20" i="9" s="1"/>
  <c r="J20" i="9"/>
</calcChain>
</file>

<file path=xl/sharedStrings.xml><?xml version="1.0" encoding="utf-8"?>
<sst xmlns="http://schemas.openxmlformats.org/spreadsheetml/2006/main" count="174" uniqueCount="117">
  <si>
    <t>WT1</t>
  </si>
  <si>
    <t>WT2</t>
  </si>
  <si>
    <t>WT3</t>
  </si>
  <si>
    <t>WT4</t>
  </si>
  <si>
    <t>WT5</t>
  </si>
  <si>
    <t>Dist X</t>
  </si>
  <si>
    <t>Dist Y</t>
  </si>
  <si>
    <t>Dist WT</t>
  </si>
  <si>
    <t>NE</t>
  </si>
  <si>
    <t>SW</t>
  </si>
  <si>
    <t>WT10</t>
  </si>
  <si>
    <t>WT11</t>
  </si>
  <si>
    <t>WT12</t>
  </si>
  <si>
    <t>WT6</t>
  </si>
  <si>
    <t>WT7</t>
  </si>
  <si>
    <t>WT8</t>
  </si>
  <si>
    <t>WT9</t>
  </si>
  <si>
    <t>CL Dist</t>
  </si>
  <si>
    <t>(m)</t>
  </si>
  <si>
    <t>WT13</t>
  </si>
  <si>
    <t>WT14</t>
  </si>
  <si>
    <t>WT15</t>
  </si>
  <si>
    <t>WT16</t>
  </si>
  <si>
    <t>WT17</t>
  </si>
  <si>
    <t>WT18</t>
  </si>
  <si>
    <t>WT19</t>
  </si>
  <si>
    <t>WT20</t>
  </si>
  <si>
    <t>WT21</t>
  </si>
  <si>
    <t>WT22</t>
  </si>
  <si>
    <t>WT23</t>
  </si>
  <si>
    <t>WT24</t>
  </si>
  <si>
    <t>WT25</t>
  </si>
  <si>
    <t>WT26</t>
  </si>
  <si>
    <t>WT27</t>
  </si>
  <si>
    <t>WT28</t>
  </si>
  <si>
    <t>WT29</t>
  </si>
  <si>
    <t>Landen</t>
  </si>
  <si>
    <t>Distance (m)</t>
  </si>
  <si>
    <t>Threshold locations based on publication in FLIP, converted to Lambert using wtrans</t>
  </si>
  <si>
    <t>ARA</t>
  </si>
  <si>
    <t>feet</t>
  </si>
  <si>
    <t>meter</t>
  </si>
  <si>
    <t>Aerodrome Reference altitude as published in ATM 11 (average of published threshold elevations in FLIP)</t>
  </si>
  <si>
    <t>%</t>
  </si>
  <si>
    <t>m</t>
  </si>
  <si>
    <t>Inner Horizontal</t>
  </si>
  <si>
    <t>Runway Classification</t>
  </si>
  <si>
    <t>As published in ATM 11</t>
  </si>
  <si>
    <t>From ICAO Annex 14</t>
  </si>
  <si>
    <t>Slope</t>
  </si>
  <si>
    <t>Height</t>
  </si>
  <si>
    <t>Radius</t>
  </si>
  <si>
    <t>Conical</t>
  </si>
  <si>
    <t>WT01</t>
  </si>
  <si>
    <t>WT02</t>
  </si>
  <si>
    <t>WT03</t>
  </si>
  <si>
    <t>WT04</t>
  </si>
  <si>
    <t>WT05</t>
  </si>
  <si>
    <t>WT06</t>
  </si>
  <si>
    <t>WT07</t>
  </si>
  <si>
    <t>WT08</t>
  </si>
  <si>
    <t>WT09</t>
  </si>
  <si>
    <t>WT30</t>
  </si>
  <si>
    <t>WT31</t>
  </si>
  <si>
    <t>WT32</t>
  </si>
  <si>
    <t>WT33</t>
  </si>
  <si>
    <t>WT34</t>
  </si>
  <si>
    <t>WT35</t>
  </si>
  <si>
    <t>WT36</t>
  </si>
  <si>
    <t>WT37</t>
  </si>
  <si>
    <t>WT38</t>
  </si>
  <si>
    <t>WT39</t>
  </si>
  <si>
    <t>WT40</t>
  </si>
  <si>
    <t>X</t>
  </si>
  <si>
    <t>Y</t>
  </si>
  <si>
    <t>Z</t>
  </si>
  <si>
    <t>THR Dist</t>
  </si>
  <si>
    <t>RWY Slope</t>
  </si>
  <si>
    <t>Calculated from threshold locations</t>
  </si>
  <si>
    <t>Y-Incpt</t>
  </si>
  <si>
    <t>Perp y-intercept</t>
  </si>
  <si>
    <t>W RWY Edge CL</t>
  </si>
  <si>
    <t>E RWY Edge CL</t>
  </si>
  <si>
    <t>Critical</t>
  </si>
  <si>
    <t>Max height (m)</t>
  </si>
  <si>
    <t>Relative</t>
  </si>
  <si>
    <t>AGL</t>
  </si>
  <si>
    <t>AMSL</t>
  </si>
  <si>
    <t>Kleine Brogel</t>
  </si>
  <si>
    <t>Main</t>
  </si>
  <si>
    <t>Parallel</t>
  </si>
  <si>
    <t>D</t>
  </si>
  <si>
    <t>H - AGL (m)</t>
  </si>
  <si>
    <t>H - AMSL (m)</t>
  </si>
  <si>
    <t>Max height AGL (m)</t>
  </si>
  <si>
    <t>Max height AMSL (m)</t>
  </si>
  <si>
    <t>Crit Dist (m)</t>
  </si>
  <si>
    <t>Max height REL (m)</t>
  </si>
  <si>
    <t>RWY</t>
  </si>
  <si>
    <t>16R</t>
  </si>
  <si>
    <t>34L</t>
  </si>
  <si>
    <t>16L</t>
  </si>
  <si>
    <t>34R</t>
  </si>
  <si>
    <t>StartE</t>
  </si>
  <si>
    <t>StartN</t>
  </si>
  <si>
    <t>EndE</t>
  </si>
  <si>
    <t>EndN</t>
  </si>
  <si>
    <t>AppE</t>
  </si>
  <si>
    <t>AppN</t>
  </si>
  <si>
    <t>ThrE</t>
  </si>
  <si>
    <t>ThrN</t>
  </si>
  <si>
    <t>ThrZ</t>
  </si>
  <si>
    <t>SwyE</t>
  </si>
  <si>
    <t>SwyN</t>
  </si>
  <si>
    <t>CwyE</t>
  </si>
  <si>
    <t>CwyN</t>
  </si>
  <si>
    <t>CwyZ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</si>
</sst>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"/>
    <numFmt numFmtId="166" formatCode="&quot;3D/&quot;0"/>
    <numFmt numFmtId="167" formatCode="0.0000"/>
    <numFmt numFmtId="168" formatCode="#,##0_ ;\-#,##0\ "/>
    <numFmt numFmtId="169" formatCode="0.000"/>
  </numFmts>
  <fonts count="15" x14ac:knownFonts="1">
    <font>
      <sz val="10"/>
      <name val="Arial"/>
    </font>
    <font>
      <sz val="8"/>
      <name val="Arial"/>
      <family val="2"/>
    </font>
    <font>
      <sz val="8"/>
      <color indexed="5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color indexed="12"/>
      <name val="Franklin Gothic Heavy"/>
      <family val="2"/>
    </font>
    <font>
      <sz val="24"/>
      <color indexed="12"/>
      <name val="Franklin Gothic Heavy"/>
      <family val="2"/>
    </font>
    <font>
      <sz val="10"/>
      <name val="Arial"/>
      <family val="2"/>
    </font>
    <font>
      <sz val="10"/>
      <color indexed="55"/>
      <name val="Arial"/>
      <family val="2"/>
    </font>
    <font>
      <sz val="8"/>
      <color indexed="55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4" fillId="0" borderId="0"/>
  </cellStyleXfs>
  <cellXfs count="134">
    <xf numFmtId="0" fontId="0" fillId="0" borderId="0" xfId="0"/>
    <xf numFmtId="0" fontId="0" fillId="0" borderId="1" xfId="0" applyBorder="1"/>
    <xf numFmtId="0" fontId="2" fillId="0" borderId="2" xfId="0" applyFont="1" applyBorder="1"/>
    <xf numFmtId="165" fontId="2" fillId="0" borderId="2" xfId="0" applyNumberFormat="1" applyFont="1" applyBorder="1"/>
    <xf numFmtId="0" fontId="0" fillId="0" borderId="3" xfId="0" applyBorder="1"/>
    <xf numFmtId="0" fontId="2" fillId="0" borderId="0" xfId="0" applyFont="1"/>
    <xf numFmtId="165" fontId="2" fillId="0" borderId="0" xfId="0" applyNumberFormat="1" applyFont="1"/>
    <xf numFmtId="0" fontId="2" fillId="0" borderId="3" xfId="0" applyFont="1" applyBorder="1"/>
    <xf numFmtId="0" fontId="2" fillId="0" borderId="1" xfId="0" applyFont="1" applyBorder="1"/>
    <xf numFmtId="0" fontId="0" fillId="0" borderId="4" xfId="0" applyBorder="1"/>
    <xf numFmtId="0" fontId="2" fillId="0" borderId="4" xfId="0" applyFont="1" applyBorder="1"/>
    <xf numFmtId="0" fontId="2" fillId="0" borderId="5" xfId="0" applyFont="1" applyBorder="1"/>
    <xf numFmtId="165" fontId="2" fillId="0" borderId="5" xfId="0" applyNumberFormat="1" applyFont="1" applyBorder="1"/>
    <xf numFmtId="166" fontId="8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10" fillId="0" borderId="6" xfId="0" applyFont="1" applyBorder="1"/>
    <xf numFmtId="0" fontId="10" fillId="0" borderId="7" xfId="0" applyFont="1" applyBorder="1"/>
    <xf numFmtId="0" fontId="10" fillId="0" borderId="1" xfId="0" applyFont="1" applyBorder="1"/>
    <xf numFmtId="0" fontId="10" fillId="0" borderId="3" xfId="0" applyFont="1" applyBorder="1"/>
    <xf numFmtId="0" fontId="10" fillId="0" borderId="8" xfId="0" applyFont="1" applyBorder="1"/>
    <xf numFmtId="0" fontId="10" fillId="0" borderId="4" xfId="0" applyFont="1" applyBorder="1"/>
    <xf numFmtId="0" fontId="10" fillId="0" borderId="9" xfId="0" applyFont="1" applyBorder="1"/>
    <xf numFmtId="0" fontId="10" fillId="0" borderId="10" xfId="0" applyFont="1" applyBorder="1"/>
    <xf numFmtId="0" fontId="0" fillId="0" borderId="9" xfId="0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0" xfId="0" applyFont="1" applyAlignment="1">
      <alignment horizontal="left" vertical="center"/>
    </xf>
    <xf numFmtId="165" fontId="11" fillId="0" borderId="4" xfId="0" applyNumberFormat="1" applyFont="1" applyBorder="1"/>
    <xf numFmtId="0" fontId="11" fillId="0" borderId="7" xfId="0" applyFont="1" applyBorder="1"/>
    <xf numFmtId="1" fontId="11" fillId="0" borderId="7" xfId="0" applyNumberFormat="1" applyFont="1" applyBorder="1"/>
    <xf numFmtId="1" fontId="11" fillId="0" borderId="4" xfId="0" applyNumberFormat="1" applyFont="1" applyBorder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14" xfId="0" applyFont="1" applyBorder="1"/>
    <xf numFmtId="0" fontId="11" fillId="0" borderId="4" xfId="0" applyFont="1" applyBorder="1"/>
    <xf numFmtId="1" fontId="0" fillId="0" borderId="0" xfId="0" applyNumberFormat="1" applyAlignment="1">
      <alignment horizontal="center"/>
    </xf>
    <xf numFmtId="1" fontId="12" fillId="0" borderId="3" xfId="0" applyNumberFormat="1" applyFont="1" applyBorder="1"/>
    <xf numFmtId="1" fontId="12" fillId="0" borderId="8" xfId="0" applyNumberFormat="1" applyFont="1" applyBorder="1"/>
    <xf numFmtId="1" fontId="12" fillId="0" borderId="4" xfId="0" applyNumberFormat="1" applyFont="1" applyBorder="1"/>
    <xf numFmtId="1" fontId="12" fillId="0" borderId="7" xfId="0" applyNumberFormat="1" applyFont="1" applyBorder="1"/>
    <xf numFmtId="168" fontId="12" fillId="0" borderId="14" xfId="1" applyNumberFormat="1" applyFont="1" applyBorder="1" applyAlignment="1">
      <alignment horizontal="center"/>
    </xf>
    <xf numFmtId="168" fontId="12" fillId="0" borderId="13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1" fontId="4" fillId="0" borderId="15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" fontId="4" fillId="0" borderId="12" xfId="1" applyNumberFormat="1" applyFont="1" applyBorder="1" applyAlignment="1">
      <alignment horizontal="center"/>
    </xf>
    <xf numFmtId="1" fontId="4" fillId="0" borderId="16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" fontId="4" fillId="0" borderId="14" xfId="1" applyNumberFormat="1" applyFont="1" applyBorder="1" applyAlignment="1">
      <alignment horizontal="center"/>
    </xf>
    <xf numFmtId="1" fontId="4" fillId="0" borderId="17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5" xfId="1" applyNumberFormat="1" applyFont="1" applyBorder="1" applyAlignment="1">
      <alignment horizontal="center"/>
    </xf>
    <xf numFmtId="1" fontId="4" fillId="0" borderId="13" xfId="1" applyNumberFormat="1" applyFont="1" applyBorder="1" applyAlignment="1">
      <alignment horizontal="center"/>
    </xf>
    <xf numFmtId="0" fontId="3" fillId="0" borderId="0" xfId="0" applyFont="1"/>
    <xf numFmtId="0" fontId="3" fillId="0" borderId="18" xfId="0" quotePrefix="1" applyFont="1" applyBorder="1" applyAlignment="1">
      <alignment horizontal="center"/>
    </xf>
    <xf numFmtId="1" fontId="3" fillId="0" borderId="14" xfId="0" applyNumberFormat="1" applyFont="1" applyBorder="1"/>
    <xf numFmtId="1" fontId="3" fillId="0" borderId="13" xfId="0" applyNumberFormat="1" applyFont="1" applyBorder="1"/>
    <xf numFmtId="1" fontId="3" fillId="0" borderId="0" xfId="0" applyNumberFormat="1" applyFont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0" fontId="3" fillId="0" borderId="1" xfId="0" applyFont="1" applyBorder="1"/>
    <xf numFmtId="0" fontId="6" fillId="0" borderId="11" xfId="0" quotePrefix="1" applyFont="1" applyBorder="1" applyAlignment="1">
      <alignment horizontal="center"/>
    </xf>
    <xf numFmtId="0" fontId="0" fillId="0" borderId="11" xfId="0" applyBorder="1"/>
    <xf numFmtId="0" fontId="2" fillId="0" borderId="9" xfId="0" quotePrefix="1" applyFont="1" applyBorder="1" applyAlignment="1">
      <alignment horizontal="center"/>
    </xf>
    <xf numFmtId="0" fontId="2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4" fillId="0" borderId="15" xfId="0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3" fillId="0" borderId="22" xfId="0" applyNumberFormat="1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69" fontId="0" fillId="0" borderId="0" xfId="0" applyNumberFormat="1"/>
    <xf numFmtId="0" fontId="10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7" fontId="11" fillId="0" borderId="1" xfId="0" applyNumberFormat="1" applyFont="1" applyBorder="1" applyAlignment="1">
      <alignment horizontal="center"/>
    </xf>
    <xf numFmtId="167" fontId="11" fillId="0" borderId="6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6" fillId="0" borderId="10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3" xfId="2" xr:uid="{FAD3D0CD-93F6-4768-A524-BA3D3FFE3C02}"/>
  </cellStyles>
  <dxfs count="2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G12" sqref="G12"/>
    </sheetView>
  </sheetViews>
  <sheetFormatPr defaultColWidth="8.85546875" defaultRowHeight="12.75" x14ac:dyDescent="0.2"/>
  <cols>
    <col min="1" max="1" width="20.42578125" bestFit="1" customWidth="1"/>
    <col min="2" max="6" width="10.7109375" style="15" customWidth="1"/>
    <col min="7" max="7" width="12.85546875" style="15" customWidth="1"/>
    <col min="8" max="8" width="12.85546875" style="39" customWidth="1"/>
    <col min="9" max="9" width="12.85546875" style="15" customWidth="1"/>
    <col min="10" max="10" width="10.28515625" customWidth="1"/>
    <col min="11" max="17" width="7.140625" customWidth="1"/>
    <col min="18" max="19" width="14.28515625" customWidth="1"/>
  </cols>
  <sheetData>
    <row r="1" spans="1:10" ht="31.5" x14ac:dyDescent="0.5">
      <c r="A1" s="13">
        <v>300</v>
      </c>
      <c r="B1" s="50" t="s">
        <v>36</v>
      </c>
      <c r="C1" s="36"/>
      <c r="D1" s="36"/>
    </row>
    <row r="2" spans="1:10" ht="15" customHeight="1" thickBot="1" x14ac:dyDescent="0.55000000000000004">
      <c r="A2" s="13"/>
      <c r="B2" s="35"/>
      <c r="C2" s="36"/>
      <c r="D2" s="36"/>
    </row>
    <row r="3" spans="1:10" s="51" customFormat="1" ht="33.950000000000003" customHeight="1" thickBot="1" x14ac:dyDescent="0.25">
      <c r="B3" s="89" t="s">
        <v>73</v>
      </c>
      <c r="C3" s="90" t="s">
        <v>74</v>
      </c>
      <c r="D3" s="90" t="s">
        <v>75</v>
      </c>
      <c r="E3" s="91" t="s">
        <v>92</v>
      </c>
      <c r="F3" s="87" t="s">
        <v>93</v>
      </c>
      <c r="G3" s="99" t="s">
        <v>97</v>
      </c>
      <c r="H3" s="100" t="s">
        <v>94</v>
      </c>
      <c r="I3" s="91" t="s">
        <v>95</v>
      </c>
      <c r="J3" s="52" t="s">
        <v>96</v>
      </c>
    </row>
    <row r="4" spans="1:10" x14ac:dyDescent="0.2">
      <c r="A4" s="28" t="s">
        <v>53</v>
      </c>
      <c r="B4" s="57">
        <v>223619</v>
      </c>
      <c r="C4" s="92">
        <v>203451</v>
      </c>
      <c r="D4" s="92"/>
      <c r="E4" s="93">
        <v>150</v>
      </c>
      <c r="F4" s="59" t="str">
        <f t="shared" ref="F4:F43" si="0">IF(ISBLANK(B4)," ",IF(ISBLANK(WTZ),"?",D4+E4))</f>
        <v>?</v>
      </c>
      <c r="G4" s="57" t="str">
        <f t="shared" ref="G4:G43" si="1">IF(ISBLANK(WTX)," ",IF(ISBLANK(WTZ),"?",WTMAXREL))</f>
        <v>?</v>
      </c>
      <c r="H4" s="101">
        <f t="shared" ref="H4:H43" si="2">IF(ISBLANK(B4)," ",WTMAXAGL)</f>
        <v>100.4736</v>
      </c>
      <c r="I4" s="102">
        <f t="shared" ref="I4:I43" si="3">IF(ISBLANK(B4)," ",WTMAXAMSL)</f>
        <v>100.4736</v>
      </c>
      <c r="J4" s="54">
        <f t="shared" ref="J4:J43" si="4">IF(ISBLANK(WTX)," ",WTCRITDISTM)</f>
        <v>3440.9510313284031</v>
      </c>
    </row>
    <row r="5" spans="1:10" x14ac:dyDescent="0.2">
      <c r="A5" s="37" t="s">
        <v>54</v>
      </c>
      <c r="B5" s="60">
        <v>199143</v>
      </c>
      <c r="C5" s="94">
        <v>156040</v>
      </c>
      <c r="D5" s="94"/>
      <c r="E5" s="95">
        <v>150</v>
      </c>
      <c r="F5" s="62" t="str">
        <f t="shared" si="0"/>
        <v>?</v>
      </c>
      <c r="G5" s="60" t="str">
        <f t="shared" si="1"/>
        <v>?</v>
      </c>
      <c r="H5" s="103" t="str">
        <f t="shared" si="2"/>
        <v>No Limit</v>
      </c>
      <c r="I5" s="104" t="str">
        <f t="shared" si="3"/>
        <v>No Limit</v>
      </c>
      <c r="J5" s="55">
        <f t="shared" si="4"/>
        <v>56710.185901652621</v>
      </c>
    </row>
    <row r="6" spans="1:10" x14ac:dyDescent="0.2">
      <c r="A6" s="37" t="s">
        <v>55</v>
      </c>
      <c r="B6" s="60">
        <v>199473</v>
      </c>
      <c r="C6" s="94">
        <v>155949</v>
      </c>
      <c r="D6" s="94"/>
      <c r="E6" s="95">
        <v>150</v>
      </c>
      <c r="F6" s="62" t="str">
        <f t="shared" si="0"/>
        <v>?</v>
      </c>
      <c r="G6" s="60" t="str">
        <f t="shared" si="1"/>
        <v>?</v>
      </c>
      <c r="H6" s="103" t="str">
        <f t="shared" si="2"/>
        <v>No Limit</v>
      </c>
      <c r="I6" s="104" t="str">
        <f t="shared" si="3"/>
        <v>No Limit</v>
      </c>
      <c r="J6" s="55">
        <f t="shared" si="4"/>
        <v>56635.977893914751</v>
      </c>
    </row>
    <row r="7" spans="1:10" x14ac:dyDescent="0.2">
      <c r="A7" s="37" t="s">
        <v>56</v>
      </c>
      <c r="B7" s="60">
        <v>199803</v>
      </c>
      <c r="C7" s="94">
        <v>155870</v>
      </c>
      <c r="D7" s="94"/>
      <c r="E7" s="95">
        <v>150</v>
      </c>
      <c r="F7" s="62" t="str">
        <f t="shared" si="0"/>
        <v>?</v>
      </c>
      <c r="G7" s="60" t="str">
        <f t="shared" si="1"/>
        <v>?</v>
      </c>
      <c r="H7" s="103" t="str">
        <f t="shared" si="2"/>
        <v>No Limit</v>
      </c>
      <c r="I7" s="104" t="str">
        <f t="shared" si="3"/>
        <v>No Limit</v>
      </c>
      <c r="J7" s="55">
        <f t="shared" si="4"/>
        <v>56553.0935051302</v>
      </c>
    </row>
    <row r="8" spans="1:10" x14ac:dyDescent="0.2">
      <c r="A8" s="37" t="s">
        <v>57</v>
      </c>
      <c r="B8" s="60">
        <v>200129</v>
      </c>
      <c r="C8" s="94">
        <v>155783</v>
      </c>
      <c r="D8" s="94"/>
      <c r="E8" s="95">
        <v>150</v>
      </c>
      <c r="F8" s="62" t="str">
        <f t="shared" si="0"/>
        <v>?</v>
      </c>
      <c r="G8" s="60" t="str">
        <f t="shared" si="1"/>
        <v>?</v>
      </c>
      <c r="H8" s="103" t="str">
        <f t="shared" si="2"/>
        <v>No Limit</v>
      </c>
      <c r="I8" s="104" t="str">
        <f t="shared" si="3"/>
        <v>No Limit</v>
      </c>
      <c r="J8" s="55">
        <f t="shared" si="4"/>
        <v>56481.070280227519</v>
      </c>
    </row>
    <row r="9" spans="1:10" x14ac:dyDescent="0.2">
      <c r="A9" s="37" t="s">
        <v>58</v>
      </c>
      <c r="B9" s="60">
        <v>200507</v>
      </c>
      <c r="C9" s="94">
        <v>155696</v>
      </c>
      <c r="D9" s="94"/>
      <c r="E9" s="95">
        <v>150</v>
      </c>
      <c r="F9" s="62" t="str">
        <f t="shared" si="0"/>
        <v>?</v>
      </c>
      <c r="G9" s="60" t="str">
        <f t="shared" si="1"/>
        <v>?</v>
      </c>
      <c r="H9" s="103" t="str">
        <f t="shared" si="2"/>
        <v>No Limit</v>
      </c>
      <c r="I9" s="104" t="str">
        <f t="shared" si="3"/>
        <v>No Limit</v>
      </c>
      <c r="J9" s="55">
        <f t="shared" si="4"/>
        <v>56387.574810413687</v>
      </c>
    </row>
    <row r="10" spans="1:10" x14ac:dyDescent="0.2">
      <c r="A10" s="37" t="s">
        <v>59</v>
      </c>
      <c r="B10" s="60">
        <v>200831</v>
      </c>
      <c r="C10" s="94">
        <v>155624</v>
      </c>
      <c r="D10" s="94"/>
      <c r="E10" s="95">
        <v>150</v>
      </c>
      <c r="F10" s="62" t="str">
        <f t="shared" si="0"/>
        <v>?</v>
      </c>
      <c r="G10" s="60" t="str">
        <f t="shared" si="1"/>
        <v>?</v>
      </c>
      <c r="H10" s="103" t="str">
        <f t="shared" si="2"/>
        <v>No Limit</v>
      </c>
      <c r="I10" s="104" t="str">
        <f t="shared" si="3"/>
        <v>No Limit</v>
      </c>
      <c r="J10" s="55">
        <f t="shared" si="4"/>
        <v>56307.135471448019</v>
      </c>
    </row>
    <row r="11" spans="1:10" x14ac:dyDescent="0.2">
      <c r="A11" s="37" t="s">
        <v>60</v>
      </c>
      <c r="B11" s="60">
        <v>201117</v>
      </c>
      <c r="C11" s="94">
        <v>155535</v>
      </c>
      <c r="D11" s="94"/>
      <c r="E11" s="95">
        <v>150</v>
      </c>
      <c r="F11" s="62" t="str">
        <f t="shared" si="0"/>
        <v>?</v>
      </c>
      <c r="G11" s="60" t="str">
        <f t="shared" si="1"/>
        <v>?</v>
      </c>
      <c r="H11" s="103" t="str">
        <f t="shared" si="2"/>
        <v>No Limit</v>
      </c>
      <c r="I11" s="104" t="str">
        <f t="shared" si="3"/>
        <v>No Limit</v>
      </c>
      <c r="J11" s="55">
        <f t="shared" si="4"/>
        <v>56260.51322197479</v>
      </c>
    </row>
    <row r="12" spans="1:10" x14ac:dyDescent="0.2">
      <c r="A12" s="37" t="s">
        <v>61</v>
      </c>
      <c r="B12" s="60">
        <v>201465</v>
      </c>
      <c r="C12" s="94">
        <v>155446</v>
      </c>
      <c r="D12" s="94"/>
      <c r="E12" s="95">
        <v>150</v>
      </c>
      <c r="F12" s="62" t="str">
        <f t="shared" si="0"/>
        <v>?</v>
      </c>
      <c r="G12" s="60" t="str">
        <f t="shared" si="1"/>
        <v>?</v>
      </c>
      <c r="H12" s="103" t="str">
        <f t="shared" si="2"/>
        <v>No Limit</v>
      </c>
      <c r="I12" s="104" t="str">
        <f t="shared" si="3"/>
        <v>No Limit</v>
      </c>
      <c r="J12" s="55">
        <f t="shared" si="4"/>
        <v>56188.503494932127</v>
      </c>
    </row>
    <row r="13" spans="1:10" x14ac:dyDescent="0.2">
      <c r="A13" s="37" t="s">
        <v>10</v>
      </c>
      <c r="B13" s="60">
        <v>202715</v>
      </c>
      <c r="C13" s="94">
        <v>155680</v>
      </c>
      <c r="D13" s="94">
        <v>122</v>
      </c>
      <c r="E13" s="95">
        <v>150</v>
      </c>
      <c r="F13" s="62">
        <f t="shared" si="0"/>
        <v>272</v>
      </c>
      <c r="G13" s="60" t="str">
        <f t="shared" si="1"/>
        <v>No Limit</v>
      </c>
      <c r="H13" s="103" t="str">
        <f t="shared" si="2"/>
        <v>No Limit</v>
      </c>
      <c r="I13" s="104" t="str">
        <f t="shared" si="3"/>
        <v>No Limit</v>
      </c>
      <c r="J13" s="55">
        <f t="shared" si="4"/>
        <v>55444.489581923284</v>
      </c>
    </row>
    <row r="14" spans="1:10" x14ac:dyDescent="0.2">
      <c r="A14" s="37" t="s">
        <v>11</v>
      </c>
      <c r="B14" s="60">
        <v>202985</v>
      </c>
      <c r="C14" s="94">
        <v>155610</v>
      </c>
      <c r="D14" s="94">
        <v>127</v>
      </c>
      <c r="E14" s="95">
        <v>150</v>
      </c>
      <c r="F14" s="62">
        <f t="shared" si="0"/>
        <v>277</v>
      </c>
      <c r="G14" s="60" t="str">
        <f t="shared" si="1"/>
        <v>No Limit</v>
      </c>
      <c r="H14" s="103" t="str">
        <f t="shared" si="2"/>
        <v>No Limit</v>
      </c>
      <c r="I14" s="104" t="str">
        <f t="shared" si="3"/>
        <v>No Limit</v>
      </c>
      <c r="J14" s="55">
        <f t="shared" si="4"/>
        <v>55396.074635302451</v>
      </c>
    </row>
    <row r="15" spans="1:10" x14ac:dyDescent="0.2">
      <c r="A15" s="37" t="s">
        <v>12</v>
      </c>
      <c r="B15" s="60">
        <v>178000</v>
      </c>
      <c r="C15" s="94">
        <v>230000</v>
      </c>
      <c r="D15" s="94">
        <v>121</v>
      </c>
      <c r="E15" s="95">
        <v>150</v>
      </c>
      <c r="F15" s="62">
        <f t="shared" si="0"/>
        <v>271</v>
      </c>
      <c r="G15" s="60" t="str">
        <f t="shared" si="1"/>
        <v>No Limit</v>
      </c>
      <c r="H15" s="103" t="str">
        <f t="shared" si="2"/>
        <v>No Limit</v>
      </c>
      <c r="I15" s="104" t="str">
        <f t="shared" si="3"/>
        <v>No Limit</v>
      </c>
      <c r="J15" s="55">
        <f t="shared" si="4"/>
        <v>53511.34319001907</v>
      </c>
    </row>
    <row r="16" spans="1:10" x14ac:dyDescent="0.2">
      <c r="A16" s="37" t="s">
        <v>19</v>
      </c>
      <c r="B16" s="60">
        <v>204513</v>
      </c>
      <c r="C16" s="94">
        <v>154658</v>
      </c>
      <c r="D16" s="94">
        <v>139</v>
      </c>
      <c r="E16" s="95">
        <v>150</v>
      </c>
      <c r="F16" s="62">
        <f t="shared" si="0"/>
        <v>289</v>
      </c>
      <c r="G16" s="60" t="str">
        <f t="shared" si="1"/>
        <v>No Limit</v>
      </c>
      <c r="H16" s="103" t="str">
        <f t="shared" si="2"/>
        <v>No Limit</v>
      </c>
      <c r="I16" s="104" t="str">
        <f t="shared" si="3"/>
        <v>No Limit</v>
      </c>
      <c r="J16" s="55">
        <f t="shared" si="4"/>
        <v>55660.809740786201</v>
      </c>
    </row>
    <row r="17" spans="1:10" x14ac:dyDescent="0.2">
      <c r="A17" s="37" t="s">
        <v>20</v>
      </c>
      <c r="B17" s="60">
        <v>204857</v>
      </c>
      <c r="C17" s="94">
        <v>154546</v>
      </c>
      <c r="D17" s="94">
        <v>136</v>
      </c>
      <c r="E17" s="95">
        <v>150</v>
      </c>
      <c r="F17" s="62">
        <f t="shared" si="0"/>
        <v>286</v>
      </c>
      <c r="G17" s="60" t="str">
        <f t="shared" si="1"/>
        <v>No Limit</v>
      </c>
      <c r="H17" s="103" t="str">
        <f t="shared" si="2"/>
        <v>No Limit</v>
      </c>
      <c r="I17" s="104" t="str">
        <f t="shared" si="3"/>
        <v>No Limit</v>
      </c>
      <c r="J17" s="55">
        <f t="shared" si="4"/>
        <v>55633.49074972736</v>
      </c>
    </row>
    <row r="18" spans="1:10" x14ac:dyDescent="0.2">
      <c r="A18" s="37" t="s">
        <v>21</v>
      </c>
      <c r="B18" s="60">
        <v>205170</v>
      </c>
      <c r="C18" s="94">
        <v>154466</v>
      </c>
      <c r="D18" s="94">
        <v>143</v>
      </c>
      <c r="E18" s="95">
        <v>150</v>
      </c>
      <c r="F18" s="62">
        <f t="shared" si="0"/>
        <v>293</v>
      </c>
      <c r="G18" s="60" t="str">
        <f t="shared" si="1"/>
        <v>No Limit</v>
      </c>
      <c r="H18" s="103" t="str">
        <f t="shared" si="2"/>
        <v>No Limit</v>
      </c>
      <c r="I18" s="104" t="str">
        <f t="shared" si="3"/>
        <v>No Limit</v>
      </c>
      <c r="J18" s="55">
        <f t="shared" si="4"/>
        <v>55590.333062502876</v>
      </c>
    </row>
    <row r="19" spans="1:10" x14ac:dyDescent="0.2">
      <c r="A19" s="37" t="s">
        <v>22</v>
      </c>
      <c r="B19" s="60">
        <v>205489</v>
      </c>
      <c r="C19" s="94">
        <v>154455</v>
      </c>
      <c r="D19" s="94">
        <v>136</v>
      </c>
      <c r="E19" s="95">
        <v>150</v>
      </c>
      <c r="F19" s="62">
        <f t="shared" si="0"/>
        <v>286</v>
      </c>
      <c r="G19" s="60" t="str">
        <f t="shared" si="1"/>
        <v>No Limit</v>
      </c>
      <c r="H19" s="103" t="str">
        <f t="shared" si="2"/>
        <v>No Limit</v>
      </c>
      <c r="I19" s="104" t="str">
        <f t="shared" si="3"/>
        <v>No Limit</v>
      </c>
      <c r="J19" s="55">
        <f t="shared" si="4"/>
        <v>55482.632994478554</v>
      </c>
    </row>
    <row r="20" spans="1:10" x14ac:dyDescent="0.2">
      <c r="A20" s="37" t="s">
        <v>23</v>
      </c>
      <c r="B20" s="60">
        <v>191206</v>
      </c>
      <c r="C20" s="94">
        <v>159974</v>
      </c>
      <c r="D20" s="94">
        <v>72</v>
      </c>
      <c r="E20" s="95">
        <v>150</v>
      </c>
      <c r="F20" s="62">
        <f t="shared" si="0"/>
        <v>222</v>
      </c>
      <c r="G20" s="60" t="str">
        <f t="shared" si="1"/>
        <v>No Limit</v>
      </c>
      <c r="H20" s="103" t="str">
        <f t="shared" si="2"/>
        <v>No Limit</v>
      </c>
      <c r="I20" s="104" t="str">
        <f t="shared" si="3"/>
        <v>No Limit</v>
      </c>
      <c r="J20" s="55">
        <f t="shared" si="4"/>
        <v>57663.041282956969</v>
      </c>
    </row>
    <row r="21" spans="1:10" x14ac:dyDescent="0.2">
      <c r="A21" s="37" t="s">
        <v>24</v>
      </c>
      <c r="B21" s="60">
        <v>191357</v>
      </c>
      <c r="C21" s="94">
        <v>159708</v>
      </c>
      <c r="D21" s="94">
        <v>80</v>
      </c>
      <c r="E21" s="95">
        <v>150</v>
      </c>
      <c r="F21" s="62">
        <f t="shared" si="0"/>
        <v>230</v>
      </c>
      <c r="G21" s="60" t="str">
        <f t="shared" si="1"/>
        <v>No Limit</v>
      </c>
      <c r="H21" s="103" t="str">
        <f t="shared" si="2"/>
        <v>No Limit</v>
      </c>
      <c r="I21" s="104" t="str">
        <f t="shared" si="3"/>
        <v>No Limit</v>
      </c>
      <c r="J21" s="55">
        <f t="shared" si="4"/>
        <v>57785.586689069794</v>
      </c>
    </row>
    <row r="22" spans="1:10" x14ac:dyDescent="0.2">
      <c r="A22" s="37" t="s">
        <v>25</v>
      </c>
      <c r="B22" s="60">
        <v>194480</v>
      </c>
      <c r="C22" s="94">
        <v>159460</v>
      </c>
      <c r="D22" s="94">
        <v>86</v>
      </c>
      <c r="E22" s="95">
        <v>150</v>
      </c>
      <c r="F22" s="62">
        <f t="shared" si="0"/>
        <v>236</v>
      </c>
      <c r="G22" s="60" t="str">
        <f t="shared" si="1"/>
        <v>No Limit</v>
      </c>
      <c r="H22" s="103" t="str">
        <f t="shared" si="2"/>
        <v>No Limit</v>
      </c>
      <c r="I22" s="104" t="str">
        <f t="shared" si="3"/>
        <v>No Limit</v>
      </c>
      <c r="J22" s="55">
        <f t="shared" si="4"/>
        <v>56182.57069590177</v>
      </c>
    </row>
    <row r="23" spans="1:10" x14ac:dyDescent="0.2">
      <c r="A23" s="37" t="s">
        <v>26</v>
      </c>
      <c r="B23" s="60">
        <v>191691</v>
      </c>
      <c r="C23" s="94">
        <v>159244</v>
      </c>
      <c r="D23" s="94">
        <v>83</v>
      </c>
      <c r="E23" s="95">
        <v>150</v>
      </c>
      <c r="F23" s="62">
        <f t="shared" si="0"/>
        <v>233</v>
      </c>
      <c r="G23" s="60" t="str">
        <f t="shared" si="1"/>
        <v>No Limit</v>
      </c>
      <c r="H23" s="103" t="str">
        <f t="shared" si="2"/>
        <v>No Limit</v>
      </c>
      <c r="I23" s="104" t="str">
        <f t="shared" si="3"/>
        <v>No Limit</v>
      </c>
      <c r="J23" s="55">
        <f t="shared" si="4"/>
        <v>57960.943617232457</v>
      </c>
    </row>
    <row r="24" spans="1:10" x14ac:dyDescent="0.2">
      <c r="A24" s="37" t="s">
        <v>27</v>
      </c>
      <c r="B24" s="60">
        <v>193711</v>
      </c>
      <c r="C24" s="94">
        <v>157498</v>
      </c>
      <c r="D24" s="94">
        <v>82</v>
      </c>
      <c r="E24" s="95">
        <v>150</v>
      </c>
      <c r="F24" s="62">
        <f t="shared" si="0"/>
        <v>232</v>
      </c>
      <c r="G24" s="60" t="str">
        <f t="shared" si="1"/>
        <v>No Limit</v>
      </c>
      <c r="H24" s="103" t="str">
        <f t="shared" si="2"/>
        <v>No Limit</v>
      </c>
      <c r="I24" s="104" t="str">
        <f t="shared" si="3"/>
        <v>No Limit</v>
      </c>
      <c r="J24" s="55">
        <f t="shared" si="4"/>
        <v>58241.335226795753</v>
      </c>
    </row>
    <row r="25" spans="1:10" x14ac:dyDescent="0.2">
      <c r="A25" s="37" t="s">
        <v>28</v>
      </c>
      <c r="B25" s="60">
        <v>194045</v>
      </c>
      <c r="C25" s="94">
        <v>157336</v>
      </c>
      <c r="D25" s="94">
        <v>87</v>
      </c>
      <c r="E25" s="95">
        <v>150</v>
      </c>
      <c r="F25" s="62">
        <f t="shared" si="0"/>
        <v>237</v>
      </c>
      <c r="G25" s="60" t="str">
        <f t="shared" si="1"/>
        <v>No Limit</v>
      </c>
      <c r="H25" s="103" t="str">
        <f t="shared" si="2"/>
        <v>No Limit</v>
      </c>
      <c r="I25" s="104" t="str">
        <f t="shared" si="3"/>
        <v>No Limit</v>
      </c>
      <c r="J25" s="55">
        <f t="shared" si="4"/>
        <v>58193.222328721407</v>
      </c>
    </row>
    <row r="26" spans="1:10" x14ac:dyDescent="0.2">
      <c r="A26" s="37" t="s">
        <v>29</v>
      </c>
      <c r="B26" s="60">
        <v>195560</v>
      </c>
      <c r="C26" s="94">
        <v>156871</v>
      </c>
      <c r="D26" s="94">
        <v>99</v>
      </c>
      <c r="E26" s="95">
        <v>150</v>
      </c>
      <c r="F26" s="62">
        <f t="shared" si="0"/>
        <v>249</v>
      </c>
      <c r="G26" s="60" t="str">
        <f t="shared" si="1"/>
        <v>No Limit</v>
      </c>
      <c r="H26" s="103" t="str">
        <f t="shared" si="2"/>
        <v>No Limit</v>
      </c>
      <c r="I26" s="104" t="str">
        <f t="shared" si="3"/>
        <v>No Limit</v>
      </c>
      <c r="J26" s="55">
        <f t="shared" si="4"/>
        <v>57774.408391605364</v>
      </c>
    </row>
    <row r="27" spans="1:10" x14ac:dyDescent="0.2">
      <c r="A27" s="37" t="s">
        <v>30</v>
      </c>
      <c r="B27" s="60">
        <v>196040</v>
      </c>
      <c r="C27" s="94">
        <v>156785</v>
      </c>
      <c r="D27" s="94">
        <v>96</v>
      </c>
      <c r="E27" s="95">
        <v>150</v>
      </c>
      <c r="F27" s="62">
        <f t="shared" si="0"/>
        <v>246</v>
      </c>
      <c r="G27" s="60" t="str">
        <f t="shared" si="1"/>
        <v>No Limit</v>
      </c>
      <c r="H27" s="103" t="str">
        <f t="shared" si="2"/>
        <v>No Limit</v>
      </c>
      <c r="I27" s="104" t="str">
        <f t="shared" si="3"/>
        <v>No Limit</v>
      </c>
      <c r="J27" s="55">
        <f t="shared" si="4"/>
        <v>57597.691316579694</v>
      </c>
    </row>
    <row r="28" spans="1:10" x14ac:dyDescent="0.2">
      <c r="A28" s="37" t="s">
        <v>31</v>
      </c>
      <c r="B28" s="60">
        <v>197376</v>
      </c>
      <c r="C28" s="94">
        <v>156695</v>
      </c>
      <c r="D28" s="94">
        <v>103</v>
      </c>
      <c r="E28" s="95">
        <v>150</v>
      </c>
      <c r="F28" s="62">
        <f t="shared" si="0"/>
        <v>253</v>
      </c>
      <c r="G28" s="60" t="str">
        <f t="shared" si="1"/>
        <v>No Limit</v>
      </c>
      <c r="H28" s="103" t="str">
        <f t="shared" si="2"/>
        <v>No Limit</v>
      </c>
      <c r="I28" s="104" t="str">
        <f t="shared" si="3"/>
        <v>No Limit</v>
      </c>
      <c r="J28" s="55">
        <f t="shared" si="4"/>
        <v>56995.444668850512</v>
      </c>
    </row>
    <row r="29" spans="1:10" x14ac:dyDescent="0.2">
      <c r="A29" s="37" t="s">
        <v>32</v>
      </c>
      <c r="B29" s="60">
        <v>197779</v>
      </c>
      <c r="C29" s="94">
        <v>156676</v>
      </c>
      <c r="D29" s="94">
        <v>115</v>
      </c>
      <c r="E29" s="95">
        <v>150</v>
      </c>
      <c r="F29" s="62">
        <f t="shared" si="0"/>
        <v>265</v>
      </c>
      <c r="G29" s="60" t="str">
        <f t="shared" si="1"/>
        <v>No Limit</v>
      </c>
      <c r="H29" s="103" t="str">
        <f t="shared" si="2"/>
        <v>No Limit</v>
      </c>
      <c r="I29" s="104" t="str">
        <f t="shared" si="3"/>
        <v>No Limit</v>
      </c>
      <c r="J29" s="55">
        <f t="shared" si="4"/>
        <v>56811.637619417379</v>
      </c>
    </row>
    <row r="30" spans="1:10" x14ac:dyDescent="0.2">
      <c r="A30" s="37" t="s">
        <v>33</v>
      </c>
      <c r="B30" s="60">
        <v>198219</v>
      </c>
      <c r="C30" s="94">
        <v>156638</v>
      </c>
      <c r="D30" s="94">
        <v>111</v>
      </c>
      <c r="E30" s="95">
        <v>150</v>
      </c>
      <c r="F30" s="62">
        <f t="shared" si="0"/>
        <v>261</v>
      </c>
      <c r="G30" s="60" t="str">
        <f t="shared" si="1"/>
        <v>No Limit</v>
      </c>
      <c r="H30" s="103" t="str">
        <f t="shared" si="2"/>
        <v>No Limit</v>
      </c>
      <c r="I30" s="104" t="str">
        <f t="shared" si="3"/>
        <v>No Limit</v>
      </c>
      <c r="J30" s="55">
        <f t="shared" si="4"/>
        <v>56628.616661543128</v>
      </c>
    </row>
    <row r="31" spans="1:10" x14ac:dyDescent="0.2">
      <c r="A31" s="37" t="s">
        <v>34</v>
      </c>
      <c r="B31" s="60">
        <v>201805</v>
      </c>
      <c r="C31" s="94">
        <v>155399</v>
      </c>
      <c r="D31" s="94">
        <v>135</v>
      </c>
      <c r="E31" s="95">
        <v>150</v>
      </c>
      <c r="F31" s="62">
        <f t="shared" si="0"/>
        <v>285</v>
      </c>
      <c r="G31" s="60" t="str">
        <f t="shared" si="1"/>
        <v>No Limit</v>
      </c>
      <c r="H31" s="103" t="str">
        <f t="shared" si="2"/>
        <v>No Limit</v>
      </c>
      <c r="I31" s="104" t="str">
        <f t="shared" si="3"/>
        <v>No Limit</v>
      </c>
      <c r="J31" s="55">
        <f t="shared" si="4"/>
        <v>56084.185043557511</v>
      </c>
    </row>
    <row r="32" spans="1:10" x14ac:dyDescent="0.2">
      <c r="A32" s="37" t="s">
        <v>35</v>
      </c>
      <c r="B32" s="60">
        <v>202097</v>
      </c>
      <c r="C32" s="94">
        <v>155260</v>
      </c>
      <c r="D32" s="94">
        <v>127</v>
      </c>
      <c r="E32" s="95">
        <v>150</v>
      </c>
      <c r="F32" s="62">
        <f t="shared" si="0"/>
        <v>277</v>
      </c>
      <c r="G32" s="60" t="str">
        <f t="shared" si="1"/>
        <v>No Limit</v>
      </c>
      <c r="H32" s="103" t="str">
        <f t="shared" si="2"/>
        <v>No Limit</v>
      </c>
      <c r="I32" s="104" t="str">
        <f t="shared" si="3"/>
        <v>No Limit</v>
      </c>
      <c r="J32" s="55">
        <f t="shared" si="4"/>
        <v>56085.447782825089</v>
      </c>
    </row>
    <row r="33" spans="1:10" x14ac:dyDescent="0.2">
      <c r="A33" s="37" t="s">
        <v>62</v>
      </c>
      <c r="B33" s="60"/>
      <c r="C33" s="94"/>
      <c r="D33" s="94"/>
      <c r="E33" s="95"/>
      <c r="F33" s="62" t="str">
        <f t="shared" si="0"/>
        <v xml:space="preserve"> </v>
      </c>
      <c r="G33" s="60" t="str">
        <f t="shared" si="1"/>
        <v xml:space="preserve"> </v>
      </c>
      <c r="H33" s="103" t="str">
        <f t="shared" si="2"/>
        <v xml:space="preserve"> </v>
      </c>
      <c r="I33" s="104" t="str">
        <f t="shared" si="3"/>
        <v xml:space="preserve"> </v>
      </c>
      <c r="J33" s="55" t="str">
        <f t="shared" si="4"/>
        <v xml:space="preserve"> </v>
      </c>
    </row>
    <row r="34" spans="1:10" x14ac:dyDescent="0.2">
      <c r="A34" s="37" t="s">
        <v>63</v>
      </c>
      <c r="B34" s="60"/>
      <c r="C34" s="94"/>
      <c r="D34" s="94"/>
      <c r="E34" s="95"/>
      <c r="F34" s="62" t="str">
        <f t="shared" si="0"/>
        <v xml:space="preserve"> </v>
      </c>
      <c r="G34" s="60" t="str">
        <f t="shared" si="1"/>
        <v xml:space="preserve"> </v>
      </c>
      <c r="H34" s="103" t="str">
        <f t="shared" si="2"/>
        <v xml:space="preserve"> </v>
      </c>
      <c r="I34" s="104" t="str">
        <f t="shared" si="3"/>
        <v xml:space="preserve"> </v>
      </c>
      <c r="J34" s="55" t="str">
        <f t="shared" si="4"/>
        <v xml:space="preserve"> </v>
      </c>
    </row>
    <row r="35" spans="1:10" x14ac:dyDescent="0.2">
      <c r="A35" s="37" t="s">
        <v>64</v>
      </c>
      <c r="B35" s="60"/>
      <c r="C35" s="94"/>
      <c r="D35" s="94"/>
      <c r="E35" s="95"/>
      <c r="F35" s="62" t="str">
        <f t="shared" si="0"/>
        <v xml:space="preserve"> </v>
      </c>
      <c r="G35" s="60" t="str">
        <f t="shared" si="1"/>
        <v xml:space="preserve"> </v>
      </c>
      <c r="H35" s="103" t="str">
        <f t="shared" si="2"/>
        <v xml:space="preserve"> </v>
      </c>
      <c r="I35" s="104" t="str">
        <f t="shared" si="3"/>
        <v xml:space="preserve"> </v>
      </c>
      <c r="J35" s="55" t="str">
        <f t="shared" si="4"/>
        <v xml:space="preserve"> </v>
      </c>
    </row>
    <row r="36" spans="1:10" x14ac:dyDescent="0.2">
      <c r="A36" s="37" t="s">
        <v>65</v>
      </c>
      <c r="B36" s="60"/>
      <c r="C36" s="94"/>
      <c r="D36" s="94"/>
      <c r="E36" s="95"/>
      <c r="F36" s="62" t="str">
        <f t="shared" si="0"/>
        <v xml:space="preserve"> </v>
      </c>
      <c r="G36" s="60" t="str">
        <f t="shared" si="1"/>
        <v xml:space="preserve"> </v>
      </c>
      <c r="H36" s="103" t="str">
        <f t="shared" si="2"/>
        <v xml:space="preserve"> </v>
      </c>
      <c r="I36" s="104" t="str">
        <f t="shared" si="3"/>
        <v xml:space="preserve"> </v>
      </c>
      <c r="J36" s="55" t="str">
        <f t="shared" si="4"/>
        <v xml:space="preserve"> </v>
      </c>
    </row>
    <row r="37" spans="1:10" x14ac:dyDescent="0.2">
      <c r="A37" s="37" t="s">
        <v>66</v>
      </c>
      <c r="B37" s="60"/>
      <c r="C37" s="94"/>
      <c r="D37" s="94"/>
      <c r="E37" s="95"/>
      <c r="F37" s="62" t="str">
        <f t="shared" si="0"/>
        <v xml:space="preserve"> </v>
      </c>
      <c r="G37" s="60" t="str">
        <f t="shared" si="1"/>
        <v xml:space="preserve"> </v>
      </c>
      <c r="H37" s="103" t="str">
        <f t="shared" si="2"/>
        <v xml:space="preserve"> </v>
      </c>
      <c r="I37" s="104" t="str">
        <f t="shared" si="3"/>
        <v xml:space="preserve"> </v>
      </c>
      <c r="J37" s="55" t="str">
        <f t="shared" si="4"/>
        <v xml:space="preserve"> </v>
      </c>
    </row>
    <row r="38" spans="1:10" x14ac:dyDescent="0.2">
      <c r="A38" s="37" t="s">
        <v>67</v>
      </c>
      <c r="B38" s="60"/>
      <c r="C38" s="94"/>
      <c r="D38" s="94"/>
      <c r="E38" s="95"/>
      <c r="F38" s="62" t="str">
        <f t="shared" si="0"/>
        <v xml:space="preserve"> </v>
      </c>
      <c r="G38" s="60" t="str">
        <f t="shared" si="1"/>
        <v xml:space="preserve"> </v>
      </c>
      <c r="H38" s="103" t="str">
        <f t="shared" si="2"/>
        <v xml:space="preserve"> </v>
      </c>
      <c r="I38" s="104" t="str">
        <f t="shared" si="3"/>
        <v xml:space="preserve"> </v>
      </c>
      <c r="J38" s="55" t="str">
        <f t="shared" si="4"/>
        <v xml:space="preserve"> </v>
      </c>
    </row>
    <row r="39" spans="1:10" x14ac:dyDescent="0.2">
      <c r="A39" s="37" t="s">
        <v>68</v>
      </c>
      <c r="B39" s="60"/>
      <c r="C39" s="94"/>
      <c r="D39" s="94"/>
      <c r="E39" s="95"/>
      <c r="F39" s="62" t="str">
        <f t="shared" si="0"/>
        <v xml:space="preserve"> </v>
      </c>
      <c r="G39" s="60" t="str">
        <f t="shared" si="1"/>
        <v xml:space="preserve"> </v>
      </c>
      <c r="H39" s="103" t="str">
        <f t="shared" si="2"/>
        <v xml:space="preserve"> </v>
      </c>
      <c r="I39" s="104" t="str">
        <f t="shared" si="3"/>
        <v xml:space="preserve"> </v>
      </c>
      <c r="J39" s="55" t="str">
        <f t="shared" si="4"/>
        <v xml:space="preserve"> </v>
      </c>
    </row>
    <row r="40" spans="1:10" x14ac:dyDescent="0.2">
      <c r="A40" s="37" t="s">
        <v>69</v>
      </c>
      <c r="B40" s="60"/>
      <c r="C40" s="94"/>
      <c r="D40" s="94"/>
      <c r="E40" s="95"/>
      <c r="F40" s="62" t="str">
        <f t="shared" si="0"/>
        <v xml:space="preserve"> </v>
      </c>
      <c r="G40" s="60" t="str">
        <f t="shared" si="1"/>
        <v xml:space="preserve"> </v>
      </c>
      <c r="H40" s="103" t="str">
        <f t="shared" si="2"/>
        <v xml:space="preserve"> </v>
      </c>
      <c r="I40" s="104" t="str">
        <f t="shared" si="3"/>
        <v xml:space="preserve"> </v>
      </c>
      <c r="J40" s="55" t="str">
        <f t="shared" si="4"/>
        <v xml:space="preserve"> </v>
      </c>
    </row>
    <row r="41" spans="1:10" x14ac:dyDescent="0.2">
      <c r="A41" s="37" t="s">
        <v>70</v>
      </c>
      <c r="B41" s="60"/>
      <c r="C41" s="94"/>
      <c r="D41" s="94"/>
      <c r="E41" s="95"/>
      <c r="F41" s="62" t="str">
        <f t="shared" si="0"/>
        <v xml:space="preserve"> </v>
      </c>
      <c r="G41" s="60" t="str">
        <f t="shared" si="1"/>
        <v xml:space="preserve"> </v>
      </c>
      <c r="H41" s="103" t="str">
        <f t="shared" si="2"/>
        <v xml:space="preserve"> </v>
      </c>
      <c r="I41" s="104" t="str">
        <f t="shared" si="3"/>
        <v xml:space="preserve"> </v>
      </c>
      <c r="J41" s="55" t="str">
        <f t="shared" si="4"/>
        <v xml:space="preserve"> </v>
      </c>
    </row>
    <row r="42" spans="1:10" x14ac:dyDescent="0.2">
      <c r="A42" s="37" t="s">
        <v>71</v>
      </c>
      <c r="B42" s="60"/>
      <c r="C42" s="94"/>
      <c r="D42" s="94"/>
      <c r="E42" s="95"/>
      <c r="F42" s="62" t="str">
        <f t="shared" si="0"/>
        <v xml:space="preserve"> </v>
      </c>
      <c r="G42" s="60" t="str">
        <f t="shared" si="1"/>
        <v xml:space="preserve"> </v>
      </c>
      <c r="H42" s="103" t="str">
        <f t="shared" si="2"/>
        <v xml:space="preserve"> </v>
      </c>
      <c r="I42" s="104" t="str">
        <f t="shared" si="3"/>
        <v xml:space="preserve"> </v>
      </c>
      <c r="J42" s="55" t="str">
        <f t="shared" si="4"/>
        <v xml:space="preserve"> </v>
      </c>
    </row>
    <row r="43" spans="1:10" ht="13.5" thickBot="1" x14ac:dyDescent="0.25">
      <c r="A43" s="29" t="s">
        <v>72</v>
      </c>
      <c r="B43" s="96"/>
      <c r="C43" s="97"/>
      <c r="D43" s="97"/>
      <c r="E43" s="98"/>
      <c r="F43" s="88" t="str">
        <f t="shared" si="0"/>
        <v xml:space="preserve"> </v>
      </c>
      <c r="G43" s="96" t="str">
        <f t="shared" si="1"/>
        <v xml:space="preserve"> </v>
      </c>
      <c r="H43" s="105" t="str">
        <f t="shared" si="2"/>
        <v xml:space="preserve"> </v>
      </c>
      <c r="I43" s="106" t="str">
        <f t="shared" si="3"/>
        <v xml:space="preserve"> </v>
      </c>
      <c r="J43" s="56" t="str">
        <f t="shared" si="4"/>
        <v xml:space="preserve"> </v>
      </c>
    </row>
  </sheetData>
  <protectedRanges>
    <protectedRange sqref="A1:B2" name="Reference"/>
  </protectedRanges>
  <phoneticPr fontId="1" type="noConversion"/>
  <conditionalFormatting sqref="A4:J43">
    <cfRule type="expression" dxfId="1" priority="1">
      <formula>MOD(ROW(),2)</formula>
    </cfRule>
    <cfRule type="expression" dxfId="0" priority="2">
      <formula>ISBLANK(#REF!)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F18" sqref="F18"/>
    </sheetView>
  </sheetViews>
  <sheetFormatPr defaultColWidth="8.85546875" defaultRowHeight="12.75" x14ac:dyDescent="0.2"/>
  <cols>
    <col min="1" max="1" width="20.42578125" bestFit="1" customWidth="1"/>
    <col min="2" max="2" width="9.140625" customWidth="1"/>
    <col min="6" max="6" width="89.85546875" bestFit="1" customWidth="1"/>
  </cols>
  <sheetData>
    <row r="1" spans="1:6" ht="13.5" thickBot="1" x14ac:dyDescent="0.25">
      <c r="A1" s="82" t="s">
        <v>88</v>
      </c>
      <c r="B1" s="118" t="s">
        <v>89</v>
      </c>
      <c r="C1" s="119"/>
      <c r="D1" s="118" t="s">
        <v>90</v>
      </c>
      <c r="E1" s="120"/>
    </row>
    <row r="2" spans="1:6" x14ac:dyDescent="0.2">
      <c r="A2" s="20" t="s">
        <v>81</v>
      </c>
      <c r="B2" s="1">
        <v>225859</v>
      </c>
      <c r="C2" s="16">
        <v>206063</v>
      </c>
      <c r="D2" s="1">
        <v>226255</v>
      </c>
      <c r="E2" s="16">
        <v>206124</v>
      </c>
      <c r="F2" s="109" t="s">
        <v>38</v>
      </c>
    </row>
    <row r="3" spans="1:6" ht="13.5" thickBot="1" x14ac:dyDescent="0.25">
      <c r="A3" s="23" t="s">
        <v>82</v>
      </c>
      <c r="B3" s="9">
        <v>228203</v>
      </c>
      <c r="C3" s="17">
        <v>208085</v>
      </c>
      <c r="D3" s="9">
        <v>228073</v>
      </c>
      <c r="E3" s="17">
        <v>207692</v>
      </c>
      <c r="F3" s="109"/>
    </row>
    <row r="4" spans="1:6" x14ac:dyDescent="0.2">
      <c r="A4" s="20" t="s">
        <v>77</v>
      </c>
      <c r="B4" s="116">
        <f>(RWY1THREY-RWY1THRWY)/(RWY1THREX-RWY1THRWX)</f>
        <v>0.86262798634812288</v>
      </c>
      <c r="C4" s="117"/>
      <c r="D4" s="116">
        <f>(RWY2THREY-RWY2THRWY)/(RWY2THREX-RWY2THRWX)</f>
        <v>0.86248624862486245</v>
      </c>
      <c r="E4" s="117"/>
      <c r="F4" s="30" t="s">
        <v>78</v>
      </c>
    </row>
    <row r="5" spans="1:6" ht="13.5" thickBot="1" x14ac:dyDescent="0.25">
      <c r="A5" s="23" t="s">
        <v>80</v>
      </c>
      <c r="B5" s="34">
        <f>RWY1THRWY-(-RWY1THRWX/RWY1SLOPE)</f>
        <v>467889.6547972305</v>
      </c>
      <c r="C5" s="33">
        <f>RWY1THREY-(-RWY1THREX/RWY1SLOPE)</f>
        <v>472628.93273986154</v>
      </c>
      <c r="D5" s="34">
        <f>RWY2THREY-(-RWY2THREX/RWY2SLOPE)</f>
        <v>472128.67984693876</v>
      </c>
      <c r="E5" s="33">
        <f>RWY2THRWY-(-RWY2THRWX/RWY2SLOPE)</f>
        <v>468452.82015306124</v>
      </c>
      <c r="F5" s="30"/>
    </row>
    <row r="6" spans="1:6" ht="13.5" thickBot="1" x14ac:dyDescent="0.25"/>
    <row r="7" spans="1:6" x14ac:dyDescent="0.2">
      <c r="A7" s="110" t="s">
        <v>39</v>
      </c>
      <c r="B7" s="111"/>
      <c r="C7" s="112"/>
      <c r="D7" s="1">
        <v>182</v>
      </c>
      <c r="E7" s="18" t="s">
        <v>40</v>
      </c>
      <c r="F7" s="121" t="s">
        <v>42</v>
      </c>
    </row>
    <row r="8" spans="1:6" ht="13.5" thickBot="1" x14ac:dyDescent="0.25">
      <c r="A8" s="113"/>
      <c r="B8" s="114"/>
      <c r="C8" s="115"/>
      <c r="D8" s="31">
        <f>D7*0.3048</f>
        <v>55.473600000000005</v>
      </c>
      <c r="E8" s="32" t="s">
        <v>41</v>
      </c>
      <c r="F8" s="122"/>
    </row>
    <row r="9" spans="1:6" ht="13.5" thickBot="1" x14ac:dyDescent="0.25"/>
    <row r="10" spans="1:6" ht="13.5" thickBot="1" x14ac:dyDescent="0.25">
      <c r="A10" s="24" t="s">
        <v>46</v>
      </c>
      <c r="B10" s="25"/>
      <c r="C10" s="27"/>
      <c r="D10" s="26">
        <v>4</v>
      </c>
      <c r="E10" s="84" t="s">
        <v>91</v>
      </c>
      <c r="F10" s="14" t="s">
        <v>47</v>
      </c>
    </row>
    <row r="11" spans="1:6" x14ac:dyDescent="0.2">
      <c r="A11" s="28" t="s">
        <v>52</v>
      </c>
      <c r="B11" s="20" t="s">
        <v>49</v>
      </c>
      <c r="C11" s="18"/>
      <c r="D11" s="1">
        <v>5</v>
      </c>
      <c r="E11" s="18" t="s">
        <v>43</v>
      </c>
      <c r="F11" s="109" t="s">
        <v>48</v>
      </c>
    </row>
    <row r="12" spans="1:6" x14ac:dyDescent="0.2">
      <c r="A12" s="37"/>
      <c r="B12" s="21" t="s">
        <v>50</v>
      </c>
      <c r="C12" s="22"/>
      <c r="D12" s="4">
        <v>100</v>
      </c>
      <c r="E12" s="22" t="s">
        <v>44</v>
      </c>
      <c r="F12" s="109"/>
    </row>
    <row r="13" spans="1:6" ht="13.5" thickBot="1" x14ac:dyDescent="0.25">
      <c r="A13" s="29"/>
      <c r="B13" s="38" t="s">
        <v>51</v>
      </c>
      <c r="C13" s="32"/>
      <c r="D13" s="38">
        <f>IHRADIUSM+(CONHEIGHTM/(CONSLOPE/100))</f>
        <v>6000</v>
      </c>
      <c r="E13" s="32" t="s">
        <v>44</v>
      </c>
      <c r="F13" s="109"/>
    </row>
    <row r="14" spans="1:6" x14ac:dyDescent="0.2">
      <c r="A14" s="28" t="s">
        <v>45</v>
      </c>
      <c r="B14" s="20" t="s">
        <v>50</v>
      </c>
      <c r="C14" s="18"/>
      <c r="D14" s="1">
        <v>45</v>
      </c>
      <c r="E14" s="18" t="s">
        <v>44</v>
      </c>
      <c r="F14" s="109"/>
    </row>
    <row r="15" spans="1:6" ht="13.5" thickBot="1" x14ac:dyDescent="0.25">
      <c r="A15" s="29"/>
      <c r="B15" s="23" t="s">
        <v>51</v>
      </c>
      <c r="C15" s="19"/>
      <c r="D15" s="9">
        <v>4000</v>
      </c>
      <c r="E15" s="19" t="s">
        <v>44</v>
      </c>
      <c r="F15" s="109"/>
    </row>
  </sheetData>
  <protectedRanges>
    <protectedRange sqref="A7 D7" name="Entries Top_1"/>
  </protectedRanges>
  <mergeCells count="8">
    <mergeCell ref="F11:F15"/>
    <mergeCell ref="A7:C8"/>
    <mergeCell ref="B4:C4"/>
    <mergeCell ref="D4:E4"/>
    <mergeCell ref="B1:C1"/>
    <mergeCell ref="D1:E1"/>
    <mergeCell ref="F2:F3"/>
    <mergeCell ref="F7:F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8F47-D390-4EB8-8327-545A3E2FD6F4}">
  <dimension ref="A1:O7"/>
  <sheetViews>
    <sheetView workbookViewId="0">
      <selection activeCell="D5" sqref="D5"/>
    </sheetView>
  </sheetViews>
  <sheetFormatPr defaultRowHeight="12.75" x14ac:dyDescent="0.2"/>
  <cols>
    <col min="1" max="1" width="5.28515625" style="107" bestFit="1" customWidth="1"/>
    <col min="2" max="9" width="12.7109375" customWidth="1"/>
    <col min="10" max="10" width="8.7109375" customWidth="1"/>
    <col min="11" max="14" width="12.7109375" customWidth="1"/>
    <col min="15" max="15" width="8.7109375" customWidth="1"/>
  </cols>
  <sheetData>
    <row r="1" spans="1:15" x14ac:dyDescent="0.2">
      <c r="A1" s="107" t="s">
        <v>98</v>
      </c>
      <c r="B1" s="15" t="s">
        <v>103</v>
      </c>
      <c r="C1" s="15" t="s">
        <v>104</v>
      </c>
      <c r="D1" s="15" t="s">
        <v>105</v>
      </c>
      <c r="E1" s="15" t="s">
        <v>106</v>
      </c>
      <c r="F1" s="15" t="s">
        <v>107</v>
      </c>
      <c r="G1" s="15" t="s">
        <v>108</v>
      </c>
      <c r="H1" s="15" t="s">
        <v>109</v>
      </c>
      <c r="I1" s="15" t="s">
        <v>110</v>
      </c>
      <c r="J1" s="15" t="s">
        <v>111</v>
      </c>
      <c r="K1" s="15" t="s">
        <v>112</v>
      </c>
      <c r="L1" s="15" t="s">
        <v>113</v>
      </c>
      <c r="M1" s="15" t="s">
        <v>114</v>
      </c>
      <c r="N1" s="15" t="s">
        <v>115</v>
      </c>
      <c r="O1" s="15" t="s">
        <v>116</v>
      </c>
    </row>
    <row r="2" spans="1:15" x14ac:dyDescent="0.2">
      <c r="A2" s="107">
        <v>7</v>
      </c>
      <c r="B2" s="108">
        <v>330291.81900000002</v>
      </c>
      <c r="C2" s="108">
        <v>6242561.8760000002</v>
      </c>
      <c r="D2" s="108">
        <v>332713.54499999998</v>
      </c>
      <c r="E2" s="108">
        <v>6243293.8700000001</v>
      </c>
      <c r="F2" s="108">
        <v>330234.38500000001</v>
      </c>
      <c r="G2" s="108">
        <v>6242544.5159999998</v>
      </c>
      <c r="H2" s="108">
        <v>330291.81900000002</v>
      </c>
      <c r="I2" s="108">
        <v>6242561.8760000002</v>
      </c>
      <c r="J2" s="108">
        <v>4.8959999999999999</v>
      </c>
      <c r="K2" s="108">
        <v>332742.26199999999</v>
      </c>
      <c r="L2" s="108">
        <v>6243302.551</v>
      </c>
      <c r="M2" s="108">
        <v>332799.696</v>
      </c>
      <c r="N2" s="108">
        <v>6243319.9100000001</v>
      </c>
      <c r="O2" s="108">
        <v>6.0119999999999996</v>
      </c>
    </row>
    <row r="3" spans="1:15" x14ac:dyDescent="0.2">
      <c r="A3" s="107">
        <v>25</v>
      </c>
      <c r="B3" s="108">
        <v>332713.54499999998</v>
      </c>
      <c r="C3" s="108">
        <v>6243293.8700000001</v>
      </c>
      <c r="D3" s="108">
        <v>330291.81900000002</v>
      </c>
      <c r="E3" s="108">
        <v>6242561.8760000002</v>
      </c>
      <c r="F3" s="108">
        <v>332674.12099999998</v>
      </c>
      <c r="G3" s="108">
        <v>6243281.9550000001</v>
      </c>
      <c r="H3" s="108">
        <v>332616.68699999998</v>
      </c>
      <c r="I3" s="108">
        <v>6243264.5949999997</v>
      </c>
      <c r="J3" s="108">
        <v>6.02</v>
      </c>
      <c r="K3" s="108"/>
      <c r="L3" s="108"/>
      <c r="M3" s="108">
        <v>330234.38500000001</v>
      </c>
      <c r="N3" s="108">
        <v>6242544.5159999998</v>
      </c>
      <c r="O3" s="108">
        <v>5.92</v>
      </c>
    </row>
    <row r="4" spans="1:15" x14ac:dyDescent="0.2">
      <c r="A4" s="107" t="s">
        <v>99</v>
      </c>
      <c r="B4" s="108">
        <v>330999.21100000001</v>
      </c>
      <c r="C4" s="108">
        <v>6244171.1140000001</v>
      </c>
      <c r="D4" s="108">
        <v>331905.11800000002</v>
      </c>
      <c r="E4" s="108">
        <v>6240313.5559999999</v>
      </c>
      <c r="F4" s="108">
        <v>331005.00400000002</v>
      </c>
      <c r="G4" s="108">
        <v>6244146.4460000005</v>
      </c>
      <c r="H4" s="108">
        <v>331018.72100000002</v>
      </c>
      <c r="I4" s="108">
        <v>6244088.0350000001</v>
      </c>
      <c r="J4" s="108">
        <v>2.1640000000000001</v>
      </c>
      <c r="K4" s="108">
        <v>331911.97700000001</v>
      </c>
      <c r="L4" s="108">
        <v>6240284.3509999998</v>
      </c>
      <c r="M4" s="108">
        <v>331925.69400000002</v>
      </c>
      <c r="N4" s="108">
        <v>6240225.9400000004</v>
      </c>
      <c r="O4" s="108">
        <v>4.2699999999999996</v>
      </c>
    </row>
    <row r="5" spans="1:15" x14ac:dyDescent="0.2">
      <c r="A5" s="107" t="s">
        <v>100</v>
      </c>
      <c r="B5" s="108">
        <v>331905.11800000002</v>
      </c>
      <c r="C5" s="108">
        <v>6240313.5559999999</v>
      </c>
      <c r="D5" s="108">
        <v>330999.21100000001</v>
      </c>
      <c r="E5" s="108">
        <v>6244171.1140000001</v>
      </c>
      <c r="F5" s="108">
        <v>331918.83500000002</v>
      </c>
      <c r="G5" s="108">
        <v>6240255.1449999996</v>
      </c>
      <c r="H5" s="108">
        <v>331905.11800000002</v>
      </c>
      <c r="I5" s="108">
        <v>6240313.5559999999</v>
      </c>
      <c r="J5" s="108">
        <v>4.2699999999999996</v>
      </c>
      <c r="K5" s="108"/>
      <c r="L5" s="108"/>
      <c r="M5" s="108">
        <v>330978.63500000001</v>
      </c>
      <c r="N5" s="108">
        <v>6244258.7309999997</v>
      </c>
      <c r="O5" s="108">
        <v>2.1800000000000002</v>
      </c>
    </row>
    <row r="6" spans="1:15" x14ac:dyDescent="0.2">
      <c r="A6" s="107" t="s">
        <v>101</v>
      </c>
      <c r="B6" s="108">
        <v>332585.64199999999</v>
      </c>
      <c r="C6" s="108">
        <v>6241951.6430000002</v>
      </c>
      <c r="D6" s="108">
        <v>333143.01799999998</v>
      </c>
      <c r="E6" s="108">
        <v>6239578.2120000003</v>
      </c>
      <c r="F6" s="108">
        <v>332624.55300000001</v>
      </c>
      <c r="G6" s="108">
        <v>6241785.9500000002</v>
      </c>
      <c r="H6" s="108">
        <v>332638.27</v>
      </c>
      <c r="I6" s="108">
        <v>6241727.5389999999</v>
      </c>
      <c r="J6" s="108">
        <v>4.915</v>
      </c>
      <c r="K6" s="108"/>
      <c r="L6" s="108"/>
      <c r="M6" s="108">
        <v>333163.59399999998</v>
      </c>
      <c r="N6" s="108">
        <v>6239490.5949999997</v>
      </c>
      <c r="O6" s="108">
        <v>3.9990000000000001</v>
      </c>
    </row>
    <row r="7" spans="1:15" x14ac:dyDescent="0.2">
      <c r="A7" s="107" t="s">
        <v>102</v>
      </c>
      <c r="B7" s="108">
        <v>333143.01799999998</v>
      </c>
      <c r="C7" s="108">
        <v>6239578.2120000003</v>
      </c>
      <c r="D7" s="108">
        <v>332585.64199999999</v>
      </c>
      <c r="E7" s="108">
        <v>6241951.6430000002</v>
      </c>
      <c r="F7" s="108">
        <v>333148.04700000002</v>
      </c>
      <c r="G7" s="108">
        <v>6239556.7939999998</v>
      </c>
      <c r="H7" s="108">
        <v>333134.33</v>
      </c>
      <c r="I7" s="108">
        <v>6239615.2050000001</v>
      </c>
      <c r="J7" s="108">
        <v>4.0330000000000004</v>
      </c>
      <c r="K7" s="108"/>
      <c r="L7" s="108"/>
      <c r="M7" s="108">
        <v>332571.92499999999</v>
      </c>
      <c r="N7" s="108">
        <v>6242010.0539999995</v>
      </c>
      <c r="O7" s="108">
        <v>4.984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3"/>
  <sheetViews>
    <sheetView tabSelected="1" workbookViewId="0">
      <selection activeCell="I4" sqref="I4"/>
    </sheetView>
  </sheetViews>
  <sheetFormatPr defaultColWidth="8.85546875" defaultRowHeight="12.75" x14ac:dyDescent="0.2"/>
  <cols>
    <col min="2" max="7" width="8.42578125" customWidth="1"/>
    <col min="8" max="10" width="9.28515625" customWidth="1"/>
    <col min="11" max="16" width="8.42578125" customWidth="1"/>
    <col min="17" max="19" width="9.28515625" customWidth="1"/>
    <col min="20" max="21" width="8.42578125" customWidth="1"/>
    <col min="22" max="22" width="11.42578125" style="75" customWidth="1"/>
    <col min="23" max="24" width="8.42578125" customWidth="1"/>
    <col min="25" max="25" width="10" style="79" customWidth="1"/>
  </cols>
  <sheetData>
    <row r="1" spans="1:25" ht="13.5" thickBot="1" x14ac:dyDescent="0.25">
      <c r="B1" s="129" t="s">
        <v>89</v>
      </c>
      <c r="C1" s="130"/>
      <c r="D1" s="130"/>
      <c r="E1" s="130"/>
      <c r="F1" s="130"/>
      <c r="G1" s="130"/>
      <c r="H1" s="130"/>
      <c r="I1" s="130"/>
      <c r="J1" s="83"/>
      <c r="K1" s="129" t="s">
        <v>90</v>
      </c>
      <c r="L1" s="130"/>
      <c r="M1" s="130"/>
      <c r="N1" s="130"/>
      <c r="O1" s="130"/>
      <c r="P1" s="130"/>
      <c r="Q1" s="130"/>
      <c r="R1" s="130"/>
      <c r="S1" s="83"/>
    </row>
    <row r="2" spans="1:25" ht="13.5" thickBot="1" x14ac:dyDescent="0.25">
      <c r="B2" s="131" t="s">
        <v>8</v>
      </c>
      <c r="C2" s="132"/>
      <c r="D2" s="132"/>
      <c r="E2" s="132" t="s">
        <v>9</v>
      </c>
      <c r="F2" s="132"/>
      <c r="G2" s="133"/>
      <c r="H2" s="57" t="s">
        <v>76</v>
      </c>
      <c r="I2" s="58" t="s">
        <v>17</v>
      </c>
      <c r="J2" s="53" t="s">
        <v>79</v>
      </c>
      <c r="K2" s="131" t="s">
        <v>8</v>
      </c>
      <c r="L2" s="132"/>
      <c r="M2" s="132"/>
      <c r="N2" s="132" t="s">
        <v>9</v>
      </c>
      <c r="O2" s="132"/>
      <c r="P2" s="133"/>
      <c r="Q2" s="57" t="s">
        <v>76</v>
      </c>
      <c r="R2" s="58" t="s">
        <v>17</v>
      </c>
      <c r="S2" s="59" t="s">
        <v>79</v>
      </c>
      <c r="T2" s="123" t="s">
        <v>37</v>
      </c>
      <c r="U2" s="124"/>
      <c r="V2" s="125"/>
      <c r="W2" s="126" t="s">
        <v>84</v>
      </c>
      <c r="X2" s="127"/>
      <c r="Y2" s="128"/>
    </row>
    <row r="3" spans="1:25" s="15" customFormat="1" ht="13.5" thickBot="1" x14ac:dyDescent="0.25">
      <c r="B3" s="46" t="s">
        <v>5</v>
      </c>
      <c r="C3" s="47" t="s">
        <v>6</v>
      </c>
      <c r="D3" s="47" t="s">
        <v>7</v>
      </c>
      <c r="E3" s="47" t="s">
        <v>5</v>
      </c>
      <c r="F3" s="47" t="s">
        <v>6</v>
      </c>
      <c r="G3" s="48" t="s">
        <v>7</v>
      </c>
      <c r="H3" s="60" t="s">
        <v>18</v>
      </c>
      <c r="I3" s="61" t="s">
        <v>18</v>
      </c>
      <c r="K3" s="46" t="s">
        <v>5</v>
      </c>
      <c r="L3" s="47" t="s">
        <v>6</v>
      </c>
      <c r="M3" s="47" t="s">
        <v>7</v>
      </c>
      <c r="N3" s="47" t="s">
        <v>5</v>
      </c>
      <c r="O3" s="47" t="s">
        <v>6</v>
      </c>
      <c r="P3" s="48" t="s">
        <v>7</v>
      </c>
      <c r="Q3" s="60" t="s">
        <v>18</v>
      </c>
      <c r="R3" s="61" t="s">
        <v>18</v>
      </c>
      <c r="S3" s="62"/>
      <c r="T3" s="85" t="s">
        <v>89</v>
      </c>
      <c r="U3" s="86" t="s">
        <v>90</v>
      </c>
      <c r="V3" s="76" t="s">
        <v>83</v>
      </c>
      <c r="W3" s="49" t="s">
        <v>85</v>
      </c>
      <c r="X3" s="49" t="s">
        <v>87</v>
      </c>
      <c r="Y3" s="80" t="s">
        <v>86</v>
      </c>
    </row>
    <row r="4" spans="1:25" x14ac:dyDescent="0.2">
      <c r="A4" s="1" t="s">
        <v>0</v>
      </c>
      <c r="B4" s="8">
        <f t="shared" ref="B4:B43" si="0">RWY1THREX-WTX</f>
        <v>4584</v>
      </c>
      <c r="C4" s="2">
        <f t="shared" ref="C4:C43" si="1">RWY1THREY-WTY</f>
        <v>4634</v>
      </c>
      <c r="D4" s="3">
        <f>SQRT(POWER(B4,2)+POWER(C4,2))</f>
        <v>6518.2061949588551</v>
      </c>
      <c r="E4" s="2">
        <f t="shared" ref="E4:E43" si="2">RWY1THRWX-WTX</f>
        <v>2240</v>
      </c>
      <c r="F4" s="2">
        <f t="shared" ref="F4:F43" si="3">RWY1THRWY-WTY</f>
        <v>2612</v>
      </c>
      <c r="G4" s="3">
        <f>SQRT(POWER(E4,2)+POWER(F4,2))</f>
        <v>3440.9510313284031</v>
      </c>
      <c r="H4" s="63">
        <f>MIN(D4,G4)</f>
        <v>3440.9510313284031</v>
      </c>
      <c r="I4" s="64">
        <f>ABS(((RWY1THREX-RWY1THRWX)*(RWY1THRWY-WTY))-((RWY1THRWX-WTX)*(RWY1THREY-RWY1THRWY)))/SQRT(POWER((RWY1THREX-RWY1THRWX),2)+POWER((RWY1THREY-RWY1THRWY),2))</f>
        <v>514.67931785359144</v>
      </c>
      <c r="J4" s="65">
        <f t="shared" ref="J4:J43" si="4">WTY-(-WTX/RWY1SLOPE)</f>
        <v>462680.93867457961</v>
      </c>
      <c r="K4" s="8">
        <f t="shared" ref="K4:K43" si="5">RWY2THREX-WTX</f>
        <v>4454</v>
      </c>
      <c r="L4" s="2">
        <f t="shared" ref="L4:L43" si="6">RWY2THREY-WTY</f>
        <v>4241</v>
      </c>
      <c r="M4" s="3">
        <f>SQRT(POWER(K4,2)+POWER(L4,2))</f>
        <v>6150.1379659321465</v>
      </c>
      <c r="N4" s="2">
        <f t="shared" ref="N4:N43" si="7">RWY2THRWX-WTX</f>
        <v>2636</v>
      </c>
      <c r="O4" s="2">
        <f t="shared" ref="O4:O43" si="8">RWY2THRWY-WTY</f>
        <v>2673</v>
      </c>
      <c r="P4" s="3">
        <f>SQRT(POWER(N4,2)+POWER(O4,2))</f>
        <v>3754.1210689054769</v>
      </c>
      <c r="Q4" s="63">
        <f>MIN(M4,P4)</f>
        <v>3754.1210689054769</v>
      </c>
      <c r="R4" s="64">
        <f t="shared" ref="R4:R43" si="9">ABS(((RWY2THREX-RWY2THRWX)*(RWY2THRWY-WTY))-((RWY2THRWX-WTX)*(RWY2THREY-RWY2THRWY)))/SQRT(POWER((RWY2THREX-RWY2THRWX),2)+POWER((RWY2THREY-RWY2THRWY),2))</f>
        <v>302.51242776066033</v>
      </c>
      <c r="S4" s="66">
        <f t="shared" ref="S4:S43" si="10">WTY-(-WTX/RWY2SLOPE)</f>
        <v>462723.53954081633</v>
      </c>
      <c r="T4" s="40">
        <f t="shared" ref="T4:T43" si="11">IF(RWY1ICPTLOW&lt;=J4,IF(J4&lt;=RWY1ICPTHIGH,I4,H4),H4)</f>
        <v>3440.9510313284031</v>
      </c>
      <c r="U4" s="41">
        <f t="shared" ref="U4:U43" si="12">IF(RWY2ICPTLOW&lt;=S4,IF(S4&lt;=RWY2ICPTHIGH,R4,Q4),Q4)</f>
        <v>3754.1210689054769</v>
      </c>
      <c r="V4" s="77">
        <f>MIN(T4,U4)</f>
        <v>3440.9510313284031</v>
      </c>
      <c r="W4" s="44">
        <f t="shared" ref="W4:W43" si="13">IF(V4&lt;=IHRADIUSM,IHHEIGHTM,IF(V4&lt;=CONRADIUSM,ROUNDDOWN(SUM(IHHEIGHTM+(ABS(V4-IHRADIUSM)*(CONSLOPE/100))),0),"No Limit"))</f>
        <v>45</v>
      </c>
      <c r="X4" s="44">
        <f t="shared" ref="X4:X43" si="14">IF(V4&lt;=IHRADIUSM,IHHEIGHTM+ARAM,IF(V4&lt;=CONRADIUSM,ROUNDDOWN(IHHEIGHTM+ARAM+(ABS(V4-IHRADIUSM)*(CONSLOPE/100)),0),"No Limit"))</f>
        <v>100.4736</v>
      </c>
      <c r="Y4" s="81">
        <f>IF(V4&lt;=CONRADIUSM,IF(ARAM-WTZ+W4&gt;0,ARAM-WTZ+W4,0),"No Limit")</f>
        <v>100.4736</v>
      </c>
    </row>
    <row r="5" spans="1:25" x14ac:dyDescent="0.2">
      <c r="A5" s="4" t="s">
        <v>1</v>
      </c>
      <c r="B5" s="7">
        <f t="shared" si="0"/>
        <v>29060</v>
      </c>
      <c r="C5" s="5">
        <f t="shared" si="1"/>
        <v>52045</v>
      </c>
      <c r="D5" s="6">
        <f t="shared" ref="D5:D43" si="15">SQRT(POWER(B5,2)+POWER(C5,2))</f>
        <v>59608.435854331896</v>
      </c>
      <c r="E5" s="5">
        <f t="shared" si="2"/>
        <v>26716</v>
      </c>
      <c r="F5" s="5">
        <f t="shared" si="3"/>
        <v>50023</v>
      </c>
      <c r="G5" s="6">
        <f t="shared" ref="G5:G43" si="16">SQRT(POWER(E5,2)+POWER(F5,2))</f>
        <v>56710.185901652621</v>
      </c>
      <c r="H5" s="67">
        <f t="shared" ref="H5:H43" si="17">MIN(D5,G5)</f>
        <v>56710.185901652621</v>
      </c>
      <c r="I5" s="68">
        <f t="shared" ref="I4:I43" si="18">ABS(((RWY1THREX-RWY1THRWX)*(RWY1THRWY-WTY))-((RWY1THRWX-WTX)*(RWY1THREY-RWY1THRWY)))/SQRT(POWER((RWY1THREX-RWY1THRWX),2)+POWER((RWY1THREY-RWY1THRWY),2))</f>
        <v>20427.023497813811</v>
      </c>
      <c r="J5" s="69">
        <f t="shared" si="4"/>
        <v>386896.178041543</v>
      </c>
      <c r="K5" s="7">
        <f t="shared" si="5"/>
        <v>28930</v>
      </c>
      <c r="L5" s="5">
        <f t="shared" si="6"/>
        <v>51652</v>
      </c>
      <c r="M5" s="6">
        <f t="shared" ref="M5:M43" si="19">SQRT(POWER(K5,2)+POWER(L5,2))</f>
        <v>59201.976352145539</v>
      </c>
      <c r="N5" s="5">
        <f t="shared" si="7"/>
        <v>27112</v>
      </c>
      <c r="O5" s="5">
        <f t="shared" si="8"/>
        <v>50084</v>
      </c>
      <c r="P5" s="6">
        <f t="shared" ref="P5:P43" si="20">SQRT(POWER(N5,2)+POWER(O5,2))</f>
        <v>56951.449498673872</v>
      </c>
      <c r="Q5" s="67">
        <f t="shared" ref="Q5:Q43" si="21">MIN(M5,P5)</f>
        <v>56951.449498673872</v>
      </c>
      <c r="R5" s="68">
        <f t="shared" si="9"/>
        <v>20218.879580103268</v>
      </c>
      <c r="S5" s="70">
        <f t="shared" si="10"/>
        <v>386934.11607142858</v>
      </c>
      <c r="T5" s="40">
        <f t="shared" si="11"/>
        <v>56710.185901652621</v>
      </c>
      <c r="U5" s="41">
        <f t="shared" si="12"/>
        <v>56951.449498673872</v>
      </c>
      <c r="V5" s="77">
        <f t="shared" ref="V5:V43" si="22">MIN(T5,U5)</f>
        <v>56710.185901652621</v>
      </c>
      <c r="W5" s="44" t="str">
        <f t="shared" si="13"/>
        <v>No Limit</v>
      </c>
      <c r="X5" s="44" t="str">
        <f t="shared" si="14"/>
        <v>No Limit</v>
      </c>
      <c r="Y5" s="81" t="str">
        <f t="shared" ref="Y5:Y43" si="23">IF(V5&lt;=CONRADIUSM,IF(ARAM-WTZ+W5&gt;0,ARAM-WTZ+W5,0),"No Limit")</f>
        <v>No Limit</v>
      </c>
    </row>
    <row r="6" spans="1:25" x14ac:dyDescent="0.2">
      <c r="A6" s="4" t="s">
        <v>2</v>
      </c>
      <c r="B6" s="7">
        <f t="shared" si="0"/>
        <v>28730</v>
      </c>
      <c r="C6" s="5">
        <f t="shared" si="1"/>
        <v>52136</v>
      </c>
      <c r="D6" s="6">
        <f t="shared" si="15"/>
        <v>59527.937945136313</v>
      </c>
      <c r="E6" s="5">
        <f t="shared" si="2"/>
        <v>26386</v>
      </c>
      <c r="F6" s="5">
        <f t="shared" si="3"/>
        <v>50114</v>
      </c>
      <c r="G6" s="6">
        <f t="shared" si="16"/>
        <v>56635.977893914751</v>
      </c>
      <c r="H6" s="67">
        <f t="shared" si="17"/>
        <v>56635.977893914751</v>
      </c>
      <c r="I6" s="68">
        <f t="shared" si="18"/>
        <v>20711.478949097243</v>
      </c>
      <c r="J6" s="69">
        <f t="shared" si="4"/>
        <v>387187.72997032641</v>
      </c>
      <c r="K6" s="7">
        <f t="shared" si="5"/>
        <v>28600</v>
      </c>
      <c r="L6" s="5">
        <f t="shared" si="6"/>
        <v>51743</v>
      </c>
      <c r="M6" s="6">
        <f t="shared" si="19"/>
        <v>59121.045736691769</v>
      </c>
      <c r="N6" s="5">
        <f t="shared" si="7"/>
        <v>26782</v>
      </c>
      <c r="O6" s="5">
        <f t="shared" si="8"/>
        <v>50175</v>
      </c>
      <c r="P6" s="6">
        <f t="shared" si="20"/>
        <v>56875.356253829304</v>
      </c>
      <c r="Q6" s="67">
        <f t="shared" si="21"/>
        <v>56875.356253829304</v>
      </c>
      <c r="R6" s="68">
        <f t="shared" si="9"/>
        <v>20503.319553397272</v>
      </c>
      <c r="S6" s="70">
        <f t="shared" si="10"/>
        <v>387225.73086734698</v>
      </c>
      <c r="T6" s="40">
        <f t="shared" si="11"/>
        <v>56635.977893914751</v>
      </c>
      <c r="U6" s="41">
        <f t="shared" si="12"/>
        <v>56875.356253829304</v>
      </c>
      <c r="V6" s="77">
        <f t="shared" si="22"/>
        <v>56635.977893914751</v>
      </c>
      <c r="W6" s="44" t="str">
        <f t="shared" si="13"/>
        <v>No Limit</v>
      </c>
      <c r="X6" s="44" t="str">
        <f t="shared" si="14"/>
        <v>No Limit</v>
      </c>
      <c r="Y6" s="81" t="str">
        <f t="shared" si="23"/>
        <v>No Limit</v>
      </c>
    </row>
    <row r="7" spans="1:25" x14ac:dyDescent="0.2">
      <c r="A7" s="4" t="s">
        <v>3</v>
      </c>
      <c r="B7" s="7">
        <f t="shared" si="0"/>
        <v>28400</v>
      </c>
      <c r="C7" s="5">
        <f t="shared" si="1"/>
        <v>52215</v>
      </c>
      <c r="D7" s="6">
        <f t="shared" si="15"/>
        <v>59438.76029158078</v>
      </c>
      <c r="E7" s="5">
        <f t="shared" si="2"/>
        <v>26056</v>
      </c>
      <c r="F7" s="5">
        <f t="shared" si="3"/>
        <v>50193</v>
      </c>
      <c r="G7" s="6">
        <f t="shared" si="16"/>
        <v>56553.0935051302</v>
      </c>
      <c r="H7" s="67">
        <f t="shared" si="17"/>
        <v>56553.0935051302</v>
      </c>
      <c r="I7" s="68">
        <f t="shared" si="18"/>
        <v>20986.847993335079</v>
      </c>
      <c r="J7" s="69">
        <f t="shared" si="4"/>
        <v>387491.28189910983</v>
      </c>
      <c r="K7" s="7">
        <f t="shared" si="5"/>
        <v>28270</v>
      </c>
      <c r="L7" s="5">
        <f t="shared" si="6"/>
        <v>51822</v>
      </c>
      <c r="M7" s="6">
        <f t="shared" si="19"/>
        <v>59031.454191812016</v>
      </c>
      <c r="N7" s="5">
        <f t="shared" si="7"/>
        <v>26452</v>
      </c>
      <c r="O7" s="5">
        <f t="shared" si="8"/>
        <v>50254</v>
      </c>
      <c r="P7" s="6">
        <f t="shared" si="20"/>
        <v>56790.605032874933</v>
      </c>
      <c r="Q7" s="67">
        <f t="shared" si="21"/>
        <v>56790.605032874933</v>
      </c>
      <c r="R7" s="68">
        <f t="shared" si="9"/>
        <v>20778.672482655034</v>
      </c>
      <c r="S7" s="70">
        <f t="shared" si="10"/>
        <v>387529.34566326533</v>
      </c>
      <c r="T7" s="40">
        <f t="shared" si="11"/>
        <v>56553.0935051302</v>
      </c>
      <c r="U7" s="41">
        <f t="shared" si="12"/>
        <v>56790.605032874933</v>
      </c>
      <c r="V7" s="77">
        <f t="shared" si="22"/>
        <v>56553.0935051302</v>
      </c>
      <c r="W7" s="44" t="str">
        <f t="shared" si="13"/>
        <v>No Limit</v>
      </c>
      <c r="X7" s="44" t="str">
        <f t="shared" si="14"/>
        <v>No Limit</v>
      </c>
      <c r="Y7" s="81" t="str">
        <f t="shared" si="23"/>
        <v>No Limit</v>
      </c>
    </row>
    <row r="8" spans="1:25" x14ac:dyDescent="0.2">
      <c r="A8" s="4" t="s">
        <v>4</v>
      </c>
      <c r="B8" s="7">
        <f t="shared" si="0"/>
        <v>28074</v>
      </c>
      <c r="C8" s="5">
        <f t="shared" si="1"/>
        <v>52302</v>
      </c>
      <c r="D8" s="6">
        <f t="shared" si="15"/>
        <v>59360.329176984858</v>
      </c>
      <c r="E8" s="5">
        <f t="shared" si="2"/>
        <v>25730</v>
      </c>
      <c r="F8" s="5">
        <f t="shared" si="3"/>
        <v>50280</v>
      </c>
      <c r="G8" s="6">
        <f t="shared" si="16"/>
        <v>56481.070280227519</v>
      </c>
      <c r="H8" s="67">
        <f t="shared" si="17"/>
        <v>56481.070280227519</v>
      </c>
      <c r="I8" s="68">
        <f t="shared" si="18"/>
        <v>21265.661912599022</v>
      </c>
      <c r="J8" s="69">
        <f t="shared" si="4"/>
        <v>387782.196834817</v>
      </c>
      <c r="K8" s="7">
        <f t="shared" si="5"/>
        <v>27944</v>
      </c>
      <c r="L8" s="5">
        <f t="shared" si="6"/>
        <v>51909</v>
      </c>
      <c r="M8" s="6">
        <f t="shared" si="19"/>
        <v>58952.620102926725</v>
      </c>
      <c r="N8" s="5">
        <f t="shared" si="7"/>
        <v>26126</v>
      </c>
      <c r="O8" s="5">
        <f t="shared" si="8"/>
        <v>50341</v>
      </c>
      <c r="P8" s="6">
        <f t="shared" si="20"/>
        <v>56716.700864912797</v>
      </c>
      <c r="Q8" s="67">
        <f t="shared" si="21"/>
        <v>56716.700864912797</v>
      </c>
      <c r="R8" s="68">
        <f t="shared" si="9"/>
        <v>21057.470957762987</v>
      </c>
      <c r="S8" s="70">
        <f t="shared" si="10"/>
        <v>387820.32270408166</v>
      </c>
      <c r="T8" s="40">
        <f t="shared" si="11"/>
        <v>56481.070280227519</v>
      </c>
      <c r="U8" s="41">
        <f t="shared" si="12"/>
        <v>56716.700864912797</v>
      </c>
      <c r="V8" s="77">
        <f t="shared" si="22"/>
        <v>56481.070280227519</v>
      </c>
      <c r="W8" s="44" t="str">
        <f t="shared" si="13"/>
        <v>No Limit</v>
      </c>
      <c r="X8" s="44" t="str">
        <f t="shared" si="14"/>
        <v>No Limit</v>
      </c>
      <c r="Y8" s="81" t="str">
        <f t="shared" si="23"/>
        <v>No Limit</v>
      </c>
    </row>
    <row r="9" spans="1:25" x14ac:dyDescent="0.2">
      <c r="A9" s="4" t="s">
        <v>13</v>
      </c>
      <c r="B9" s="7">
        <f t="shared" si="0"/>
        <v>27696</v>
      </c>
      <c r="C9" s="5">
        <f t="shared" si="1"/>
        <v>52389</v>
      </c>
      <c r="D9" s="6">
        <f t="shared" si="15"/>
        <v>59259.393660414717</v>
      </c>
      <c r="E9" s="5">
        <f t="shared" si="2"/>
        <v>25352</v>
      </c>
      <c r="F9" s="5">
        <f t="shared" si="3"/>
        <v>50367</v>
      </c>
      <c r="G9" s="6">
        <f t="shared" si="16"/>
        <v>56387.574810413687</v>
      </c>
      <c r="H9" s="67">
        <f t="shared" si="17"/>
        <v>56387.574810413687</v>
      </c>
      <c r="I9" s="68">
        <f t="shared" si="18"/>
        <v>21578.441317585461</v>
      </c>
      <c r="J9" s="69">
        <f t="shared" si="4"/>
        <v>388133.39268051437</v>
      </c>
      <c r="K9" s="7">
        <f t="shared" si="5"/>
        <v>27566</v>
      </c>
      <c r="L9" s="5">
        <f t="shared" si="6"/>
        <v>51996</v>
      </c>
      <c r="M9" s="6">
        <f t="shared" si="19"/>
        <v>58851.239341240725</v>
      </c>
      <c r="N9" s="5">
        <f t="shared" si="7"/>
        <v>25748</v>
      </c>
      <c r="O9" s="5">
        <f t="shared" si="8"/>
        <v>50428</v>
      </c>
      <c r="P9" s="6">
        <f t="shared" si="20"/>
        <v>56621.044568252182</v>
      </c>
      <c r="Q9" s="67">
        <f t="shared" si="21"/>
        <v>56621.044568252182</v>
      </c>
      <c r="R9" s="68">
        <f t="shared" si="9"/>
        <v>21370.231718465882</v>
      </c>
      <c r="S9" s="70">
        <f t="shared" si="10"/>
        <v>388171.5905612245</v>
      </c>
      <c r="T9" s="40">
        <f t="shared" si="11"/>
        <v>56387.574810413687</v>
      </c>
      <c r="U9" s="41">
        <f t="shared" si="12"/>
        <v>56621.044568252182</v>
      </c>
      <c r="V9" s="77">
        <f t="shared" si="22"/>
        <v>56387.574810413687</v>
      </c>
      <c r="W9" s="44" t="str">
        <f t="shared" si="13"/>
        <v>No Limit</v>
      </c>
      <c r="X9" s="44" t="str">
        <f t="shared" si="14"/>
        <v>No Limit</v>
      </c>
      <c r="Y9" s="81" t="str">
        <f t="shared" si="23"/>
        <v>No Limit</v>
      </c>
    </row>
    <row r="10" spans="1:25" x14ac:dyDescent="0.2">
      <c r="A10" s="4" t="s">
        <v>14</v>
      </c>
      <c r="B10" s="7">
        <f t="shared" si="0"/>
        <v>27372</v>
      </c>
      <c r="C10" s="5">
        <f t="shared" si="1"/>
        <v>52461</v>
      </c>
      <c r="D10" s="6">
        <f t="shared" si="15"/>
        <v>59172.484357173984</v>
      </c>
      <c r="E10" s="5">
        <f t="shared" si="2"/>
        <v>25028</v>
      </c>
      <c r="F10" s="5">
        <f t="shared" si="3"/>
        <v>50439</v>
      </c>
      <c r="G10" s="6">
        <f t="shared" si="16"/>
        <v>56307.135471448019</v>
      </c>
      <c r="H10" s="67">
        <f t="shared" si="17"/>
        <v>56307.135471448019</v>
      </c>
      <c r="I10" s="68">
        <f t="shared" si="18"/>
        <v>21844.590863206922</v>
      </c>
      <c r="J10" s="69">
        <f t="shared" si="4"/>
        <v>388436.98911968351</v>
      </c>
      <c r="K10" s="7">
        <f t="shared" si="5"/>
        <v>27242</v>
      </c>
      <c r="L10" s="5">
        <f t="shared" si="6"/>
        <v>52068</v>
      </c>
      <c r="M10" s="6">
        <f t="shared" si="19"/>
        <v>58763.961643170383</v>
      </c>
      <c r="N10" s="5">
        <f t="shared" si="7"/>
        <v>25424</v>
      </c>
      <c r="O10" s="5">
        <f t="shared" si="8"/>
        <v>50500</v>
      </c>
      <c r="P10" s="6">
        <f t="shared" si="20"/>
        <v>56538.745794366536</v>
      </c>
      <c r="Q10" s="67">
        <f t="shared" si="21"/>
        <v>56538.745794366536</v>
      </c>
      <c r="R10" s="68">
        <f t="shared" si="9"/>
        <v>21636.365146774879</v>
      </c>
      <c r="S10" s="70">
        <f t="shared" si="10"/>
        <v>388475.24872448982</v>
      </c>
      <c r="T10" s="40">
        <f t="shared" si="11"/>
        <v>56307.135471448019</v>
      </c>
      <c r="U10" s="41">
        <f t="shared" si="12"/>
        <v>56538.745794366536</v>
      </c>
      <c r="V10" s="77">
        <f t="shared" si="22"/>
        <v>56307.135471448019</v>
      </c>
      <c r="W10" s="44" t="str">
        <f t="shared" si="13"/>
        <v>No Limit</v>
      </c>
      <c r="X10" s="44" t="str">
        <f t="shared" si="14"/>
        <v>No Limit</v>
      </c>
      <c r="Y10" s="81" t="str">
        <f t="shared" si="23"/>
        <v>No Limit</v>
      </c>
    </row>
    <row r="11" spans="1:25" x14ac:dyDescent="0.2">
      <c r="A11" s="4" t="s">
        <v>15</v>
      </c>
      <c r="B11" s="7">
        <f t="shared" si="0"/>
        <v>27086</v>
      </c>
      <c r="C11" s="5">
        <f t="shared" si="1"/>
        <v>52550</v>
      </c>
      <c r="D11" s="6">
        <f t="shared" si="15"/>
        <v>59119.826589732147</v>
      </c>
      <c r="E11" s="5">
        <f t="shared" si="2"/>
        <v>24742</v>
      </c>
      <c r="F11" s="5">
        <f t="shared" si="3"/>
        <v>50528</v>
      </c>
      <c r="G11" s="6">
        <f t="shared" si="16"/>
        <v>56260.51322197479</v>
      </c>
      <c r="H11" s="67">
        <f t="shared" si="17"/>
        <v>56260.51322197479</v>
      </c>
      <c r="I11" s="68">
        <f t="shared" si="18"/>
        <v>22098.791886935513</v>
      </c>
      <c r="J11" s="69">
        <f t="shared" si="4"/>
        <v>388679.53412462911</v>
      </c>
      <c r="K11" s="7">
        <f t="shared" si="5"/>
        <v>26956</v>
      </c>
      <c r="L11" s="5">
        <f t="shared" si="6"/>
        <v>52157</v>
      </c>
      <c r="M11" s="6">
        <f t="shared" si="19"/>
        <v>58710.974996162346</v>
      </c>
      <c r="N11" s="5">
        <f t="shared" si="7"/>
        <v>25138</v>
      </c>
      <c r="O11" s="5">
        <f t="shared" si="8"/>
        <v>50589</v>
      </c>
      <c r="P11" s="6">
        <f t="shared" si="20"/>
        <v>56490.405955347851</v>
      </c>
      <c r="Q11" s="67">
        <f t="shared" si="21"/>
        <v>56490.405955347851</v>
      </c>
      <c r="R11" s="68">
        <f t="shared" si="9"/>
        <v>21890.55329414918</v>
      </c>
      <c r="S11" s="70">
        <f t="shared" si="10"/>
        <v>388717.84821428568</v>
      </c>
      <c r="T11" s="40">
        <f t="shared" si="11"/>
        <v>56260.51322197479</v>
      </c>
      <c r="U11" s="41">
        <f t="shared" si="12"/>
        <v>56490.405955347851</v>
      </c>
      <c r="V11" s="77">
        <f t="shared" si="22"/>
        <v>56260.51322197479</v>
      </c>
      <c r="W11" s="44" t="str">
        <f t="shared" si="13"/>
        <v>No Limit</v>
      </c>
      <c r="X11" s="44" t="str">
        <f t="shared" si="14"/>
        <v>No Limit</v>
      </c>
      <c r="Y11" s="81" t="str">
        <f t="shared" si="23"/>
        <v>No Limit</v>
      </c>
    </row>
    <row r="12" spans="1:25" x14ac:dyDescent="0.2">
      <c r="A12" s="4" t="s">
        <v>16</v>
      </c>
      <c r="B12" s="7">
        <f t="shared" si="0"/>
        <v>26738</v>
      </c>
      <c r="C12" s="5">
        <f t="shared" si="1"/>
        <v>52639</v>
      </c>
      <c r="D12" s="6">
        <f t="shared" si="15"/>
        <v>59040.536625271285</v>
      </c>
      <c r="E12" s="5">
        <f t="shared" si="2"/>
        <v>24394</v>
      </c>
      <c r="F12" s="5">
        <f t="shared" si="3"/>
        <v>50617</v>
      </c>
      <c r="G12" s="6">
        <f t="shared" si="16"/>
        <v>56188.503494932127</v>
      </c>
      <c r="H12" s="67">
        <f t="shared" si="17"/>
        <v>56188.503494932127</v>
      </c>
      <c r="I12" s="68">
        <f t="shared" si="18"/>
        <v>22393.49022056401</v>
      </c>
      <c r="J12" s="69">
        <f t="shared" si="4"/>
        <v>388993.95252225519</v>
      </c>
      <c r="K12" s="7">
        <f t="shared" si="5"/>
        <v>26608</v>
      </c>
      <c r="L12" s="5">
        <f t="shared" si="6"/>
        <v>52246</v>
      </c>
      <c r="M12" s="6">
        <f t="shared" si="19"/>
        <v>58631.307166052509</v>
      </c>
      <c r="N12" s="5">
        <f t="shared" si="7"/>
        <v>24790</v>
      </c>
      <c r="O12" s="5">
        <f t="shared" si="8"/>
        <v>50678</v>
      </c>
      <c r="P12" s="6">
        <f t="shared" si="20"/>
        <v>56416.343234917309</v>
      </c>
      <c r="Q12" s="67">
        <f t="shared" si="21"/>
        <v>56416.343234917309</v>
      </c>
      <c r="R12" s="68">
        <f t="shared" si="9"/>
        <v>22185.234935886674</v>
      </c>
      <c r="S12" s="70">
        <f t="shared" si="10"/>
        <v>389032.33290816331</v>
      </c>
      <c r="T12" s="40">
        <f t="shared" si="11"/>
        <v>56188.503494932127</v>
      </c>
      <c r="U12" s="41">
        <f t="shared" si="12"/>
        <v>56416.343234917309</v>
      </c>
      <c r="V12" s="77">
        <f t="shared" si="22"/>
        <v>56188.503494932127</v>
      </c>
      <c r="W12" s="44" t="str">
        <f t="shared" si="13"/>
        <v>No Limit</v>
      </c>
      <c r="X12" s="44" t="str">
        <f t="shared" si="14"/>
        <v>No Limit</v>
      </c>
      <c r="Y12" s="81" t="str">
        <f t="shared" si="23"/>
        <v>No Limit</v>
      </c>
    </row>
    <row r="13" spans="1:25" x14ac:dyDescent="0.2">
      <c r="A13" s="4" t="s">
        <v>10</v>
      </c>
      <c r="B13" s="7">
        <f t="shared" si="0"/>
        <v>25488</v>
      </c>
      <c r="C13" s="5">
        <f t="shared" si="1"/>
        <v>52405</v>
      </c>
      <c r="D13" s="6">
        <f t="shared" si="15"/>
        <v>58274.541345256417</v>
      </c>
      <c r="E13" s="5">
        <f t="shared" si="2"/>
        <v>23144</v>
      </c>
      <c r="F13" s="5">
        <f t="shared" si="3"/>
        <v>50383</v>
      </c>
      <c r="G13" s="6">
        <f t="shared" si="16"/>
        <v>55444.489581923284</v>
      </c>
      <c r="H13" s="67">
        <f t="shared" si="17"/>
        <v>55444.489581923284</v>
      </c>
      <c r="I13" s="68">
        <f t="shared" si="18"/>
        <v>23032.783305350262</v>
      </c>
      <c r="J13" s="69">
        <f t="shared" si="4"/>
        <v>390677.01285855589</v>
      </c>
      <c r="K13" s="7">
        <f t="shared" si="5"/>
        <v>25358</v>
      </c>
      <c r="L13" s="5">
        <f t="shared" si="6"/>
        <v>52012</v>
      </c>
      <c r="M13" s="6">
        <f t="shared" si="19"/>
        <v>57864.292167104228</v>
      </c>
      <c r="N13" s="5">
        <f t="shared" si="7"/>
        <v>23540</v>
      </c>
      <c r="O13" s="5">
        <f t="shared" si="8"/>
        <v>50444</v>
      </c>
      <c r="P13" s="6">
        <f t="shared" si="20"/>
        <v>55666.226169913833</v>
      </c>
      <c r="Q13" s="67">
        <f t="shared" si="21"/>
        <v>55666.226169913833</v>
      </c>
      <c r="R13" s="68">
        <f t="shared" si="9"/>
        <v>22824.438673212084</v>
      </c>
      <c r="S13" s="70">
        <f t="shared" si="10"/>
        <v>390715.63137755101</v>
      </c>
      <c r="T13" s="40">
        <f t="shared" si="11"/>
        <v>55444.489581923284</v>
      </c>
      <c r="U13" s="41">
        <f t="shared" si="12"/>
        <v>55666.226169913833</v>
      </c>
      <c r="V13" s="77">
        <f t="shared" si="22"/>
        <v>55444.489581923284</v>
      </c>
      <c r="W13" s="44" t="str">
        <f t="shared" si="13"/>
        <v>No Limit</v>
      </c>
      <c r="X13" s="44" t="str">
        <f t="shared" si="14"/>
        <v>No Limit</v>
      </c>
      <c r="Y13" s="81" t="str">
        <f t="shared" si="23"/>
        <v>No Limit</v>
      </c>
    </row>
    <row r="14" spans="1:25" x14ac:dyDescent="0.2">
      <c r="A14" s="4" t="s">
        <v>11</v>
      </c>
      <c r="B14" s="7">
        <f t="shared" si="0"/>
        <v>25218</v>
      </c>
      <c r="C14" s="5">
        <f t="shared" si="1"/>
        <v>52475</v>
      </c>
      <c r="D14" s="6">
        <f t="shared" si="15"/>
        <v>58220.040784939338</v>
      </c>
      <c r="E14" s="5">
        <f t="shared" si="2"/>
        <v>22874</v>
      </c>
      <c r="F14" s="5">
        <f t="shared" si="3"/>
        <v>50453</v>
      </c>
      <c r="G14" s="6">
        <f t="shared" si="16"/>
        <v>55396.074635302451</v>
      </c>
      <c r="H14" s="67">
        <f t="shared" si="17"/>
        <v>55396.074635302451</v>
      </c>
      <c r="I14" s="68">
        <f t="shared" si="18"/>
        <v>23262.146599239481</v>
      </c>
      <c r="J14" s="69">
        <f t="shared" si="4"/>
        <v>390920.00989119685</v>
      </c>
      <c r="K14" s="7">
        <f t="shared" si="5"/>
        <v>25088</v>
      </c>
      <c r="L14" s="5">
        <f t="shared" si="6"/>
        <v>52082</v>
      </c>
      <c r="M14" s="6">
        <f t="shared" si="19"/>
        <v>57809.536133755646</v>
      </c>
      <c r="N14" s="5">
        <f t="shared" si="7"/>
        <v>23270</v>
      </c>
      <c r="O14" s="5">
        <f t="shared" si="8"/>
        <v>50514</v>
      </c>
      <c r="P14" s="6">
        <f t="shared" si="20"/>
        <v>55616.158587230741</v>
      </c>
      <c r="Q14" s="67">
        <f t="shared" si="21"/>
        <v>55616.158587230741</v>
      </c>
      <c r="R14" s="68">
        <f t="shared" si="9"/>
        <v>23053.78906683312</v>
      </c>
      <c r="S14" s="70">
        <f t="shared" si="10"/>
        <v>390958.67984693882</v>
      </c>
      <c r="T14" s="40">
        <f t="shared" si="11"/>
        <v>55396.074635302451</v>
      </c>
      <c r="U14" s="41">
        <f t="shared" si="12"/>
        <v>55616.158587230741</v>
      </c>
      <c r="V14" s="77">
        <f t="shared" si="22"/>
        <v>55396.074635302451</v>
      </c>
      <c r="W14" s="44" t="str">
        <f t="shared" si="13"/>
        <v>No Limit</v>
      </c>
      <c r="X14" s="44" t="str">
        <f t="shared" si="14"/>
        <v>No Limit</v>
      </c>
      <c r="Y14" s="81" t="str">
        <f t="shared" si="23"/>
        <v>No Limit</v>
      </c>
    </row>
    <row r="15" spans="1:25" x14ac:dyDescent="0.2">
      <c r="A15" s="4" t="s">
        <v>12</v>
      </c>
      <c r="B15" s="7">
        <f t="shared" si="0"/>
        <v>50203</v>
      </c>
      <c r="C15" s="5">
        <f t="shared" si="1"/>
        <v>-21915</v>
      </c>
      <c r="D15" s="6">
        <f t="shared" si="15"/>
        <v>54777.809686039836</v>
      </c>
      <c r="E15" s="5">
        <f t="shared" si="2"/>
        <v>47859</v>
      </c>
      <c r="F15" s="5">
        <f t="shared" si="3"/>
        <v>-23937</v>
      </c>
      <c r="G15" s="6">
        <f t="shared" si="16"/>
        <v>53511.34319001907</v>
      </c>
      <c r="H15" s="67">
        <f t="shared" si="17"/>
        <v>53511.34319001907</v>
      </c>
      <c r="I15" s="68">
        <f t="shared" si="18"/>
        <v>49385.767784842683</v>
      </c>
      <c r="J15" s="69">
        <f t="shared" si="4"/>
        <v>436346.19188921858</v>
      </c>
      <c r="K15" s="7">
        <f t="shared" si="5"/>
        <v>50073</v>
      </c>
      <c r="L15" s="5">
        <f t="shared" si="6"/>
        <v>-22308</v>
      </c>
      <c r="M15" s="6">
        <f t="shared" si="19"/>
        <v>54817.444239949749</v>
      </c>
      <c r="N15" s="5">
        <f t="shared" si="7"/>
        <v>48255</v>
      </c>
      <c r="O15" s="5">
        <f t="shared" si="8"/>
        <v>-23876</v>
      </c>
      <c r="P15" s="6">
        <f t="shared" si="20"/>
        <v>53838.725848593407</v>
      </c>
      <c r="Q15" s="67">
        <f t="shared" si="21"/>
        <v>53838.725848593407</v>
      </c>
      <c r="R15" s="68">
        <f t="shared" si="9"/>
        <v>49596.536528671801</v>
      </c>
      <c r="S15" s="70">
        <f t="shared" si="10"/>
        <v>436380.10204081633</v>
      </c>
      <c r="T15" s="40">
        <f t="shared" si="11"/>
        <v>53511.34319001907</v>
      </c>
      <c r="U15" s="41">
        <f t="shared" si="12"/>
        <v>53838.725848593407</v>
      </c>
      <c r="V15" s="77">
        <f t="shared" si="22"/>
        <v>53511.34319001907</v>
      </c>
      <c r="W15" s="44" t="str">
        <f t="shared" si="13"/>
        <v>No Limit</v>
      </c>
      <c r="X15" s="44" t="str">
        <f t="shared" si="14"/>
        <v>No Limit</v>
      </c>
      <c r="Y15" s="81" t="str">
        <f t="shared" si="23"/>
        <v>No Limit</v>
      </c>
    </row>
    <row r="16" spans="1:25" x14ac:dyDescent="0.2">
      <c r="A16" s="4" t="s">
        <v>19</v>
      </c>
      <c r="B16" s="7">
        <f t="shared" si="0"/>
        <v>23690</v>
      </c>
      <c r="C16" s="5">
        <f t="shared" si="1"/>
        <v>53427</v>
      </c>
      <c r="D16" s="6">
        <f t="shared" si="15"/>
        <v>58443.651742511778</v>
      </c>
      <c r="E16" s="5">
        <f t="shared" si="2"/>
        <v>21346</v>
      </c>
      <c r="F16" s="5">
        <f t="shared" si="3"/>
        <v>51405</v>
      </c>
      <c r="G16" s="6">
        <f t="shared" si="16"/>
        <v>55660.809740786201</v>
      </c>
      <c r="H16" s="67">
        <f t="shared" si="17"/>
        <v>55660.809740786201</v>
      </c>
      <c r="I16" s="68">
        <f t="shared" si="18"/>
        <v>24981.06429249754</v>
      </c>
      <c r="J16" s="69">
        <f t="shared" si="4"/>
        <v>391739.34124629083</v>
      </c>
      <c r="K16" s="7">
        <f t="shared" si="5"/>
        <v>23560</v>
      </c>
      <c r="L16" s="5">
        <f t="shared" si="6"/>
        <v>53034</v>
      </c>
      <c r="M16" s="6">
        <f t="shared" si="19"/>
        <v>58031.704748352859</v>
      </c>
      <c r="N16" s="5">
        <f t="shared" si="7"/>
        <v>21742</v>
      </c>
      <c r="O16" s="5">
        <f t="shared" si="8"/>
        <v>51466</v>
      </c>
      <c r="P16" s="6">
        <f t="shared" si="20"/>
        <v>55870.061034511142</v>
      </c>
      <c r="Q16" s="67">
        <f t="shared" si="21"/>
        <v>55870.061034511142</v>
      </c>
      <c r="R16" s="68">
        <f t="shared" si="9"/>
        <v>24772.663260164834</v>
      </c>
      <c r="S16" s="70">
        <f t="shared" si="10"/>
        <v>391778.30229591834</v>
      </c>
      <c r="T16" s="40">
        <f t="shared" si="11"/>
        <v>55660.809740786201</v>
      </c>
      <c r="U16" s="41">
        <f t="shared" si="12"/>
        <v>55870.061034511142</v>
      </c>
      <c r="V16" s="77">
        <f t="shared" si="22"/>
        <v>55660.809740786201</v>
      </c>
      <c r="W16" s="44" t="str">
        <f t="shared" si="13"/>
        <v>No Limit</v>
      </c>
      <c r="X16" s="44" t="str">
        <f t="shared" si="14"/>
        <v>No Limit</v>
      </c>
      <c r="Y16" s="81" t="str">
        <f t="shared" si="23"/>
        <v>No Limit</v>
      </c>
    </row>
    <row r="17" spans="1:25" x14ac:dyDescent="0.2">
      <c r="A17" s="4" t="s">
        <v>20</v>
      </c>
      <c r="B17" s="7">
        <f t="shared" si="0"/>
        <v>23346</v>
      </c>
      <c r="C17" s="5">
        <f t="shared" si="1"/>
        <v>53539</v>
      </c>
      <c r="D17" s="6">
        <f t="shared" si="15"/>
        <v>58407.70700001841</v>
      </c>
      <c r="E17" s="5">
        <f t="shared" si="2"/>
        <v>21002</v>
      </c>
      <c r="F17" s="5">
        <f t="shared" si="3"/>
        <v>51517</v>
      </c>
      <c r="G17" s="6">
        <f t="shared" si="16"/>
        <v>55633.49074972736</v>
      </c>
      <c r="H17" s="67">
        <f t="shared" si="17"/>
        <v>55633.49074972736</v>
      </c>
      <c r="I17" s="68">
        <f t="shared" si="18"/>
        <v>25290.565509959135</v>
      </c>
      <c r="J17" s="69">
        <f t="shared" si="4"/>
        <v>392026.12265084079</v>
      </c>
      <c r="K17" s="7">
        <f t="shared" si="5"/>
        <v>23216</v>
      </c>
      <c r="L17" s="5">
        <f t="shared" si="6"/>
        <v>53146</v>
      </c>
      <c r="M17" s="6">
        <f t="shared" si="19"/>
        <v>57995.516826734114</v>
      </c>
      <c r="N17" s="5">
        <f t="shared" si="7"/>
        <v>21398</v>
      </c>
      <c r="O17" s="5">
        <f t="shared" si="8"/>
        <v>51578</v>
      </c>
      <c r="P17" s="6">
        <f t="shared" si="20"/>
        <v>55840.527289774043</v>
      </c>
      <c r="Q17" s="67">
        <f t="shared" si="21"/>
        <v>55840.527289774043</v>
      </c>
      <c r="R17" s="68">
        <f t="shared" si="9"/>
        <v>25082.149252797826</v>
      </c>
      <c r="S17" s="70">
        <f t="shared" si="10"/>
        <v>392065.14923469385</v>
      </c>
      <c r="T17" s="40">
        <f t="shared" si="11"/>
        <v>55633.49074972736</v>
      </c>
      <c r="U17" s="41">
        <f t="shared" si="12"/>
        <v>55840.527289774043</v>
      </c>
      <c r="V17" s="77">
        <f t="shared" si="22"/>
        <v>55633.49074972736</v>
      </c>
      <c r="W17" s="44" t="str">
        <f t="shared" si="13"/>
        <v>No Limit</v>
      </c>
      <c r="X17" s="44" t="str">
        <f t="shared" si="14"/>
        <v>No Limit</v>
      </c>
      <c r="Y17" s="81" t="str">
        <f t="shared" si="23"/>
        <v>No Limit</v>
      </c>
    </row>
    <row r="18" spans="1:25" x14ac:dyDescent="0.2">
      <c r="A18" s="4" t="s">
        <v>21</v>
      </c>
      <c r="B18" s="7">
        <f t="shared" si="0"/>
        <v>23033</v>
      </c>
      <c r="C18" s="5">
        <f t="shared" si="1"/>
        <v>53619</v>
      </c>
      <c r="D18" s="6">
        <f t="shared" si="15"/>
        <v>58356.80123173305</v>
      </c>
      <c r="E18" s="5">
        <f t="shared" si="2"/>
        <v>20689</v>
      </c>
      <c r="F18" s="5">
        <f t="shared" si="3"/>
        <v>51597</v>
      </c>
      <c r="G18" s="6">
        <f t="shared" si="16"/>
        <v>55590.333062502876</v>
      </c>
      <c r="H18" s="67">
        <f t="shared" si="17"/>
        <v>55590.333062502876</v>
      </c>
      <c r="I18" s="68">
        <f t="shared" si="18"/>
        <v>25555.58765368252</v>
      </c>
      <c r="J18" s="69">
        <f t="shared" si="4"/>
        <v>392308.96735905041</v>
      </c>
      <c r="K18" s="7">
        <f t="shared" si="5"/>
        <v>22903</v>
      </c>
      <c r="L18" s="5">
        <f t="shared" si="6"/>
        <v>53226</v>
      </c>
      <c r="M18" s="6">
        <f t="shared" si="19"/>
        <v>57944.408574080728</v>
      </c>
      <c r="N18" s="5">
        <f t="shared" si="7"/>
        <v>21085</v>
      </c>
      <c r="O18" s="5">
        <f t="shared" si="8"/>
        <v>51658</v>
      </c>
      <c r="P18" s="6">
        <f t="shared" si="20"/>
        <v>55795.39576882666</v>
      </c>
      <c r="Q18" s="67">
        <f t="shared" si="21"/>
        <v>55795.39576882666</v>
      </c>
      <c r="R18" s="68">
        <f t="shared" si="9"/>
        <v>25347.156380819237</v>
      </c>
      <c r="S18" s="70">
        <f t="shared" si="10"/>
        <v>392348.05357142858</v>
      </c>
      <c r="T18" s="40">
        <f t="shared" si="11"/>
        <v>55590.333062502876</v>
      </c>
      <c r="U18" s="41">
        <f t="shared" si="12"/>
        <v>55795.39576882666</v>
      </c>
      <c r="V18" s="77">
        <f t="shared" si="22"/>
        <v>55590.333062502876</v>
      </c>
      <c r="W18" s="44" t="str">
        <f t="shared" si="13"/>
        <v>No Limit</v>
      </c>
      <c r="X18" s="44" t="str">
        <f t="shared" si="14"/>
        <v>No Limit</v>
      </c>
      <c r="Y18" s="81" t="str">
        <f t="shared" si="23"/>
        <v>No Limit</v>
      </c>
    </row>
    <row r="19" spans="1:25" x14ac:dyDescent="0.2">
      <c r="A19" s="4" t="s">
        <v>22</v>
      </c>
      <c r="B19" s="7">
        <f t="shared" si="0"/>
        <v>22714</v>
      </c>
      <c r="C19" s="5">
        <f t="shared" si="1"/>
        <v>53630</v>
      </c>
      <c r="D19" s="6">
        <f t="shared" si="15"/>
        <v>58241.760756350763</v>
      </c>
      <c r="E19" s="5">
        <f t="shared" si="2"/>
        <v>20370</v>
      </c>
      <c r="F19" s="5">
        <f t="shared" si="3"/>
        <v>51608</v>
      </c>
      <c r="G19" s="6">
        <f t="shared" si="16"/>
        <v>55482.632994478554</v>
      </c>
      <c r="H19" s="67">
        <f t="shared" si="17"/>
        <v>55482.632994478554</v>
      </c>
      <c r="I19" s="68">
        <f t="shared" si="18"/>
        <v>25772.282051400154</v>
      </c>
      <c r="J19" s="69">
        <f t="shared" si="4"/>
        <v>392667.76755687437</v>
      </c>
      <c r="K19" s="7">
        <f t="shared" si="5"/>
        <v>22584</v>
      </c>
      <c r="L19" s="5">
        <f t="shared" si="6"/>
        <v>53237</v>
      </c>
      <c r="M19" s="6">
        <f t="shared" si="19"/>
        <v>57829.19007733032</v>
      </c>
      <c r="N19" s="5">
        <f t="shared" si="7"/>
        <v>20766</v>
      </c>
      <c r="O19" s="5">
        <f t="shared" si="8"/>
        <v>51669</v>
      </c>
      <c r="P19" s="6">
        <f t="shared" si="20"/>
        <v>55685.835874125121</v>
      </c>
      <c r="Q19" s="67">
        <f t="shared" si="21"/>
        <v>55685.835874125121</v>
      </c>
      <c r="R19" s="68">
        <f t="shared" si="9"/>
        <v>25563.831730893202</v>
      </c>
      <c r="S19" s="70">
        <f t="shared" si="10"/>
        <v>392706.91454081633</v>
      </c>
      <c r="T19" s="40">
        <f t="shared" si="11"/>
        <v>55482.632994478554</v>
      </c>
      <c r="U19" s="41">
        <f t="shared" si="12"/>
        <v>55685.835874125121</v>
      </c>
      <c r="V19" s="77">
        <f t="shared" si="22"/>
        <v>55482.632994478554</v>
      </c>
      <c r="W19" s="44" t="str">
        <f t="shared" si="13"/>
        <v>No Limit</v>
      </c>
      <c r="X19" s="44" t="str">
        <f t="shared" si="14"/>
        <v>No Limit</v>
      </c>
      <c r="Y19" s="81" t="str">
        <f t="shared" si="23"/>
        <v>No Limit</v>
      </c>
    </row>
    <row r="20" spans="1:25" x14ac:dyDescent="0.2">
      <c r="A20" s="4" t="s">
        <v>23</v>
      </c>
      <c r="B20" s="7">
        <f t="shared" si="0"/>
        <v>36997</v>
      </c>
      <c r="C20" s="5">
        <f t="shared" si="1"/>
        <v>48111</v>
      </c>
      <c r="D20" s="6">
        <f t="shared" si="15"/>
        <v>60691.40243889574</v>
      </c>
      <c r="E20" s="5">
        <f t="shared" si="2"/>
        <v>34653</v>
      </c>
      <c r="F20" s="5">
        <f t="shared" si="3"/>
        <v>46089</v>
      </c>
      <c r="G20" s="6">
        <f t="shared" si="16"/>
        <v>57663.041282956969</v>
      </c>
      <c r="H20" s="67">
        <f t="shared" si="17"/>
        <v>57663.041282956969</v>
      </c>
      <c r="I20" s="68">
        <f t="shared" si="18"/>
        <v>12263.887538426665</v>
      </c>
      <c r="J20" s="69">
        <f t="shared" si="4"/>
        <v>381629.22453016811</v>
      </c>
      <c r="K20" s="7">
        <f t="shared" si="5"/>
        <v>36867</v>
      </c>
      <c r="L20" s="5">
        <f t="shared" si="6"/>
        <v>47718</v>
      </c>
      <c r="M20" s="6">
        <f t="shared" si="19"/>
        <v>60300.772905494334</v>
      </c>
      <c r="N20" s="5">
        <f t="shared" si="7"/>
        <v>35049</v>
      </c>
      <c r="O20" s="5">
        <f t="shared" si="8"/>
        <v>46150</v>
      </c>
      <c r="P20" s="6">
        <f t="shared" si="20"/>
        <v>57950.452120755712</v>
      </c>
      <c r="Q20" s="67">
        <f t="shared" si="21"/>
        <v>57950.452120755712</v>
      </c>
      <c r="R20" s="68">
        <f t="shared" si="9"/>
        <v>12056.023244188891</v>
      </c>
      <c r="S20" s="70">
        <f t="shared" si="10"/>
        <v>381665.65051020408</v>
      </c>
      <c r="T20" s="40">
        <f t="shared" si="11"/>
        <v>57663.041282956969</v>
      </c>
      <c r="U20" s="41">
        <f t="shared" si="12"/>
        <v>57950.452120755712</v>
      </c>
      <c r="V20" s="77">
        <f t="shared" si="22"/>
        <v>57663.041282956969</v>
      </c>
      <c r="W20" s="44" t="str">
        <f t="shared" si="13"/>
        <v>No Limit</v>
      </c>
      <c r="X20" s="44" t="str">
        <f t="shared" si="14"/>
        <v>No Limit</v>
      </c>
      <c r="Y20" s="81" t="str">
        <f t="shared" si="23"/>
        <v>No Limit</v>
      </c>
    </row>
    <row r="21" spans="1:25" x14ac:dyDescent="0.2">
      <c r="A21" s="4" t="s">
        <v>24</v>
      </c>
      <c r="B21" s="7">
        <f t="shared" si="0"/>
        <v>36846</v>
      </c>
      <c r="C21" s="5">
        <f t="shared" si="1"/>
        <v>48377</v>
      </c>
      <c r="D21" s="6">
        <f t="shared" si="15"/>
        <v>60810.869464266005</v>
      </c>
      <c r="E21" s="5">
        <f t="shared" si="2"/>
        <v>34502</v>
      </c>
      <c r="F21" s="5">
        <f t="shared" si="3"/>
        <v>46355</v>
      </c>
      <c r="G21" s="6">
        <f t="shared" si="16"/>
        <v>57785.586689069794</v>
      </c>
      <c r="H21" s="67">
        <f t="shared" si="17"/>
        <v>57785.586689069794</v>
      </c>
      <c r="I21" s="68">
        <f t="shared" si="18"/>
        <v>12563.933439682893</v>
      </c>
      <c r="J21" s="69">
        <f t="shared" si="4"/>
        <v>381538.27101879328</v>
      </c>
      <c r="K21" s="7">
        <f t="shared" si="5"/>
        <v>36716</v>
      </c>
      <c r="L21" s="5">
        <f t="shared" si="6"/>
        <v>47984</v>
      </c>
      <c r="M21" s="6">
        <f t="shared" si="19"/>
        <v>60419.607016265836</v>
      </c>
      <c r="N21" s="5">
        <f t="shared" si="7"/>
        <v>34898</v>
      </c>
      <c r="O21" s="5">
        <f t="shared" si="8"/>
        <v>46416</v>
      </c>
      <c r="P21" s="6">
        <f t="shared" si="20"/>
        <v>58071.640755191343</v>
      </c>
      <c r="Q21" s="67">
        <f t="shared" si="21"/>
        <v>58071.640755191343</v>
      </c>
      <c r="R21" s="68">
        <f t="shared" si="9"/>
        <v>12356.073972726312</v>
      </c>
      <c r="S21" s="70">
        <f t="shared" si="10"/>
        <v>381574.72576530615</v>
      </c>
      <c r="T21" s="40">
        <f t="shared" si="11"/>
        <v>57785.586689069794</v>
      </c>
      <c r="U21" s="41">
        <f t="shared" si="12"/>
        <v>58071.640755191343</v>
      </c>
      <c r="V21" s="77">
        <f t="shared" si="22"/>
        <v>57785.586689069794</v>
      </c>
      <c r="W21" s="44" t="str">
        <f t="shared" si="13"/>
        <v>No Limit</v>
      </c>
      <c r="X21" s="44" t="str">
        <f t="shared" si="14"/>
        <v>No Limit</v>
      </c>
      <c r="Y21" s="81" t="str">
        <f t="shared" si="23"/>
        <v>No Limit</v>
      </c>
    </row>
    <row r="22" spans="1:25" x14ac:dyDescent="0.2">
      <c r="A22" s="4" t="s">
        <v>25</v>
      </c>
      <c r="B22" s="7">
        <f t="shared" si="0"/>
        <v>33723</v>
      </c>
      <c r="C22" s="5">
        <f t="shared" si="1"/>
        <v>48625</v>
      </c>
      <c r="D22" s="6">
        <f t="shared" si="15"/>
        <v>59174.583682523698</v>
      </c>
      <c r="E22" s="5">
        <f t="shared" si="2"/>
        <v>31379</v>
      </c>
      <c r="F22" s="5">
        <f t="shared" si="3"/>
        <v>46603</v>
      </c>
      <c r="G22" s="6">
        <f t="shared" si="16"/>
        <v>56182.57069590177</v>
      </c>
      <c r="H22" s="67">
        <f t="shared" si="17"/>
        <v>56182.57069590177</v>
      </c>
      <c r="I22" s="68">
        <f t="shared" si="18"/>
        <v>14791.607875895012</v>
      </c>
      <c r="J22" s="69">
        <f t="shared" si="4"/>
        <v>384910.60336300696</v>
      </c>
      <c r="K22" s="7">
        <f t="shared" si="5"/>
        <v>33593</v>
      </c>
      <c r="L22" s="5">
        <f t="shared" si="6"/>
        <v>48232</v>
      </c>
      <c r="M22" s="6">
        <f t="shared" si="19"/>
        <v>58777.678356668701</v>
      </c>
      <c r="N22" s="5">
        <f t="shared" si="7"/>
        <v>31775</v>
      </c>
      <c r="O22" s="5">
        <f t="shared" si="8"/>
        <v>46664</v>
      </c>
      <c r="P22" s="6">
        <f t="shared" si="20"/>
        <v>56455.110672108334</v>
      </c>
      <c r="Q22" s="67">
        <f t="shared" si="21"/>
        <v>56455.110672108334</v>
      </c>
      <c r="R22" s="68">
        <f t="shared" si="9"/>
        <v>14583.569381135434</v>
      </c>
      <c r="S22" s="70">
        <f t="shared" si="10"/>
        <v>384947.6530612245</v>
      </c>
      <c r="T22" s="40">
        <f t="shared" si="11"/>
        <v>56182.57069590177</v>
      </c>
      <c r="U22" s="41">
        <f t="shared" si="12"/>
        <v>56455.110672108334</v>
      </c>
      <c r="V22" s="77">
        <f t="shared" si="22"/>
        <v>56182.57069590177</v>
      </c>
      <c r="W22" s="44" t="str">
        <f t="shared" si="13"/>
        <v>No Limit</v>
      </c>
      <c r="X22" s="44" t="str">
        <f t="shared" si="14"/>
        <v>No Limit</v>
      </c>
      <c r="Y22" s="81" t="str">
        <f t="shared" si="23"/>
        <v>No Limit</v>
      </c>
    </row>
    <row r="23" spans="1:25" x14ac:dyDescent="0.2">
      <c r="A23" s="4" t="s">
        <v>26</v>
      </c>
      <c r="B23" s="7">
        <f t="shared" si="0"/>
        <v>36512</v>
      </c>
      <c r="C23" s="5">
        <f t="shared" si="1"/>
        <v>48841</v>
      </c>
      <c r="D23" s="6">
        <f t="shared" si="15"/>
        <v>60980.073999627122</v>
      </c>
      <c r="E23" s="5">
        <f t="shared" si="2"/>
        <v>34168</v>
      </c>
      <c r="F23" s="5">
        <f t="shared" si="3"/>
        <v>46819</v>
      </c>
      <c r="G23" s="6">
        <f t="shared" si="16"/>
        <v>57960.943617232457</v>
      </c>
      <c r="H23" s="67">
        <f t="shared" si="17"/>
        <v>57960.943617232457</v>
      </c>
      <c r="I23" s="68">
        <f t="shared" si="18"/>
        <v>13133.437439637977</v>
      </c>
      <c r="J23" s="69">
        <f t="shared" si="4"/>
        <v>381461.45994065283</v>
      </c>
      <c r="K23" s="7">
        <f t="shared" si="5"/>
        <v>36382</v>
      </c>
      <c r="L23" s="5">
        <f t="shared" si="6"/>
        <v>48448</v>
      </c>
      <c r="M23" s="6">
        <f t="shared" si="19"/>
        <v>60587.611175883147</v>
      </c>
      <c r="N23" s="5">
        <f t="shared" si="7"/>
        <v>34564</v>
      </c>
      <c r="O23" s="5">
        <f t="shared" si="8"/>
        <v>46880</v>
      </c>
      <c r="P23" s="6">
        <f t="shared" si="20"/>
        <v>58244.351623140246</v>
      </c>
      <c r="Q23" s="67">
        <f t="shared" si="21"/>
        <v>58244.351623140246</v>
      </c>
      <c r="R23" s="68">
        <f t="shared" si="9"/>
        <v>12925.582048320861</v>
      </c>
      <c r="S23" s="70">
        <f t="shared" si="10"/>
        <v>381497.97831632651</v>
      </c>
      <c r="T23" s="40">
        <f t="shared" si="11"/>
        <v>57960.943617232457</v>
      </c>
      <c r="U23" s="41">
        <f t="shared" si="12"/>
        <v>58244.351623140246</v>
      </c>
      <c r="V23" s="77">
        <f t="shared" si="22"/>
        <v>57960.943617232457</v>
      </c>
      <c r="W23" s="44" t="str">
        <f t="shared" si="13"/>
        <v>No Limit</v>
      </c>
      <c r="X23" s="44" t="str">
        <f t="shared" si="14"/>
        <v>No Limit</v>
      </c>
      <c r="Y23" s="81" t="str">
        <f t="shared" si="23"/>
        <v>No Limit</v>
      </c>
    </row>
    <row r="24" spans="1:25" x14ac:dyDescent="0.2">
      <c r="A24" s="4" t="s">
        <v>27</v>
      </c>
      <c r="B24" s="7">
        <f t="shared" si="0"/>
        <v>34492</v>
      </c>
      <c r="C24" s="5">
        <f t="shared" si="1"/>
        <v>50587</v>
      </c>
      <c r="D24" s="6">
        <f t="shared" si="15"/>
        <v>61226.976350298406</v>
      </c>
      <c r="E24" s="5">
        <f t="shared" si="2"/>
        <v>32148</v>
      </c>
      <c r="F24" s="5">
        <f t="shared" si="3"/>
        <v>48565</v>
      </c>
      <c r="G24" s="6">
        <f t="shared" si="16"/>
        <v>58241.335226795753</v>
      </c>
      <c r="H24" s="67">
        <f t="shared" si="17"/>
        <v>58241.335226795753</v>
      </c>
      <c r="I24" s="68">
        <f t="shared" si="18"/>
        <v>15774.938148608055</v>
      </c>
      <c r="J24" s="69">
        <f t="shared" si="4"/>
        <v>382057.14144411474</v>
      </c>
      <c r="K24" s="7">
        <f t="shared" si="5"/>
        <v>34362</v>
      </c>
      <c r="L24" s="5">
        <f t="shared" si="6"/>
        <v>50194</v>
      </c>
      <c r="M24" s="6">
        <f t="shared" si="19"/>
        <v>60829.143344288517</v>
      </c>
      <c r="N24" s="5">
        <f t="shared" si="7"/>
        <v>32544</v>
      </c>
      <c r="O24" s="5">
        <f t="shared" si="8"/>
        <v>48626</v>
      </c>
      <c r="P24" s="6">
        <f t="shared" si="20"/>
        <v>58511.535717326718</v>
      </c>
      <c r="Q24" s="67">
        <f t="shared" si="21"/>
        <v>58511.535717326718</v>
      </c>
      <c r="R24" s="68">
        <f t="shared" si="9"/>
        <v>15567.051126782293</v>
      </c>
      <c r="S24" s="70">
        <f t="shared" si="10"/>
        <v>382094.04464285716</v>
      </c>
      <c r="T24" s="40">
        <f t="shared" si="11"/>
        <v>58241.335226795753</v>
      </c>
      <c r="U24" s="41">
        <f t="shared" si="12"/>
        <v>58511.535717326718</v>
      </c>
      <c r="V24" s="77">
        <f t="shared" si="22"/>
        <v>58241.335226795753</v>
      </c>
      <c r="W24" s="44" t="str">
        <f t="shared" si="13"/>
        <v>No Limit</v>
      </c>
      <c r="X24" s="44" t="str">
        <f t="shared" si="14"/>
        <v>No Limit</v>
      </c>
      <c r="Y24" s="81" t="str">
        <f t="shared" si="23"/>
        <v>No Limit</v>
      </c>
    </row>
    <row r="25" spans="1:25" x14ac:dyDescent="0.2">
      <c r="A25" s="4" t="s">
        <v>28</v>
      </c>
      <c r="B25" s="7">
        <f t="shared" si="0"/>
        <v>34158</v>
      </c>
      <c r="C25" s="5">
        <f t="shared" si="1"/>
        <v>50749</v>
      </c>
      <c r="D25" s="6">
        <f t="shared" si="15"/>
        <v>61173.768602236698</v>
      </c>
      <c r="E25" s="5">
        <f t="shared" si="2"/>
        <v>31814</v>
      </c>
      <c r="F25" s="5">
        <f t="shared" si="3"/>
        <v>48727</v>
      </c>
      <c r="G25" s="6">
        <f t="shared" si="16"/>
        <v>58193.222328721407</v>
      </c>
      <c r="H25" s="67">
        <f t="shared" si="17"/>
        <v>58193.222328721407</v>
      </c>
      <c r="I25" s="68">
        <f t="shared" si="18"/>
        <v>16115.767571248909</v>
      </c>
      <c r="J25" s="69">
        <f t="shared" si="4"/>
        <v>382282.33036597428</v>
      </c>
      <c r="K25" s="7">
        <f t="shared" si="5"/>
        <v>34028</v>
      </c>
      <c r="L25" s="5">
        <f t="shared" si="6"/>
        <v>50356</v>
      </c>
      <c r="M25" s="6">
        <f t="shared" si="19"/>
        <v>60775.25417470502</v>
      </c>
      <c r="N25" s="5">
        <f t="shared" si="7"/>
        <v>32210</v>
      </c>
      <c r="O25" s="5">
        <f t="shared" si="8"/>
        <v>48788</v>
      </c>
      <c r="P25" s="6">
        <f t="shared" si="20"/>
        <v>58461.55184392559</v>
      </c>
      <c r="Q25" s="67">
        <f t="shared" si="21"/>
        <v>58461.55184392559</v>
      </c>
      <c r="R25" s="68">
        <f t="shared" si="9"/>
        <v>15907.868594131378</v>
      </c>
      <c r="S25" s="70">
        <f t="shared" si="10"/>
        <v>382319.29719387757</v>
      </c>
      <c r="T25" s="40">
        <f t="shared" si="11"/>
        <v>58193.222328721407</v>
      </c>
      <c r="U25" s="41">
        <f t="shared" si="12"/>
        <v>58461.55184392559</v>
      </c>
      <c r="V25" s="77">
        <f t="shared" si="22"/>
        <v>58193.222328721407</v>
      </c>
      <c r="W25" s="44" t="str">
        <f t="shared" si="13"/>
        <v>No Limit</v>
      </c>
      <c r="X25" s="44" t="str">
        <f t="shared" si="14"/>
        <v>No Limit</v>
      </c>
      <c r="Y25" s="81" t="str">
        <f t="shared" si="23"/>
        <v>No Limit</v>
      </c>
    </row>
    <row r="26" spans="1:25" x14ac:dyDescent="0.2">
      <c r="A26" s="4" t="s">
        <v>29</v>
      </c>
      <c r="B26" s="7">
        <f t="shared" si="0"/>
        <v>32643</v>
      </c>
      <c r="C26" s="5">
        <f t="shared" si="1"/>
        <v>51214</v>
      </c>
      <c r="D26" s="6">
        <f t="shared" si="15"/>
        <v>60732.522136002226</v>
      </c>
      <c r="E26" s="5">
        <f t="shared" si="2"/>
        <v>30299</v>
      </c>
      <c r="F26" s="5">
        <f t="shared" si="3"/>
        <v>49192</v>
      </c>
      <c r="G26" s="6">
        <f t="shared" si="16"/>
        <v>57774.408391605364</v>
      </c>
      <c r="H26" s="67">
        <f t="shared" si="17"/>
        <v>57774.408391605364</v>
      </c>
      <c r="I26" s="68">
        <f t="shared" si="18"/>
        <v>17457.43720714247</v>
      </c>
      <c r="J26" s="69">
        <f t="shared" si="4"/>
        <v>383573.59149357071</v>
      </c>
      <c r="K26" s="7">
        <f t="shared" si="5"/>
        <v>32513</v>
      </c>
      <c r="L26" s="5">
        <f t="shared" si="6"/>
        <v>50821</v>
      </c>
      <c r="M26" s="6">
        <f t="shared" si="19"/>
        <v>60331.328594686194</v>
      </c>
      <c r="N26" s="5">
        <f t="shared" si="7"/>
        <v>30695</v>
      </c>
      <c r="O26" s="5">
        <f t="shared" si="8"/>
        <v>49253</v>
      </c>
      <c r="P26" s="6">
        <f t="shared" si="20"/>
        <v>58034.826044367532</v>
      </c>
      <c r="Q26" s="67">
        <f t="shared" si="21"/>
        <v>58034.826044367532</v>
      </c>
      <c r="R26" s="68">
        <f t="shared" si="9"/>
        <v>17249.469678926802</v>
      </c>
      <c r="S26" s="70">
        <f t="shared" si="10"/>
        <v>383610.8469387755</v>
      </c>
      <c r="T26" s="40">
        <f t="shared" si="11"/>
        <v>57774.408391605364</v>
      </c>
      <c r="U26" s="41">
        <f t="shared" si="12"/>
        <v>58034.826044367532</v>
      </c>
      <c r="V26" s="77">
        <f t="shared" si="22"/>
        <v>57774.408391605364</v>
      </c>
      <c r="W26" s="44" t="str">
        <f t="shared" si="13"/>
        <v>No Limit</v>
      </c>
      <c r="X26" s="44" t="str">
        <f t="shared" si="14"/>
        <v>No Limit</v>
      </c>
      <c r="Y26" s="81" t="str">
        <f t="shared" si="23"/>
        <v>No Limit</v>
      </c>
    </row>
    <row r="27" spans="1:25" x14ac:dyDescent="0.2">
      <c r="A27" s="4" t="s">
        <v>30</v>
      </c>
      <c r="B27" s="7">
        <f t="shared" si="0"/>
        <v>32163</v>
      </c>
      <c r="C27" s="5">
        <f t="shared" si="1"/>
        <v>51300</v>
      </c>
      <c r="D27" s="6">
        <f t="shared" si="15"/>
        <v>60548.728880134222</v>
      </c>
      <c r="E27" s="5">
        <f t="shared" si="2"/>
        <v>29819</v>
      </c>
      <c r="F27" s="5">
        <f t="shared" si="3"/>
        <v>49278</v>
      </c>
      <c r="G27" s="6">
        <f t="shared" si="16"/>
        <v>57597.691316579694</v>
      </c>
      <c r="H27" s="67">
        <f t="shared" si="17"/>
        <v>57597.691316579694</v>
      </c>
      <c r="I27" s="68">
        <f t="shared" si="18"/>
        <v>17836.08401815129</v>
      </c>
      <c r="J27" s="69">
        <f t="shared" si="4"/>
        <v>384044.0306627102</v>
      </c>
      <c r="K27" s="7">
        <f t="shared" si="5"/>
        <v>32033</v>
      </c>
      <c r="L27" s="5">
        <f t="shared" si="6"/>
        <v>50907</v>
      </c>
      <c r="M27" s="6">
        <f t="shared" si="19"/>
        <v>60146.784934857489</v>
      </c>
      <c r="N27" s="5">
        <f t="shared" si="7"/>
        <v>30215</v>
      </c>
      <c r="O27" s="5">
        <f t="shared" si="8"/>
        <v>49339</v>
      </c>
      <c r="P27" s="6">
        <f t="shared" si="20"/>
        <v>57855.709709587005</v>
      </c>
      <c r="Q27" s="67">
        <f t="shared" si="21"/>
        <v>57855.709709587005</v>
      </c>
      <c r="R27" s="68">
        <f t="shared" si="9"/>
        <v>17628.091515396231</v>
      </c>
      <c r="S27" s="70">
        <f t="shared" si="10"/>
        <v>384081.37755102041</v>
      </c>
      <c r="T27" s="40">
        <f t="shared" si="11"/>
        <v>57597.691316579694</v>
      </c>
      <c r="U27" s="41">
        <f t="shared" si="12"/>
        <v>57855.709709587005</v>
      </c>
      <c r="V27" s="77">
        <f t="shared" si="22"/>
        <v>57597.691316579694</v>
      </c>
      <c r="W27" s="44" t="str">
        <f t="shared" si="13"/>
        <v>No Limit</v>
      </c>
      <c r="X27" s="44" t="str">
        <f t="shared" si="14"/>
        <v>No Limit</v>
      </c>
      <c r="Y27" s="81" t="str">
        <f t="shared" si="23"/>
        <v>No Limit</v>
      </c>
    </row>
    <row r="28" spans="1:25" x14ac:dyDescent="0.2">
      <c r="A28" s="4" t="s">
        <v>31</v>
      </c>
      <c r="B28" s="7">
        <f t="shared" si="0"/>
        <v>30827</v>
      </c>
      <c r="C28" s="5">
        <f t="shared" si="1"/>
        <v>51390</v>
      </c>
      <c r="D28" s="6">
        <f t="shared" si="15"/>
        <v>59926.922405543235</v>
      </c>
      <c r="E28" s="5">
        <f t="shared" si="2"/>
        <v>28483</v>
      </c>
      <c r="F28" s="5">
        <f t="shared" si="3"/>
        <v>49368</v>
      </c>
      <c r="G28" s="6">
        <f t="shared" si="16"/>
        <v>56995.444668850512</v>
      </c>
      <c r="H28" s="67">
        <f t="shared" si="17"/>
        <v>56995.444668850512</v>
      </c>
      <c r="I28" s="68">
        <f t="shared" si="18"/>
        <v>18776.883781094373</v>
      </c>
      <c r="J28" s="69">
        <f t="shared" si="4"/>
        <v>385502.78635014838</v>
      </c>
      <c r="K28" s="7">
        <f t="shared" si="5"/>
        <v>30697</v>
      </c>
      <c r="L28" s="5">
        <f t="shared" si="6"/>
        <v>50997</v>
      </c>
      <c r="M28" s="6">
        <f t="shared" si="19"/>
        <v>59523.103228914399</v>
      </c>
      <c r="N28" s="5">
        <f t="shared" si="7"/>
        <v>28879</v>
      </c>
      <c r="O28" s="5">
        <f t="shared" si="8"/>
        <v>49429</v>
      </c>
      <c r="P28" s="6">
        <f t="shared" si="20"/>
        <v>57247.032080274694</v>
      </c>
      <c r="Q28" s="67">
        <f t="shared" si="21"/>
        <v>57247.032080274694</v>
      </c>
      <c r="R28" s="68">
        <f t="shared" si="9"/>
        <v>18568.813837107235</v>
      </c>
      <c r="S28" s="70">
        <f t="shared" si="10"/>
        <v>385540.38775510201</v>
      </c>
      <c r="T28" s="40">
        <f t="shared" si="11"/>
        <v>56995.444668850512</v>
      </c>
      <c r="U28" s="41">
        <f t="shared" si="12"/>
        <v>57247.032080274694</v>
      </c>
      <c r="V28" s="77">
        <f t="shared" si="22"/>
        <v>56995.444668850512</v>
      </c>
      <c r="W28" s="44" t="str">
        <f t="shared" si="13"/>
        <v>No Limit</v>
      </c>
      <c r="X28" s="44" t="str">
        <f t="shared" si="14"/>
        <v>No Limit</v>
      </c>
      <c r="Y28" s="81" t="str">
        <f t="shared" si="23"/>
        <v>No Limit</v>
      </c>
    </row>
    <row r="29" spans="1:25" x14ac:dyDescent="0.2">
      <c r="A29" s="4" t="s">
        <v>32</v>
      </c>
      <c r="B29" s="7">
        <f t="shared" si="0"/>
        <v>30424</v>
      </c>
      <c r="C29" s="5">
        <f t="shared" si="1"/>
        <v>51409</v>
      </c>
      <c r="D29" s="6">
        <f t="shared" si="15"/>
        <v>59736.96558245991</v>
      </c>
      <c r="E29" s="5">
        <f t="shared" si="2"/>
        <v>28080</v>
      </c>
      <c r="F29" s="5">
        <f t="shared" si="3"/>
        <v>49387</v>
      </c>
      <c r="G29" s="6">
        <f t="shared" si="16"/>
        <v>56811.637619417379</v>
      </c>
      <c r="H29" s="67">
        <f t="shared" si="17"/>
        <v>56811.637619417379</v>
      </c>
      <c r="I29" s="68">
        <f t="shared" si="18"/>
        <v>19054.503106599263</v>
      </c>
      <c r="J29" s="69">
        <f t="shared" si="4"/>
        <v>385950.96340257174</v>
      </c>
      <c r="K29" s="7">
        <f t="shared" si="5"/>
        <v>30294</v>
      </c>
      <c r="L29" s="5">
        <f t="shared" si="6"/>
        <v>51016</v>
      </c>
      <c r="M29" s="6">
        <f t="shared" si="19"/>
        <v>59332.610695973934</v>
      </c>
      <c r="N29" s="5">
        <f t="shared" si="7"/>
        <v>28476</v>
      </c>
      <c r="O29" s="5">
        <f t="shared" si="8"/>
        <v>49448</v>
      </c>
      <c r="P29" s="6">
        <f t="shared" si="20"/>
        <v>57061.259011697242</v>
      </c>
      <c r="Q29" s="67">
        <f t="shared" si="21"/>
        <v>57061.259011697242</v>
      </c>
      <c r="R29" s="68">
        <f t="shared" si="9"/>
        <v>18846.409370192054</v>
      </c>
      <c r="S29" s="70">
        <f t="shared" si="10"/>
        <v>385988.64158163266</v>
      </c>
      <c r="T29" s="40">
        <f t="shared" si="11"/>
        <v>56811.637619417379</v>
      </c>
      <c r="U29" s="41">
        <f t="shared" si="12"/>
        <v>57061.259011697242</v>
      </c>
      <c r="V29" s="77">
        <f t="shared" si="22"/>
        <v>56811.637619417379</v>
      </c>
      <c r="W29" s="44" t="str">
        <f t="shared" si="13"/>
        <v>No Limit</v>
      </c>
      <c r="X29" s="44" t="str">
        <f t="shared" si="14"/>
        <v>No Limit</v>
      </c>
      <c r="Y29" s="81" t="str">
        <f t="shared" si="23"/>
        <v>No Limit</v>
      </c>
    </row>
    <row r="30" spans="1:25" x14ac:dyDescent="0.2">
      <c r="A30" s="4" t="s">
        <v>33</v>
      </c>
      <c r="B30" s="7">
        <f t="shared" si="0"/>
        <v>29984</v>
      </c>
      <c r="C30" s="5">
        <f t="shared" si="1"/>
        <v>51447</v>
      </c>
      <c r="D30" s="6">
        <f t="shared" si="15"/>
        <v>59546.906426782574</v>
      </c>
      <c r="E30" s="5">
        <f t="shared" si="2"/>
        <v>27640</v>
      </c>
      <c r="F30" s="5">
        <f t="shared" si="3"/>
        <v>49425</v>
      </c>
      <c r="G30" s="6">
        <f t="shared" si="16"/>
        <v>56628.616661543128</v>
      </c>
      <c r="H30" s="67">
        <f t="shared" si="17"/>
        <v>56628.616661543128</v>
      </c>
      <c r="I30" s="68">
        <f t="shared" si="18"/>
        <v>19370.676992716075</v>
      </c>
      <c r="J30" s="69">
        <f t="shared" si="4"/>
        <v>386423.03264094959</v>
      </c>
      <c r="K30" s="7">
        <f t="shared" si="5"/>
        <v>29854</v>
      </c>
      <c r="L30" s="5">
        <f t="shared" si="6"/>
        <v>51054</v>
      </c>
      <c r="M30" s="6">
        <f t="shared" si="19"/>
        <v>59141.966757962997</v>
      </c>
      <c r="N30" s="5">
        <f t="shared" si="7"/>
        <v>28036</v>
      </c>
      <c r="O30" s="5">
        <f t="shared" si="8"/>
        <v>49486</v>
      </c>
      <c r="P30" s="6">
        <f t="shared" si="20"/>
        <v>56876.018601867698</v>
      </c>
      <c r="Q30" s="67">
        <f t="shared" si="21"/>
        <v>56876.018601867698</v>
      </c>
      <c r="R30" s="68">
        <f t="shared" si="9"/>
        <v>19162.558195443482</v>
      </c>
      <c r="S30" s="70">
        <f t="shared" si="10"/>
        <v>386460.79464285716</v>
      </c>
      <c r="T30" s="40">
        <f t="shared" si="11"/>
        <v>56628.616661543128</v>
      </c>
      <c r="U30" s="41">
        <f t="shared" si="12"/>
        <v>56876.018601867698</v>
      </c>
      <c r="V30" s="77">
        <f t="shared" si="22"/>
        <v>56628.616661543128</v>
      </c>
      <c r="W30" s="44" t="str">
        <f t="shared" si="13"/>
        <v>No Limit</v>
      </c>
      <c r="X30" s="44" t="str">
        <f t="shared" si="14"/>
        <v>No Limit</v>
      </c>
      <c r="Y30" s="81" t="str">
        <f t="shared" si="23"/>
        <v>No Limit</v>
      </c>
    </row>
    <row r="31" spans="1:25" x14ac:dyDescent="0.2">
      <c r="A31" s="4" t="s">
        <v>34</v>
      </c>
      <c r="B31" s="7">
        <f t="shared" si="0"/>
        <v>26398</v>
      </c>
      <c r="C31" s="5">
        <f t="shared" si="1"/>
        <v>52686</v>
      </c>
      <c r="D31" s="6">
        <f t="shared" si="15"/>
        <v>58929.356012092991</v>
      </c>
      <c r="E31" s="5">
        <f t="shared" si="2"/>
        <v>24054</v>
      </c>
      <c r="F31" s="5">
        <f t="shared" si="3"/>
        <v>50664</v>
      </c>
      <c r="G31" s="6">
        <f t="shared" si="16"/>
        <v>56084.185043557511</v>
      </c>
      <c r="H31" s="67">
        <f t="shared" si="17"/>
        <v>56084.185043557511</v>
      </c>
      <c r="I31" s="68">
        <f t="shared" si="18"/>
        <v>22651.160670190984</v>
      </c>
      <c r="J31" s="69">
        <f t="shared" si="4"/>
        <v>389341.09693372902</v>
      </c>
      <c r="K31" s="7">
        <f t="shared" si="5"/>
        <v>26268</v>
      </c>
      <c r="L31" s="5">
        <f t="shared" si="6"/>
        <v>52293</v>
      </c>
      <c r="M31" s="6">
        <f t="shared" si="19"/>
        <v>58519.788729967237</v>
      </c>
      <c r="N31" s="5">
        <f t="shared" si="7"/>
        <v>24450</v>
      </c>
      <c r="O31" s="5">
        <f t="shared" si="8"/>
        <v>50725</v>
      </c>
      <c r="P31" s="6">
        <f t="shared" si="20"/>
        <v>56310.106774894324</v>
      </c>
      <c r="Q31" s="67">
        <f t="shared" si="21"/>
        <v>56310.106774894324</v>
      </c>
      <c r="R31" s="68">
        <f t="shared" si="9"/>
        <v>22442.886956482711</v>
      </c>
      <c r="S31" s="70">
        <f t="shared" si="10"/>
        <v>389379.54209183675</v>
      </c>
      <c r="T31" s="40">
        <f t="shared" si="11"/>
        <v>56084.185043557511</v>
      </c>
      <c r="U31" s="41">
        <f t="shared" si="12"/>
        <v>56310.106774894324</v>
      </c>
      <c r="V31" s="77">
        <f t="shared" si="22"/>
        <v>56084.185043557511</v>
      </c>
      <c r="W31" s="44" t="str">
        <f t="shared" si="13"/>
        <v>No Limit</v>
      </c>
      <c r="X31" s="44" t="str">
        <f t="shared" si="14"/>
        <v>No Limit</v>
      </c>
      <c r="Y31" s="81" t="str">
        <f t="shared" si="23"/>
        <v>No Limit</v>
      </c>
    </row>
    <row r="32" spans="1:25" x14ac:dyDescent="0.2">
      <c r="A32" s="4" t="s">
        <v>35</v>
      </c>
      <c r="B32" s="7">
        <f t="shared" si="0"/>
        <v>26106</v>
      </c>
      <c r="C32" s="5">
        <f t="shared" si="1"/>
        <v>52825</v>
      </c>
      <c r="D32" s="6">
        <f t="shared" si="15"/>
        <v>58923.712213335646</v>
      </c>
      <c r="E32" s="5">
        <f t="shared" si="2"/>
        <v>23762</v>
      </c>
      <c r="F32" s="5">
        <f t="shared" si="3"/>
        <v>50803</v>
      </c>
      <c r="G32" s="6">
        <f t="shared" si="16"/>
        <v>56085.447782825089</v>
      </c>
      <c r="H32" s="67">
        <f t="shared" si="17"/>
        <v>56085.447782825089</v>
      </c>
      <c r="I32" s="68">
        <f t="shared" si="18"/>
        <v>22947.140817782682</v>
      </c>
      <c r="J32" s="69">
        <f t="shared" si="4"/>
        <v>389540.59742828883</v>
      </c>
      <c r="K32" s="7">
        <f t="shared" si="5"/>
        <v>25976</v>
      </c>
      <c r="L32" s="5">
        <f t="shared" si="6"/>
        <v>52432</v>
      </c>
      <c r="M32" s="6">
        <f t="shared" si="19"/>
        <v>58513.820589669238</v>
      </c>
      <c r="N32" s="5">
        <f t="shared" si="7"/>
        <v>24158</v>
      </c>
      <c r="O32" s="5">
        <f t="shared" si="8"/>
        <v>50864</v>
      </c>
      <c r="P32" s="6">
        <f t="shared" si="20"/>
        <v>56309.461549547785</v>
      </c>
      <c r="Q32" s="67">
        <f t="shared" si="21"/>
        <v>56309.461549547785</v>
      </c>
      <c r="R32" s="68">
        <f t="shared" si="9"/>
        <v>22738.856512602313</v>
      </c>
      <c r="S32" s="70">
        <f t="shared" si="10"/>
        <v>389579.09821428568</v>
      </c>
      <c r="T32" s="40">
        <f t="shared" si="11"/>
        <v>56085.447782825089</v>
      </c>
      <c r="U32" s="41">
        <f t="shared" si="12"/>
        <v>56309.461549547785</v>
      </c>
      <c r="V32" s="77">
        <f t="shared" si="22"/>
        <v>56085.447782825089</v>
      </c>
      <c r="W32" s="44" t="str">
        <f t="shared" si="13"/>
        <v>No Limit</v>
      </c>
      <c r="X32" s="44" t="str">
        <f t="shared" si="14"/>
        <v>No Limit</v>
      </c>
      <c r="Y32" s="81" t="str">
        <f t="shared" si="23"/>
        <v>No Limit</v>
      </c>
    </row>
    <row r="33" spans="1:25" x14ac:dyDescent="0.2">
      <c r="A33" s="4" t="s">
        <v>62</v>
      </c>
      <c r="B33" s="7">
        <f t="shared" si="0"/>
        <v>228203</v>
      </c>
      <c r="C33" s="5">
        <f t="shared" si="1"/>
        <v>208085</v>
      </c>
      <c r="D33" s="6">
        <f t="shared" si="15"/>
        <v>308830.01219764893</v>
      </c>
      <c r="E33" s="5">
        <f t="shared" si="2"/>
        <v>225859</v>
      </c>
      <c r="F33" s="5">
        <f t="shared" si="3"/>
        <v>206063</v>
      </c>
      <c r="G33" s="6">
        <f t="shared" si="16"/>
        <v>305735.5848605131</v>
      </c>
      <c r="H33" s="67">
        <f t="shared" si="17"/>
        <v>305735.5848605131</v>
      </c>
      <c r="I33" s="68">
        <f t="shared" si="18"/>
        <v>8503.8968980158515</v>
      </c>
      <c r="J33" s="69">
        <f t="shared" si="4"/>
        <v>0</v>
      </c>
      <c r="K33" s="7">
        <f t="shared" si="5"/>
        <v>228073</v>
      </c>
      <c r="L33" s="5">
        <f t="shared" si="6"/>
        <v>207692</v>
      </c>
      <c r="M33" s="6">
        <f t="shared" si="19"/>
        <v>308469.2208195171</v>
      </c>
      <c r="N33" s="5">
        <f t="shared" si="7"/>
        <v>226255</v>
      </c>
      <c r="O33" s="5">
        <f t="shared" si="8"/>
        <v>206124</v>
      </c>
      <c r="P33" s="6">
        <f t="shared" si="20"/>
        <v>306069.31960096885</v>
      </c>
      <c r="Q33" s="67">
        <f t="shared" si="21"/>
        <v>306069.31960096885</v>
      </c>
      <c r="R33" s="68">
        <f t="shared" si="9"/>
        <v>8316.2914243525356</v>
      </c>
      <c r="S33" s="70">
        <f t="shared" si="10"/>
        <v>0</v>
      </c>
      <c r="T33" s="40">
        <f t="shared" si="11"/>
        <v>305735.5848605131</v>
      </c>
      <c r="U33" s="41">
        <f t="shared" si="12"/>
        <v>306069.31960096885</v>
      </c>
      <c r="V33" s="77">
        <f t="shared" si="22"/>
        <v>305735.5848605131</v>
      </c>
      <c r="W33" s="44" t="str">
        <f t="shared" si="13"/>
        <v>No Limit</v>
      </c>
      <c r="X33" s="44" t="str">
        <f t="shared" si="14"/>
        <v>No Limit</v>
      </c>
      <c r="Y33" s="81" t="str">
        <f t="shared" si="23"/>
        <v>No Limit</v>
      </c>
    </row>
    <row r="34" spans="1:25" x14ac:dyDescent="0.2">
      <c r="A34" s="4" t="s">
        <v>63</v>
      </c>
      <c r="B34" s="7">
        <f t="shared" si="0"/>
        <v>228203</v>
      </c>
      <c r="C34" s="5">
        <f t="shared" si="1"/>
        <v>208085</v>
      </c>
      <c r="D34" s="6">
        <f t="shared" si="15"/>
        <v>308830.01219764893</v>
      </c>
      <c r="E34" s="5">
        <f t="shared" si="2"/>
        <v>225859</v>
      </c>
      <c r="F34" s="5">
        <f t="shared" si="3"/>
        <v>206063</v>
      </c>
      <c r="G34" s="6">
        <f t="shared" si="16"/>
        <v>305735.5848605131</v>
      </c>
      <c r="H34" s="67">
        <f t="shared" si="17"/>
        <v>305735.5848605131</v>
      </c>
      <c r="I34" s="68">
        <f t="shared" si="18"/>
        <v>8503.8968980158515</v>
      </c>
      <c r="J34" s="69">
        <f t="shared" si="4"/>
        <v>0</v>
      </c>
      <c r="K34" s="7">
        <f t="shared" si="5"/>
        <v>228073</v>
      </c>
      <c r="L34" s="5">
        <f t="shared" si="6"/>
        <v>207692</v>
      </c>
      <c r="M34" s="6">
        <f t="shared" si="19"/>
        <v>308469.2208195171</v>
      </c>
      <c r="N34" s="5">
        <f t="shared" si="7"/>
        <v>226255</v>
      </c>
      <c r="O34" s="5">
        <f t="shared" si="8"/>
        <v>206124</v>
      </c>
      <c r="P34" s="6">
        <f t="shared" si="20"/>
        <v>306069.31960096885</v>
      </c>
      <c r="Q34" s="67">
        <f t="shared" si="21"/>
        <v>306069.31960096885</v>
      </c>
      <c r="R34" s="68">
        <f t="shared" si="9"/>
        <v>8316.2914243525356</v>
      </c>
      <c r="S34" s="70">
        <f t="shared" si="10"/>
        <v>0</v>
      </c>
      <c r="T34" s="40">
        <f t="shared" si="11"/>
        <v>305735.5848605131</v>
      </c>
      <c r="U34" s="41">
        <f t="shared" si="12"/>
        <v>306069.31960096885</v>
      </c>
      <c r="V34" s="77">
        <f t="shared" si="22"/>
        <v>305735.5848605131</v>
      </c>
      <c r="W34" s="44" t="str">
        <f t="shared" si="13"/>
        <v>No Limit</v>
      </c>
      <c r="X34" s="44" t="str">
        <f t="shared" si="14"/>
        <v>No Limit</v>
      </c>
      <c r="Y34" s="81" t="str">
        <f t="shared" si="23"/>
        <v>No Limit</v>
      </c>
    </row>
    <row r="35" spans="1:25" x14ac:dyDescent="0.2">
      <c r="A35" s="4" t="s">
        <v>64</v>
      </c>
      <c r="B35" s="7">
        <f t="shared" si="0"/>
        <v>228203</v>
      </c>
      <c r="C35" s="5">
        <f t="shared" si="1"/>
        <v>208085</v>
      </c>
      <c r="D35" s="6">
        <f t="shared" si="15"/>
        <v>308830.01219764893</v>
      </c>
      <c r="E35" s="5">
        <f t="shared" si="2"/>
        <v>225859</v>
      </c>
      <c r="F35" s="5">
        <f t="shared" si="3"/>
        <v>206063</v>
      </c>
      <c r="G35" s="6">
        <f t="shared" si="16"/>
        <v>305735.5848605131</v>
      </c>
      <c r="H35" s="67">
        <f t="shared" si="17"/>
        <v>305735.5848605131</v>
      </c>
      <c r="I35" s="68">
        <f t="shared" si="18"/>
        <v>8503.8968980158515</v>
      </c>
      <c r="J35" s="69">
        <f t="shared" si="4"/>
        <v>0</v>
      </c>
      <c r="K35" s="7">
        <f t="shared" si="5"/>
        <v>228073</v>
      </c>
      <c r="L35" s="5">
        <f t="shared" si="6"/>
        <v>207692</v>
      </c>
      <c r="M35" s="6">
        <f t="shared" si="19"/>
        <v>308469.2208195171</v>
      </c>
      <c r="N35" s="5">
        <f t="shared" si="7"/>
        <v>226255</v>
      </c>
      <c r="O35" s="5">
        <f t="shared" si="8"/>
        <v>206124</v>
      </c>
      <c r="P35" s="6">
        <f t="shared" si="20"/>
        <v>306069.31960096885</v>
      </c>
      <c r="Q35" s="67">
        <f t="shared" si="21"/>
        <v>306069.31960096885</v>
      </c>
      <c r="R35" s="68">
        <f t="shared" si="9"/>
        <v>8316.2914243525356</v>
      </c>
      <c r="S35" s="70">
        <f t="shared" si="10"/>
        <v>0</v>
      </c>
      <c r="T35" s="40">
        <f t="shared" si="11"/>
        <v>305735.5848605131</v>
      </c>
      <c r="U35" s="41">
        <f t="shared" si="12"/>
        <v>306069.31960096885</v>
      </c>
      <c r="V35" s="77">
        <f t="shared" si="22"/>
        <v>305735.5848605131</v>
      </c>
      <c r="W35" s="44" t="str">
        <f t="shared" si="13"/>
        <v>No Limit</v>
      </c>
      <c r="X35" s="44" t="str">
        <f t="shared" si="14"/>
        <v>No Limit</v>
      </c>
      <c r="Y35" s="81" t="str">
        <f t="shared" si="23"/>
        <v>No Limit</v>
      </c>
    </row>
    <row r="36" spans="1:25" x14ac:dyDescent="0.2">
      <c r="A36" s="4" t="s">
        <v>65</v>
      </c>
      <c r="B36" s="7">
        <f t="shared" si="0"/>
        <v>228203</v>
      </c>
      <c r="C36" s="5">
        <f t="shared" si="1"/>
        <v>208085</v>
      </c>
      <c r="D36" s="6">
        <f t="shared" si="15"/>
        <v>308830.01219764893</v>
      </c>
      <c r="E36" s="5">
        <f t="shared" si="2"/>
        <v>225859</v>
      </c>
      <c r="F36" s="5">
        <f t="shared" si="3"/>
        <v>206063</v>
      </c>
      <c r="G36" s="6">
        <f t="shared" si="16"/>
        <v>305735.5848605131</v>
      </c>
      <c r="H36" s="67">
        <f t="shared" si="17"/>
        <v>305735.5848605131</v>
      </c>
      <c r="I36" s="68">
        <f t="shared" si="18"/>
        <v>8503.8968980158515</v>
      </c>
      <c r="J36" s="69">
        <f t="shared" si="4"/>
        <v>0</v>
      </c>
      <c r="K36" s="7">
        <f t="shared" si="5"/>
        <v>228073</v>
      </c>
      <c r="L36" s="5">
        <f t="shared" si="6"/>
        <v>207692</v>
      </c>
      <c r="M36" s="6">
        <f t="shared" si="19"/>
        <v>308469.2208195171</v>
      </c>
      <c r="N36" s="5">
        <f t="shared" si="7"/>
        <v>226255</v>
      </c>
      <c r="O36" s="5">
        <f t="shared" si="8"/>
        <v>206124</v>
      </c>
      <c r="P36" s="6">
        <f t="shared" si="20"/>
        <v>306069.31960096885</v>
      </c>
      <c r="Q36" s="67">
        <f t="shared" si="21"/>
        <v>306069.31960096885</v>
      </c>
      <c r="R36" s="68">
        <f t="shared" si="9"/>
        <v>8316.2914243525356</v>
      </c>
      <c r="S36" s="70">
        <f t="shared" si="10"/>
        <v>0</v>
      </c>
      <c r="T36" s="40">
        <f t="shared" si="11"/>
        <v>305735.5848605131</v>
      </c>
      <c r="U36" s="41">
        <f t="shared" si="12"/>
        <v>306069.31960096885</v>
      </c>
      <c r="V36" s="77">
        <f t="shared" si="22"/>
        <v>305735.5848605131</v>
      </c>
      <c r="W36" s="44" t="str">
        <f t="shared" si="13"/>
        <v>No Limit</v>
      </c>
      <c r="X36" s="44" t="str">
        <f t="shared" si="14"/>
        <v>No Limit</v>
      </c>
      <c r="Y36" s="81" t="str">
        <f t="shared" si="23"/>
        <v>No Limit</v>
      </c>
    </row>
    <row r="37" spans="1:25" x14ac:dyDescent="0.2">
      <c r="A37" s="4" t="s">
        <v>66</v>
      </c>
      <c r="B37" s="7">
        <f t="shared" si="0"/>
        <v>228203</v>
      </c>
      <c r="C37" s="5">
        <f t="shared" si="1"/>
        <v>208085</v>
      </c>
      <c r="D37" s="6">
        <f t="shared" si="15"/>
        <v>308830.01219764893</v>
      </c>
      <c r="E37" s="5">
        <f t="shared" si="2"/>
        <v>225859</v>
      </c>
      <c r="F37" s="5">
        <f t="shared" si="3"/>
        <v>206063</v>
      </c>
      <c r="G37" s="6">
        <f t="shared" si="16"/>
        <v>305735.5848605131</v>
      </c>
      <c r="H37" s="67">
        <f t="shared" si="17"/>
        <v>305735.5848605131</v>
      </c>
      <c r="I37" s="68">
        <f t="shared" si="18"/>
        <v>8503.8968980158515</v>
      </c>
      <c r="J37" s="69">
        <f t="shared" si="4"/>
        <v>0</v>
      </c>
      <c r="K37" s="7">
        <f t="shared" si="5"/>
        <v>228073</v>
      </c>
      <c r="L37" s="5">
        <f t="shared" si="6"/>
        <v>207692</v>
      </c>
      <c r="M37" s="6">
        <f t="shared" si="19"/>
        <v>308469.2208195171</v>
      </c>
      <c r="N37" s="5">
        <f t="shared" si="7"/>
        <v>226255</v>
      </c>
      <c r="O37" s="5">
        <f t="shared" si="8"/>
        <v>206124</v>
      </c>
      <c r="P37" s="6">
        <f t="shared" si="20"/>
        <v>306069.31960096885</v>
      </c>
      <c r="Q37" s="67">
        <f t="shared" si="21"/>
        <v>306069.31960096885</v>
      </c>
      <c r="R37" s="68">
        <f t="shared" si="9"/>
        <v>8316.2914243525356</v>
      </c>
      <c r="S37" s="70">
        <f t="shared" si="10"/>
        <v>0</v>
      </c>
      <c r="T37" s="40">
        <f t="shared" si="11"/>
        <v>305735.5848605131</v>
      </c>
      <c r="U37" s="41">
        <f t="shared" si="12"/>
        <v>306069.31960096885</v>
      </c>
      <c r="V37" s="77">
        <f t="shared" si="22"/>
        <v>305735.5848605131</v>
      </c>
      <c r="W37" s="44" t="str">
        <f t="shared" si="13"/>
        <v>No Limit</v>
      </c>
      <c r="X37" s="44" t="str">
        <f t="shared" si="14"/>
        <v>No Limit</v>
      </c>
      <c r="Y37" s="81" t="str">
        <f t="shared" si="23"/>
        <v>No Limit</v>
      </c>
    </row>
    <row r="38" spans="1:25" x14ac:dyDescent="0.2">
      <c r="A38" s="4" t="s">
        <v>67</v>
      </c>
      <c r="B38" s="7">
        <f t="shared" si="0"/>
        <v>228203</v>
      </c>
      <c r="C38" s="5">
        <f t="shared" si="1"/>
        <v>208085</v>
      </c>
      <c r="D38" s="6">
        <f t="shared" si="15"/>
        <v>308830.01219764893</v>
      </c>
      <c r="E38" s="5">
        <f t="shared" si="2"/>
        <v>225859</v>
      </c>
      <c r="F38" s="5">
        <f t="shared" si="3"/>
        <v>206063</v>
      </c>
      <c r="G38" s="6">
        <f t="shared" si="16"/>
        <v>305735.5848605131</v>
      </c>
      <c r="H38" s="67">
        <f t="shared" si="17"/>
        <v>305735.5848605131</v>
      </c>
      <c r="I38" s="68">
        <f t="shared" si="18"/>
        <v>8503.8968980158515</v>
      </c>
      <c r="J38" s="69">
        <f t="shared" si="4"/>
        <v>0</v>
      </c>
      <c r="K38" s="7">
        <f t="shared" si="5"/>
        <v>228073</v>
      </c>
      <c r="L38" s="5">
        <f t="shared" si="6"/>
        <v>207692</v>
      </c>
      <c r="M38" s="6">
        <f t="shared" si="19"/>
        <v>308469.2208195171</v>
      </c>
      <c r="N38" s="5">
        <f t="shared" si="7"/>
        <v>226255</v>
      </c>
      <c r="O38" s="5">
        <f t="shared" si="8"/>
        <v>206124</v>
      </c>
      <c r="P38" s="6">
        <f t="shared" si="20"/>
        <v>306069.31960096885</v>
      </c>
      <c r="Q38" s="67">
        <f t="shared" si="21"/>
        <v>306069.31960096885</v>
      </c>
      <c r="R38" s="68">
        <f t="shared" si="9"/>
        <v>8316.2914243525356</v>
      </c>
      <c r="S38" s="70">
        <f t="shared" si="10"/>
        <v>0</v>
      </c>
      <c r="T38" s="40">
        <f t="shared" si="11"/>
        <v>305735.5848605131</v>
      </c>
      <c r="U38" s="41">
        <f t="shared" si="12"/>
        <v>306069.31960096885</v>
      </c>
      <c r="V38" s="77">
        <f t="shared" si="22"/>
        <v>305735.5848605131</v>
      </c>
      <c r="W38" s="44" t="str">
        <f t="shared" si="13"/>
        <v>No Limit</v>
      </c>
      <c r="X38" s="44" t="str">
        <f t="shared" si="14"/>
        <v>No Limit</v>
      </c>
      <c r="Y38" s="81" t="str">
        <f t="shared" si="23"/>
        <v>No Limit</v>
      </c>
    </row>
    <row r="39" spans="1:25" x14ac:dyDescent="0.2">
      <c r="A39" s="4" t="s">
        <v>68</v>
      </c>
      <c r="B39" s="7">
        <f t="shared" si="0"/>
        <v>228203</v>
      </c>
      <c r="C39" s="5">
        <f t="shared" si="1"/>
        <v>208085</v>
      </c>
      <c r="D39" s="6">
        <f t="shared" si="15"/>
        <v>308830.01219764893</v>
      </c>
      <c r="E39" s="5">
        <f t="shared" si="2"/>
        <v>225859</v>
      </c>
      <c r="F39" s="5">
        <f t="shared" si="3"/>
        <v>206063</v>
      </c>
      <c r="G39" s="6">
        <f t="shared" si="16"/>
        <v>305735.5848605131</v>
      </c>
      <c r="H39" s="67">
        <f t="shared" si="17"/>
        <v>305735.5848605131</v>
      </c>
      <c r="I39" s="68">
        <f t="shared" si="18"/>
        <v>8503.8968980158515</v>
      </c>
      <c r="J39" s="69">
        <f t="shared" si="4"/>
        <v>0</v>
      </c>
      <c r="K39" s="7">
        <f t="shared" si="5"/>
        <v>228073</v>
      </c>
      <c r="L39" s="5">
        <f t="shared" si="6"/>
        <v>207692</v>
      </c>
      <c r="M39" s="6">
        <f t="shared" si="19"/>
        <v>308469.2208195171</v>
      </c>
      <c r="N39" s="5">
        <f t="shared" si="7"/>
        <v>226255</v>
      </c>
      <c r="O39" s="5">
        <f t="shared" si="8"/>
        <v>206124</v>
      </c>
      <c r="P39" s="6">
        <f t="shared" si="20"/>
        <v>306069.31960096885</v>
      </c>
      <c r="Q39" s="67">
        <f t="shared" si="21"/>
        <v>306069.31960096885</v>
      </c>
      <c r="R39" s="68">
        <f t="shared" si="9"/>
        <v>8316.2914243525356</v>
      </c>
      <c r="S39" s="70">
        <f t="shared" si="10"/>
        <v>0</v>
      </c>
      <c r="T39" s="40">
        <f t="shared" si="11"/>
        <v>305735.5848605131</v>
      </c>
      <c r="U39" s="41">
        <f t="shared" si="12"/>
        <v>306069.31960096885</v>
      </c>
      <c r="V39" s="77">
        <f t="shared" si="22"/>
        <v>305735.5848605131</v>
      </c>
      <c r="W39" s="44" t="str">
        <f t="shared" si="13"/>
        <v>No Limit</v>
      </c>
      <c r="X39" s="44" t="str">
        <f t="shared" si="14"/>
        <v>No Limit</v>
      </c>
      <c r="Y39" s="81" t="str">
        <f t="shared" si="23"/>
        <v>No Limit</v>
      </c>
    </row>
    <row r="40" spans="1:25" x14ac:dyDescent="0.2">
      <c r="A40" s="4" t="s">
        <v>69</v>
      </c>
      <c r="B40" s="7">
        <f t="shared" si="0"/>
        <v>228203</v>
      </c>
      <c r="C40" s="5">
        <f t="shared" si="1"/>
        <v>208085</v>
      </c>
      <c r="D40" s="6">
        <f t="shared" si="15"/>
        <v>308830.01219764893</v>
      </c>
      <c r="E40" s="5">
        <f t="shared" si="2"/>
        <v>225859</v>
      </c>
      <c r="F40" s="5">
        <f t="shared" si="3"/>
        <v>206063</v>
      </c>
      <c r="G40" s="6">
        <f t="shared" si="16"/>
        <v>305735.5848605131</v>
      </c>
      <c r="H40" s="67">
        <f t="shared" si="17"/>
        <v>305735.5848605131</v>
      </c>
      <c r="I40" s="68">
        <f t="shared" si="18"/>
        <v>8503.8968980158515</v>
      </c>
      <c r="J40" s="69">
        <f t="shared" si="4"/>
        <v>0</v>
      </c>
      <c r="K40" s="7">
        <f t="shared" si="5"/>
        <v>228073</v>
      </c>
      <c r="L40" s="5">
        <f t="shared" si="6"/>
        <v>207692</v>
      </c>
      <c r="M40" s="6">
        <f t="shared" si="19"/>
        <v>308469.2208195171</v>
      </c>
      <c r="N40" s="5">
        <f t="shared" si="7"/>
        <v>226255</v>
      </c>
      <c r="O40" s="5">
        <f t="shared" si="8"/>
        <v>206124</v>
      </c>
      <c r="P40" s="6">
        <f t="shared" si="20"/>
        <v>306069.31960096885</v>
      </c>
      <c r="Q40" s="67">
        <f t="shared" si="21"/>
        <v>306069.31960096885</v>
      </c>
      <c r="R40" s="68">
        <f t="shared" si="9"/>
        <v>8316.2914243525356</v>
      </c>
      <c r="S40" s="70">
        <f t="shared" si="10"/>
        <v>0</v>
      </c>
      <c r="T40" s="40">
        <f t="shared" si="11"/>
        <v>305735.5848605131</v>
      </c>
      <c r="U40" s="41">
        <f t="shared" si="12"/>
        <v>306069.31960096885</v>
      </c>
      <c r="V40" s="77">
        <f t="shared" si="22"/>
        <v>305735.5848605131</v>
      </c>
      <c r="W40" s="44" t="str">
        <f t="shared" si="13"/>
        <v>No Limit</v>
      </c>
      <c r="X40" s="44" t="str">
        <f t="shared" si="14"/>
        <v>No Limit</v>
      </c>
      <c r="Y40" s="81" t="str">
        <f t="shared" si="23"/>
        <v>No Limit</v>
      </c>
    </row>
    <row r="41" spans="1:25" x14ac:dyDescent="0.2">
      <c r="A41" s="4" t="s">
        <v>70</v>
      </c>
      <c r="B41" s="7">
        <f t="shared" si="0"/>
        <v>228203</v>
      </c>
      <c r="C41" s="5">
        <f t="shared" si="1"/>
        <v>208085</v>
      </c>
      <c r="D41" s="6">
        <f t="shared" si="15"/>
        <v>308830.01219764893</v>
      </c>
      <c r="E41" s="5">
        <f t="shared" si="2"/>
        <v>225859</v>
      </c>
      <c r="F41" s="5">
        <f t="shared" si="3"/>
        <v>206063</v>
      </c>
      <c r="G41" s="6">
        <f t="shared" si="16"/>
        <v>305735.5848605131</v>
      </c>
      <c r="H41" s="67">
        <f t="shared" si="17"/>
        <v>305735.5848605131</v>
      </c>
      <c r="I41" s="68">
        <f t="shared" si="18"/>
        <v>8503.8968980158515</v>
      </c>
      <c r="J41" s="69">
        <f t="shared" si="4"/>
        <v>0</v>
      </c>
      <c r="K41" s="7">
        <f t="shared" si="5"/>
        <v>228073</v>
      </c>
      <c r="L41" s="5">
        <f t="shared" si="6"/>
        <v>207692</v>
      </c>
      <c r="M41" s="6">
        <f t="shared" si="19"/>
        <v>308469.2208195171</v>
      </c>
      <c r="N41" s="5">
        <f t="shared" si="7"/>
        <v>226255</v>
      </c>
      <c r="O41" s="5">
        <f t="shared" si="8"/>
        <v>206124</v>
      </c>
      <c r="P41" s="6">
        <f t="shared" si="20"/>
        <v>306069.31960096885</v>
      </c>
      <c r="Q41" s="67">
        <f t="shared" si="21"/>
        <v>306069.31960096885</v>
      </c>
      <c r="R41" s="68">
        <f t="shared" si="9"/>
        <v>8316.2914243525356</v>
      </c>
      <c r="S41" s="70">
        <f t="shared" si="10"/>
        <v>0</v>
      </c>
      <c r="T41" s="40">
        <f t="shared" si="11"/>
        <v>305735.5848605131</v>
      </c>
      <c r="U41" s="41">
        <f t="shared" si="12"/>
        <v>306069.31960096885</v>
      </c>
      <c r="V41" s="77">
        <f t="shared" si="22"/>
        <v>305735.5848605131</v>
      </c>
      <c r="W41" s="44" t="str">
        <f t="shared" si="13"/>
        <v>No Limit</v>
      </c>
      <c r="X41" s="44" t="str">
        <f t="shared" si="14"/>
        <v>No Limit</v>
      </c>
      <c r="Y41" s="81" t="str">
        <f t="shared" si="23"/>
        <v>No Limit</v>
      </c>
    </row>
    <row r="42" spans="1:25" x14ac:dyDescent="0.2">
      <c r="A42" s="4" t="s">
        <v>71</v>
      </c>
      <c r="B42" s="7">
        <f t="shared" si="0"/>
        <v>228203</v>
      </c>
      <c r="C42" s="5">
        <f t="shared" si="1"/>
        <v>208085</v>
      </c>
      <c r="D42" s="6">
        <f t="shared" si="15"/>
        <v>308830.01219764893</v>
      </c>
      <c r="E42" s="5">
        <f t="shared" si="2"/>
        <v>225859</v>
      </c>
      <c r="F42" s="5">
        <f t="shared" si="3"/>
        <v>206063</v>
      </c>
      <c r="G42" s="6">
        <f t="shared" si="16"/>
        <v>305735.5848605131</v>
      </c>
      <c r="H42" s="67">
        <f t="shared" si="17"/>
        <v>305735.5848605131</v>
      </c>
      <c r="I42" s="68">
        <f t="shared" si="18"/>
        <v>8503.8968980158515</v>
      </c>
      <c r="J42" s="69">
        <f t="shared" si="4"/>
        <v>0</v>
      </c>
      <c r="K42" s="7">
        <f t="shared" si="5"/>
        <v>228073</v>
      </c>
      <c r="L42" s="5">
        <f t="shared" si="6"/>
        <v>207692</v>
      </c>
      <c r="M42" s="6">
        <f t="shared" si="19"/>
        <v>308469.2208195171</v>
      </c>
      <c r="N42" s="5">
        <f t="shared" si="7"/>
        <v>226255</v>
      </c>
      <c r="O42" s="5">
        <f t="shared" si="8"/>
        <v>206124</v>
      </c>
      <c r="P42" s="6">
        <f t="shared" si="20"/>
        <v>306069.31960096885</v>
      </c>
      <c r="Q42" s="67">
        <f t="shared" si="21"/>
        <v>306069.31960096885</v>
      </c>
      <c r="R42" s="68">
        <f t="shared" si="9"/>
        <v>8316.2914243525356</v>
      </c>
      <c r="S42" s="70">
        <f t="shared" si="10"/>
        <v>0</v>
      </c>
      <c r="T42" s="40">
        <f t="shared" si="11"/>
        <v>305735.5848605131</v>
      </c>
      <c r="U42" s="41">
        <f t="shared" si="12"/>
        <v>306069.31960096885</v>
      </c>
      <c r="V42" s="77">
        <f t="shared" si="22"/>
        <v>305735.5848605131</v>
      </c>
      <c r="W42" s="44" t="str">
        <f t="shared" si="13"/>
        <v>No Limit</v>
      </c>
      <c r="X42" s="44" t="str">
        <f t="shared" si="14"/>
        <v>No Limit</v>
      </c>
      <c r="Y42" s="81" t="str">
        <f t="shared" si="23"/>
        <v>No Limit</v>
      </c>
    </row>
    <row r="43" spans="1:25" ht="13.5" thickBot="1" x14ac:dyDescent="0.25">
      <c r="A43" s="9" t="s">
        <v>72</v>
      </c>
      <c r="B43" s="10">
        <f t="shared" si="0"/>
        <v>228203</v>
      </c>
      <c r="C43" s="11">
        <f t="shared" si="1"/>
        <v>208085</v>
      </c>
      <c r="D43" s="12">
        <f t="shared" si="15"/>
        <v>308830.01219764893</v>
      </c>
      <c r="E43" s="11">
        <f t="shared" si="2"/>
        <v>225859</v>
      </c>
      <c r="F43" s="11">
        <f t="shared" si="3"/>
        <v>206063</v>
      </c>
      <c r="G43" s="12">
        <f t="shared" si="16"/>
        <v>305735.5848605131</v>
      </c>
      <c r="H43" s="71">
        <f t="shared" si="17"/>
        <v>305735.5848605131</v>
      </c>
      <c r="I43" s="72">
        <f t="shared" si="18"/>
        <v>8503.8968980158515</v>
      </c>
      <c r="J43" s="73">
        <f t="shared" si="4"/>
        <v>0</v>
      </c>
      <c r="K43" s="10">
        <f t="shared" si="5"/>
        <v>228073</v>
      </c>
      <c r="L43" s="11">
        <f t="shared" si="6"/>
        <v>207692</v>
      </c>
      <c r="M43" s="12">
        <f t="shared" si="19"/>
        <v>308469.2208195171</v>
      </c>
      <c r="N43" s="11">
        <f t="shared" si="7"/>
        <v>226255</v>
      </c>
      <c r="O43" s="11">
        <f t="shared" si="8"/>
        <v>206124</v>
      </c>
      <c r="P43" s="12">
        <f t="shared" si="20"/>
        <v>306069.31960096885</v>
      </c>
      <c r="Q43" s="71">
        <f t="shared" si="21"/>
        <v>306069.31960096885</v>
      </c>
      <c r="R43" s="72">
        <f t="shared" si="9"/>
        <v>8316.2914243525356</v>
      </c>
      <c r="S43" s="74">
        <f t="shared" si="10"/>
        <v>0</v>
      </c>
      <c r="T43" s="42">
        <f t="shared" si="11"/>
        <v>305735.5848605131</v>
      </c>
      <c r="U43" s="43">
        <f t="shared" si="12"/>
        <v>306069.31960096885</v>
      </c>
      <c r="V43" s="78">
        <f t="shared" si="22"/>
        <v>305735.5848605131</v>
      </c>
      <c r="W43" s="45" t="str">
        <f t="shared" si="13"/>
        <v>No Limit</v>
      </c>
      <c r="X43" s="45" t="str">
        <f t="shared" si="14"/>
        <v>No Limit</v>
      </c>
      <c r="Y43" s="80" t="str">
        <f t="shared" si="23"/>
        <v>No Limit</v>
      </c>
    </row>
  </sheetData>
  <protectedRanges>
    <protectedRange sqref="T4:V15" name="Entries Top"/>
  </protectedRanges>
  <mergeCells count="8">
    <mergeCell ref="T2:V2"/>
    <mergeCell ref="W2:Y2"/>
    <mergeCell ref="B1:I1"/>
    <mergeCell ref="K1:R1"/>
    <mergeCell ref="B2:D2"/>
    <mergeCell ref="E2:G2"/>
    <mergeCell ref="K2:M2"/>
    <mergeCell ref="N2:P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Overview</vt:lpstr>
      <vt:lpstr>Airfield</vt:lpstr>
      <vt:lpstr>Sample AD Data</vt:lpstr>
      <vt:lpstr>Calculations</vt:lpstr>
      <vt:lpstr>ARAFT</vt:lpstr>
      <vt:lpstr>ARAM</vt:lpstr>
      <vt:lpstr>CONHEIGHTM</vt:lpstr>
      <vt:lpstr>CONRADIUSM</vt:lpstr>
      <vt:lpstr>CONSLOPE</vt:lpstr>
      <vt:lpstr>DOSSIER</vt:lpstr>
      <vt:lpstr>IHHEIGHTM</vt:lpstr>
      <vt:lpstr>IHRADIUSM</vt:lpstr>
      <vt:lpstr>LOCATION</vt:lpstr>
      <vt:lpstr>RWY1ICPTHIGH</vt:lpstr>
      <vt:lpstr>RWY1ICPTLOW</vt:lpstr>
      <vt:lpstr>RWY1SLOPE</vt:lpstr>
      <vt:lpstr>RWY1THREX</vt:lpstr>
      <vt:lpstr>RWY1THREY</vt:lpstr>
      <vt:lpstr>RWY1THRWX</vt:lpstr>
      <vt:lpstr>RWY1THRWY</vt:lpstr>
      <vt:lpstr>RWY2ICPTHIGH</vt:lpstr>
      <vt:lpstr>RWY2ICPTLOW</vt:lpstr>
      <vt:lpstr>RWY2SLOPE</vt:lpstr>
      <vt:lpstr>RWY2THREX</vt:lpstr>
      <vt:lpstr>RWY2THREY</vt:lpstr>
      <vt:lpstr>RWY2THRWX</vt:lpstr>
      <vt:lpstr>RWY2THRWY</vt:lpstr>
      <vt:lpstr>WTCRITDISTM</vt:lpstr>
      <vt:lpstr>WTMAXAGL</vt:lpstr>
      <vt:lpstr>WTMAXAMSL</vt:lpstr>
      <vt:lpstr>WTMAXREL</vt:lpstr>
      <vt:lpstr>WTRWY1CLDISTM</vt:lpstr>
      <vt:lpstr>WTRWY1ICPT</vt:lpstr>
      <vt:lpstr>WTRWY1THRDISTM</vt:lpstr>
      <vt:lpstr>WTRWY2CLDISTM</vt:lpstr>
      <vt:lpstr>WTRWY2ICPT</vt:lpstr>
      <vt:lpstr>WTRWY2THRDISTM</vt:lpstr>
      <vt:lpstr>WTX</vt:lpstr>
      <vt:lpstr>WTY</vt:lpstr>
      <vt:lpstr>WTZ</vt:lpstr>
    </vt:vector>
  </TitlesOfParts>
  <Company>IDCN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Haubourdin Paul</dc:creator>
  <cp:lastModifiedBy>Paul Haubourdin</cp:lastModifiedBy>
  <cp:lastPrinted>2010-12-02T10:51:44Z</cp:lastPrinted>
  <dcterms:created xsi:type="dcterms:W3CDTF">2010-10-27T09:41:30Z</dcterms:created>
  <dcterms:modified xsi:type="dcterms:W3CDTF">2025-01-16T10:11:34Z</dcterms:modified>
</cp:coreProperties>
</file>