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rrenThesis\Darren\Data\"/>
    </mc:Choice>
  </mc:AlternateContent>
  <xr:revisionPtr revIDLastSave="0" documentId="13_ncr:1_{AA7EE15E-0EFD-4F73-B0A2-43F94D3F9015}" xr6:coauthVersionLast="47" xr6:coauthVersionMax="47" xr10:uidLastSave="{00000000-0000-0000-0000-000000000000}"/>
  <bookViews>
    <workbookView xWindow="28680" yWindow="-120" windowWidth="29040" windowHeight="15720" activeTab="1" xr2:uid="{D76BBD84-C88E-4D71-B622-41C17C6590B0}"/>
  </bookViews>
  <sheets>
    <sheet name="Sheet1" sheetId="1" r:id="rId1"/>
    <sheet name="Sheet2" sheetId="2" r:id="rId2"/>
    <sheet name="UseTh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C2" i="3"/>
  <c r="B2" i="3"/>
  <c r="Y18" i="1"/>
  <c r="AC46" i="1"/>
  <c r="AC45" i="1"/>
  <c r="AB46" i="1"/>
  <c r="AB45" i="1"/>
  <c r="AA46" i="1"/>
  <c r="AA45" i="1"/>
  <c r="Z46" i="1"/>
  <c r="Z45" i="1"/>
  <c r="Y46" i="1"/>
  <c r="Y45" i="1"/>
  <c r="X45" i="1"/>
  <c r="X46" i="1"/>
  <c r="W46" i="1"/>
  <c r="W45" i="1"/>
  <c r="AC42" i="1"/>
  <c r="AC41" i="1"/>
  <c r="AB42" i="1"/>
  <c r="AB41" i="1"/>
  <c r="AA42" i="1"/>
  <c r="AA41" i="1"/>
  <c r="Z42" i="1"/>
  <c r="Z41" i="1"/>
  <c r="X42" i="1"/>
  <c r="X41" i="1"/>
  <c r="Y42" i="1"/>
  <c r="Y41" i="1"/>
  <c r="W42" i="1"/>
  <c r="W41" i="1"/>
  <c r="Z38" i="1"/>
  <c r="Z37" i="1"/>
  <c r="Z34" i="1"/>
  <c r="Z33" i="1"/>
  <c r="Y34" i="1"/>
  <c r="Y33" i="1"/>
  <c r="X34" i="1"/>
  <c r="X33" i="1"/>
  <c r="W34" i="1"/>
  <c r="W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2" i="1"/>
  <c r="Z20" i="1"/>
  <c r="Z18" i="1"/>
  <c r="Y20" i="1"/>
  <c r="AB20" i="1" l="1"/>
  <c r="AB18" i="1"/>
  <c r="AA20" i="1"/>
  <c r="AA18" i="1"/>
  <c r="X20" i="1"/>
  <c r="X18" i="1"/>
  <c r="W20" i="1"/>
  <c r="W18" i="1"/>
  <c r="V20" i="1"/>
  <c r="V18" i="1"/>
  <c r="Z24" i="1" l="1"/>
  <c r="Y24" i="1"/>
  <c r="X24" i="1"/>
  <c r="W24" i="1"/>
</calcChain>
</file>

<file path=xl/sharedStrings.xml><?xml version="1.0" encoding="utf-8"?>
<sst xmlns="http://schemas.openxmlformats.org/spreadsheetml/2006/main" count="159" uniqueCount="45">
  <si>
    <t>Sample</t>
  </si>
  <si>
    <t>Timepoint</t>
  </si>
  <si>
    <t>Treatment</t>
  </si>
  <si>
    <t>DW</t>
  </si>
  <si>
    <t>Amended CL DW</t>
  </si>
  <si>
    <t>Time Took to Open</t>
  </si>
  <si>
    <t>CP</t>
  </si>
  <si>
    <t>AVG</t>
  </si>
  <si>
    <t>STDERROR</t>
  </si>
  <si>
    <t>Volume</t>
  </si>
  <si>
    <t>Amended CL</t>
  </si>
  <si>
    <t>Amended CL DW NN</t>
  </si>
  <si>
    <t>Total Time Open</t>
  </si>
  <si>
    <t>Count CP</t>
  </si>
  <si>
    <t>Count Rhodo</t>
  </si>
  <si>
    <t>C. polykrikoides</t>
  </si>
  <si>
    <t>R. salina</t>
  </si>
  <si>
    <t>RHODO</t>
  </si>
  <si>
    <t>Goal Densities</t>
  </si>
  <si>
    <t>Rhodo</t>
  </si>
  <si>
    <t>Initials CRR30</t>
  </si>
  <si>
    <t>Initials CRR43</t>
  </si>
  <si>
    <t>93879 (CTRL 107397)</t>
  </si>
  <si>
    <t>113813 (CTRL 114648)</t>
  </si>
  <si>
    <t>21620 (CTRL 22803)</t>
  </si>
  <si>
    <t>44633 (CTRL 47123)</t>
  </si>
  <si>
    <t>69133 (CTRL 64437)</t>
  </si>
  <si>
    <t>78420 (CTRL 82686)</t>
  </si>
  <si>
    <t>Initials CRR44</t>
  </si>
  <si>
    <t>Initials CRR49</t>
  </si>
  <si>
    <t>19077 (CTRL 20333)</t>
  </si>
  <si>
    <t>41620 (CTRL 45257)</t>
  </si>
  <si>
    <t>63440 (CTRL 61483)</t>
  </si>
  <si>
    <t>Initials CRR51</t>
  </si>
  <si>
    <t>Gym</t>
  </si>
  <si>
    <t>162915 (CTRL 164843)</t>
  </si>
  <si>
    <t>327542 (CTRL 324173)</t>
  </si>
  <si>
    <t>680680 (CTRL 680167)</t>
  </si>
  <si>
    <t>% Time clams spent open while in experiment</t>
  </si>
  <si>
    <t>Total Open</t>
  </si>
  <si>
    <t>TTO/Total Open for 1 hour</t>
  </si>
  <si>
    <t>TPUO</t>
  </si>
  <si>
    <t>AVG Time Passed</t>
  </si>
  <si>
    <t>Strain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</si>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</sst>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BAF4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9" fontId="0" fillId="0" borderId="0" xfId="0" applyNumberFormat="1"/>
    <xf numFmtId="0" fontId="3" fillId="0" borderId="0" xfId="0" applyFont="1"/>
    <xf numFmtId="0" fontId="0" fillId="0" borderId="1" xfId="0" applyBorder="1"/>
    <xf numFmtId="9" fontId="0" fillId="2" borderId="1" xfId="0" applyNumberFormat="1" applyFill="1" applyBorder="1"/>
    <xf numFmtId="9" fontId="0" fillId="3" borderId="1" xfId="0" applyNumberFormat="1" applyFill="1" applyBorder="1"/>
    <xf numFmtId="9" fontId="0" fillId="4" borderId="1" xfId="0" applyNumberFormat="1" applyFill="1" applyBorder="1"/>
    <xf numFmtId="9" fontId="0" fillId="5" borderId="1" xfId="0" applyNumberFormat="1" applyFill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Sheet1!$V$15</c:f>
              <c:strCache>
                <c:ptCount val="1"/>
                <c:pt idx="0">
                  <c:v>R. salina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plus>
            <c:min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Sheet1!$V$17:$AB$17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Sheet1!$V$18:$AB$18</c:f>
              <c:numCache>
                <c:formatCode>General</c:formatCode>
                <c:ptCount val="7"/>
                <c:pt idx="0">
                  <c:v>5.0006445636752739</c:v>
                </c:pt>
                <c:pt idx="1">
                  <c:v>4.5838493462665353</c:v>
                </c:pt>
                <c:pt idx="2">
                  <c:v>4.1004061558452225</c:v>
                </c:pt>
                <c:pt idx="3">
                  <c:v>4.2977044446760218</c:v>
                </c:pt>
                <c:pt idx="4">
                  <c:v>2.6340967904763324</c:v>
                </c:pt>
                <c:pt idx="5">
                  <c:v>1.7783856552345461</c:v>
                </c:pt>
                <c:pt idx="6">
                  <c:v>1.5208199492337797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E-45D0-A901-63D769AB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938992"/>
        <c:axId val="1720944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Sheet1!$V$8</c15:sqref>
                        </c15:formulaRef>
                      </c:ext>
                    </c:extLst>
                    <c:strCache>
                      <c:ptCount val="1"/>
                      <c:pt idx="0">
                        <c:v>C. polykrikoides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Sheet1!$V$13:$Y$13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Sheet1!$V$13:$Y$13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Sheet1!$V$17:$AB$17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3000</c:v>
                      </c:pt>
                      <c:pt idx="6">
                        <c:v>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Sheet1!$V$11:$Y$11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03-4BD7-9A6A-4D1D6E6DC05E}"/>
                  </c:ext>
                </c:extLst>
              </c15:ser>
            </c15:filteredBarSeries>
          </c:ext>
        </c:extLst>
      </c:barChart>
      <c:catAx>
        <c:axId val="17209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44400"/>
        <c:crosses val="autoZero"/>
        <c:auto val="1"/>
        <c:lblAlgn val="ctr"/>
        <c:lblOffset val="100"/>
        <c:noMultiLvlLbl val="0"/>
      </c:catAx>
      <c:valAx>
        <c:axId val="172094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Clearance Rate (l hr¯¹ g¯¹)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Sheet1!$V$8</c:f>
              <c:strCache>
                <c:ptCount val="1"/>
                <c:pt idx="0">
                  <c:v>C. polykrikoides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Sheet1!$V$13:$Y$13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Sheet1!$V$13:$Y$13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Sheet1!$V$17:$AB$17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xVal>
          <c:yVal>
            <c:numRef>
              <c:f>Sheet1!$V$11:$Y$11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9BC-A56F-7E16FACD7A53}"/>
            </c:ext>
          </c:extLst>
        </c:ser>
        <c:ser>
          <c:idx val="1"/>
          <c:order val="1"/>
          <c:tx>
            <c:strRef>
              <c:f>Sheet1!$V$15</c:f>
              <c:strCache>
                <c:ptCount val="1"/>
                <c:pt idx="0">
                  <c:v>R. salina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plus>
            <c:min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Sheet1!$V$17:$AB$17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xVal>
          <c:yVal>
            <c:numRef>
              <c:f>Sheet1!$V$18:$AB$18</c:f>
              <c:numCache>
                <c:formatCode>General</c:formatCode>
                <c:ptCount val="7"/>
                <c:pt idx="0">
                  <c:v>5.0006445636752739</c:v>
                </c:pt>
                <c:pt idx="1">
                  <c:v>4.5838493462665353</c:v>
                </c:pt>
                <c:pt idx="2">
                  <c:v>4.1004061558452225</c:v>
                </c:pt>
                <c:pt idx="3">
                  <c:v>4.2977044446760218</c:v>
                </c:pt>
                <c:pt idx="4">
                  <c:v>2.6340967904763324</c:v>
                </c:pt>
                <c:pt idx="5">
                  <c:v>1.7783856552345461</c:v>
                </c:pt>
                <c:pt idx="6">
                  <c:v>1.5208199492337797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C-49BC-A56F-7E16FACD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938992"/>
        <c:axId val="1720944400"/>
      </c:scatterChart>
      <c:valAx>
        <c:axId val="172093899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44400"/>
        <c:crosses val="autoZero"/>
        <c:crossBetween val="midCat"/>
      </c:valAx>
      <c:valAx>
        <c:axId val="172094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Clearance Rate (l hr¯¹ g¯¹)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R. salina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409886264216971E-3"/>
                  <c:y val="-0.24820209973753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(Sheet1!$C$2:$C$24,Sheet1!$C$26:$C$43,Sheet1!$C$45:$C$78)</c:f>
              <c:numCache>
                <c:formatCode>General</c:formatCode>
                <c:ptCount val="7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250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500</c:v>
                </c:pt>
                <c:pt idx="53">
                  <c:v>500</c:v>
                </c:pt>
                <c:pt idx="54">
                  <c:v>750</c:v>
                </c:pt>
                <c:pt idx="55">
                  <c:v>750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</c:numCache>
            </c:numRef>
          </c:xVal>
          <c:yVal>
            <c:numRef>
              <c:f>(Sheet1!$O$2:$O$24,Sheet1!$O$26:$O$43,Sheet1!$O$45:$O$78)</c:f>
              <c:numCache>
                <c:formatCode>General</c:formatCode>
                <c:ptCount val="75"/>
                <c:pt idx="0">
                  <c:v>2.9644990870075509</c:v>
                </c:pt>
                <c:pt idx="1">
                  <c:v>2.2069654904868941</c:v>
                </c:pt>
                <c:pt idx="2">
                  <c:v>4.4471837953796083</c:v>
                </c:pt>
                <c:pt idx="3">
                  <c:v>0</c:v>
                </c:pt>
                <c:pt idx="4">
                  <c:v>1.5515319611620355</c:v>
                </c:pt>
                <c:pt idx="5">
                  <c:v>3.2337523831147861</c:v>
                </c:pt>
                <c:pt idx="6">
                  <c:v>3.8143682820355069</c:v>
                </c:pt>
                <c:pt idx="7">
                  <c:v>3.5862594569653874</c:v>
                </c:pt>
                <c:pt idx="8">
                  <c:v>1.195591012865088</c:v>
                </c:pt>
                <c:pt idx="9">
                  <c:v>2.4143360217895076</c:v>
                </c:pt>
                <c:pt idx="10">
                  <c:v>1.6028766463009221</c:v>
                </c:pt>
                <c:pt idx="11">
                  <c:v>1.9920161758946602</c:v>
                </c:pt>
                <c:pt idx="12">
                  <c:v>2.1580171423333261</c:v>
                </c:pt>
                <c:pt idx="13">
                  <c:v>2.6377993033124629</c:v>
                </c:pt>
                <c:pt idx="14">
                  <c:v>0</c:v>
                </c:pt>
                <c:pt idx="15">
                  <c:v>1.89874331166824</c:v>
                </c:pt>
                <c:pt idx="16">
                  <c:v>3.5404654372086282</c:v>
                </c:pt>
                <c:pt idx="17">
                  <c:v>3.5785954802295605</c:v>
                </c:pt>
                <c:pt idx="18">
                  <c:v>1.5993725495262996</c:v>
                </c:pt>
                <c:pt idx="19">
                  <c:v>5.4114409886996659</c:v>
                </c:pt>
                <c:pt idx="20">
                  <c:v>5.8784238354096363</c:v>
                </c:pt>
                <c:pt idx="21">
                  <c:v>6.289603428311568</c:v>
                </c:pt>
                <c:pt idx="22">
                  <c:v>2.7383689225765324</c:v>
                </c:pt>
                <c:pt idx="23">
                  <c:v>12.189786673180418</c:v>
                </c:pt>
                <c:pt idx="24">
                  <c:v>15.263187525106908</c:v>
                </c:pt>
                <c:pt idx="25">
                  <c:v>16.464336447223911</c:v>
                </c:pt>
                <c:pt idx="26">
                  <c:v>6.629897240598603</c:v>
                </c:pt>
                <c:pt idx="27">
                  <c:v>5.3367949681253783</c:v>
                </c:pt>
                <c:pt idx="28">
                  <c:v>4.994786949770714</c:v>
                </c:pt>
                <c:pt idx="29">
                  <c:v>5.5500730425559421</c:v>
                </c:pt>
                <c:pt idx="30">
                  <c:v>4.1973302555116883</c:v>
                </c:pt>
                <c:pt idx="31">
                  <c:v>3.4823224900390897</c:v>
                </c:pt>
                <c:pt idx="32">
                  <c:v>5.9002013419644763</c:v>
                </c:pt>
                <c:pt idx="33">
                  <c:v>0.18605686035828811</c:v>
                </c:pt>
                <c:pt idx="34">
                  <c:v>0.39518001255666935</c:v>
                </c:pt>
                <c:pt idx="35">
                  <c:v>3.1257700289717367</c:v>
                </c:pt>
                <c:pt idx="36">
                  <c:v>5.6985846573433845</c:v>
                </c:pt>
                <c:pt idx="37">
                  <c:v>6.0368366833880964</c:v>
                </c:pt>
                <c:pt idx="38">
                  <c:v>1.5907635985045381</c:v>
                </c:pt>
                <c:pt idx="39">
                  <c:v>6.1257491855384538</c:v>
                </c:pt>
                <c:pt idx="40">
                  <c:v>3.5796484288350667</c:v>
                </c:pt>
                <c:pt idx="41">
                  <c:v>4.9058223262777432</c:v>
                </c:pt>
                <c:pt idx="42">
                  <c:v>0</c:v>
                </c:pt>
                <c:pt idx="43">
                  <c:v>4.7299375663974512</c:v>
                </c:pt>
                <c:pt idx="44">
                  <c:v>4.6303769139825928</c:v>
                </c:pt>
                <c:pt idx="45">
                  <c:v>6.4058520987772125</c:v>
                </c:pt>
                <c:pt idx="46">
                  <c:v>5.3948148174992383</c:v>
                </c:pt>
                <c:pt idx="47">
                  <c:v>5.4640239780734703</c:v>
                </c:pt>
                <c:pt idx="48">
                  <c:v>4.3811069326710426</c:v>
                </c:pt>
                <c:pt idx="49">
                  <c:v>2.6537439231666884</c:v>
                </c:pt>
                <c:pt idx="50">
                  <c:v>3.3788794720871538</c:v>
                </c:pt>
                <c:pt idx="51">
                  <c:v>12.140678426769098</c:v>
                </c:pt>
                <c:pt idx="52">
                  <c:v>6.1489804273914501</c:v>
                </c:pt>
                <c:pt idx="53">
                  <c:v>6.0977442679478768</c:v>
                </c:pt>
                <c:pt idx="54">
                  <c:v>4.8490276972907651</c:v>
                </c:pt>
                <c:pt idx="55">
                  <c:v>4.3568418690572903</c:v>
                </c:pt>
                <c:pt idx="56">
                  <c:v>3.7729911578750999</c:v>
                </c:pt>
                <c:pt idx="57">
                  <c:v>1.4619243172297645</c:v>
                </c:pt>
                <c:pt idx="58">
                  <c:v>2.5993316109212197</c:v>
                </c:pt>
                <c:pt idx="59">
                  <c:v>2.7021400758792451</c:v>
                </c:pt>
                <c:pt idx="60">
                  <c:v>1.5501485617102448</c:v>
                </c:pt>
                <c:pt idx="61">
                  <c:v>1.700796862191774</c:v>
                </c:pt>
                <c:pt idx="62">
                  <c:v>2.231071578838034</c:v>
                </c:pt>
                <c:pt idx="63">
                  <c:v>3.187015606347531</c:v>
                </c:pt>
                <c:pt idx="64">
                  <c:v>0.27398091567311561</c:v>
                </c:pt>
                <c:pt idx="65">
                  <c:v>1.1948721497006138</c:v>
                </c:pt>
                <c:pt idx="66">
                  <c:v>1.8334841482089268</c:v>
                </c:pt>
                <c:pt idx="67">
                  <c:v>2.3360935119097199</c:v>
                </c:pt>
                <c:pt idx="68">
                  <c:v>1.7678994616423911</c:v>
                </c:pt>
                <c:pt idx="69">
                  <c:v>1.7783931106650526</c:v>
                </c:pt>
                <c:pt idx="70">
                  <c:v>0.6484219457291589</c:v>
                </c:pt>
                <c:pt idx="71">
                  <c:v>2.8384500101979921</c:v>
                </c:pt>
                <c:pt idx="72">
                  <c:v>2.3396679992846656</c:v>
                </c:pt>
                <c:pt idx="73">
                  <c:v>0.8691975946298689</c:v>
                </c:pt>
                <c:pt idx="74">
                  <c:v>1.3535942537868044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E1E-832D-C0114FB6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30880"/>
        <c:axId val="1537533792"/>
      </c:scatterChart>
      <c:valAx>
        <c:axId val="1537530880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33792"/>
        <c:crosses val="autoZero"/>
        <c:crossBetween val="midCat"/>
      </c:valAx>
      <c:valAx>
        <c:axId val="153753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</a:t>
            </a:r>
            <a:r>
              <a:rPr lang="en-US" baseline="0"/>
              <a:t>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Sheet1!$W$34:$AC$34</c:f>
                <c:numCache>
                  <c:formatCode>General</c:formatCode>
                  <c:ptCount val="7"/>
                  <c:pt idx="0">
                    <c:v>21.213203435596423</c:v>
                  </c:pt>
                  <c:pt idx="1">
                    <c:v>7.0710678118654746</c:v>
                  </c:pt>
                  <c:pt idx="2">
                    <c:v>3.5355339059327373</c:v>
                  </c:pt>
                  <c:pt idx="3">
                    <c:v>7.2008229982309562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Sheet1!$W$34:$AC$34</c:f>
                <c:numCache>
                  <c:formatCode>General</c:formatCode>
                  <c:ptCount val="7"/>
                  <c:pt idx="0">
                    <c:v>21.213203435596423</c:v>
                  </c:pt>
                  <c:pt idx="1">
                    <c:v>7.0710678118654746</c:v>
                  </c:pt>
                  <c:pt idx="2">
                    <c:v>3.5355339059327373</c:v>
                  </c:pt>
                  <c:pt idx="3">
                    <c:v>7.2008229982309562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Sheet1!$W$32:$AC$32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Sheet1!$W$33:$AC$33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25</c:v>
                </c:pt>
                <c:pt idx="3">
                  <c:v>63.333333333333336</c:v>
                </c:pt>
                <c:pt idx="4">
                  <c:v>40</c:v>
                </c:pt>
                <c:pt idx="5">
                  <c:v>60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C-4A65-94FD-BD343AFB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3856"/>
        <c:axId val="2033195104"/>
      </c:barChart>
      <c:catAx>
        <c:axId val="20331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5104"/>
        <c:crosses val="autoZero"/>
        <c:auto val="1"/>
        <c:lblAlgn val="ctr"/>
        <c:lblOffset val="100"/>
        <c:noMultiLvlLbl val="0"/>
      </c:catAx>
      <c:valAx>
        <c:axId val="20331951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 Open for 1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Sheet1!$W$38:$AC$38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1.6874262672506348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Sheet1!$W$38:$AC$38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1.6874262672506348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Sheet1!$W$36:$AC$36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Sheet1!$W$37:$AC$37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97.933333333333337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4D2D-A377-72F2D9E4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7808"/>
        <c:axId val="133580720"/>
      </c:barChart>
      <c:catAx>
        <c:axId val="1335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720"/>
        <c:crosses val="autoZero"/>
        <c:auto val="1"/>
        <c:lblAlgn val="ctr"/>
        <c:lblOffset val="100"/>
        <c:noMultiLvlLbl val="0"/>
      </c:catAx>
      <c:valAx>
        <c:axId val="1335807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Passed Until Clam</a:t>
            </a:r>
            <a:r>
              <a:rPr lang="en-US" baseline="0"/>
              <a:t> Opened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Sheet1!$W$42:$AC$42</c:f>
                <c:numCache>
                  <c:formatCode>General</c:formatCode>
                  <c:ptCount val="7"/>
                  <c:pt idx="0">
                    <c:v>6.5598208817009631</c:v>
                  </c:pt>
                  <c:pt idx="1">
                    <c:v>11.099090720181309</c:v>
                  </c:pt>
                  <c:pt idx="2">
                    <c:v>7.1922180167177903</c:v>
                  </c:pt>
                  <c:pt idx="3">
                    <c:v>6.043345512509064</c:v>
                  </c:pt>
                  <c:pt idx="4">
                    <c:v>19.053788993268505</c:v>
                  </c:pt>
                  <c:pt idx="5">
                    <c:v>8.225517826770453</c:v>
                  </c:pt>
                  <c:pt idx="6">
                    <c:v>20.818439120342507</c:v>
                  </c:pt>
                </c:numCache>
              </c:numRef>
            </c:plus>
            <c:minus>
              <c:numRef>
                <c:f>Sheet1!$W$42:$AC$42</c:f>
                <c:numCache>
                  <c:formatCode>General</c:formatCode>
                  <c:ptCount val="7"/>
                  <c:pt idx="0">
                    <c:v>6.5598208817009631</c:v>
                  </c:pt>
                  <c:pt idx="1">
                    <c:v>11.099090720181309</c:v>
                  </c:pt>
                  <c:pt idx="2">
                    <c:v>7.1922180167177903</c:v>
                  </c:pt>
                  <c:pt idx="3">
                    <c:v>6.043345512509064</c:v>
                  </c:pt>
                  <c:pt idx="4">
                    <c:v>19.053788993268505</c:v>
                  </c:pt>
                  <c:pt idx="5">
                    <c:v>8.225517826770453</c:v>
                  </c:pt>
                  <c:pt idx="6">
                    <c:v>20.818439120342507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Sheet1!$W$40:$AC$40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Sheet1!$W$41:$AC$41</c:f>
              <c:numCache>
                <c:formatCode>General</c:formatCode>
                <c:ptCount val="7"/>
                <c:pt idx="0">
                  <c:v>32</c:v>
                </c:pt>
                <c:pt idx="1">
                  <c:v>36.833333333333336</c:v>
                </c:pt>
                <c:pt idx="2">
                  <c:v>45.4</c:v>
                </c:pt>
                <c:pt idx="3">
                  <c:v>54</c:v>
                </c:pt>
                <c:pt idx="4">
                  <c:v>55.25</c:v>
                </c:pt>
                <c:pt idx="5">
                  <c:v>62.916666666666664</c:v>
                </c:pt>
                <c:pt idx="6">
                  <c:v>58.666666666666664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4806-947D-39AEE598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09824"/>
        <c:axId val="345215648"/>
      </c:barChart>
      <c:catAx>
        <c:axId val="3452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648"/>
        <c:crosses val="autoZero"/>
        <c:auto val="1"/>
        <c:lblAlgn val="ctr"/>
        <c:lblOffset val="100"/>
        <c:noMultiLvlLbl val="0"/>
      </c:catAx>
      <c:valAx>
        <c:axId val="34521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Passed</a:t>
                </a:r>
                <a:r>
                  <a:rPr lang="en-US" baseline="0"/>
                  <a:t> Until Clam Opened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Sheet1!$W$43</c:f>
              <c:strCache>
                <c:ptCount val="1"/>
                <c:pt idx="0">
                  <c:v>% Time clams spent open while in experiment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Sheet1!$W$46:$AC$46</c:f>
                <c:numCache>
                  <c:formatCode>General</c:formatCode>
                  <c:ptCount val="7"/>
                  <c:pt idx="0">
                    <c:v>4.5912272578905178</c:v>
                  </c:pt>
                  <c:pt idx="1">
                    <c:v>6.397200242491917</c:v>
                  </c:pt>
                  <c:pt idx="2">
                    <c:v>3.9582974972852427</c:v>
                  </c:pt>
                  <c:pt idx="3">
                    <c:v>2.8517164233913701</c:v>
                  </c:pt>
                  <c:pt idx="4">
                    <c:v>6.8679835265810798</c:v>
                  </c:pt>
                  <c:pt idx="5">
                    <c:v>3.5854367707494288</c:v>
                  </c:pt>
                  <c:pt idx="6">
                    <c:v>12.679086684493292</c:v>
                  </c:pt>
                </c:numCache>
              </c:numRef>
            </c:plus>
            <c:minus>
              <c:numRef>
                <c:f>Sheet1!$W$46:$AC$46</c:f>
                <c:numCache>
                  <c:formatCode>General</c:formatCode>
                  <c:ptCount val="7"/>
                  <c:pt idx="0">
                    <c:v>4.5912272578905178</c:v>
                  </c:pt>
                  <c:pt idx="1">
                    <c:v>6.397200242491917</c:v>
                  </c:pt>
                  <c:pt idx="2">
                    <c:v>3.9582974972852427</c:v>
                  </c:pt>
                  <c:pt idx="3">
                    <c:v>2.8517164233913701</c:v>
                  </c:pt>
                  <c:pt idx="4">
                    <c:v>6.8679835265810798</c:v>
                  </c:pt>
                  <c:pt idx="5">
                    <c:v>3.5854367707494288</c:v>
                  </c:pt>
                  <c:pt idx="6">
                    <c:v>12.679086684493292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Sheet1!$W$44:$AC$44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Sheet1!$W$45:$AC$45</c:f>
              <c:numCache>
                <c:formatCode>General</c:formatCode>
                <c:ptCount val="7"/>
                <c:pt idx="0">
                  <c:v>64.247507319404846</c:v>
                </c:pt>
                <c:pt idx="1">
                  <c:v>66.335783895849829</c:v>
                </c:pt>
                <c:pt idx="2">
                  <c:v>58.267920535055147</c:v>
                </c:pt>
                <c:pt idx="3">
                  <c:v>58.199475707175409</c:v>
                </c:pt>
                <c:pt idx="4">
                  <c:v>56.586138573117822</c:v>
                </c:pt>
                <c:pt idx="5">
                  <c:v>51.615114728441604</c:v>
                </c:pt>
                <c:pt idx="6">
                  <c:v>57.223072706461757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9-400E-8550-90666E88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17168"/>
        <c:axId val="346721744"/>
      </c:barChart>
      <c:catAx>
        <c:axId val="3467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1744"/>
        <c:crosses val="autoZero"/>
        <c:auto val="1"/>
        <c:lblAlgn val="ctr"/>
        <c:lblOffset val="100"/>
        <c:noMultiLvlLbl val="0"/>
      </c:catAx>
      <c:valAx>
        <c:axId val="3467217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Clams spent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607695</xdr:colOff>
      <xdr:row>7</xdr:row>
      <xdr:rowOff>45720</xdr:rowOff>
    </xdr:from>
    <xdr:to>
      <xdr:col>37</xdr:col>
      <xdr:colOff>302895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B4A6A-AFB4-994B-5113-E36114B6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594360</xdr:colOff>
      <xdr:row>24</xdr:row>
      <xdr:rowOff>30480</xdr:rowOff>
    </xdr:from>
    <xdr:to>
      <xdr:col>37</xdr:col>
      <xdr:colOff>289560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C46F8-39C4-4455-A6FE-9924C74DF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76200</xdr:colOff>
      <xdr:row>40</xdr:row>
      <xdr:rowOff>91440</xdr:rowOff>
    </xdr:from>
    <xdr:to>
      <xdr:col>37</xdr:col>
      <xdr:colOff>381000</xdr:colOff>
      <xdr:row>55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0124E-61A8-9749-A872-B7268DA7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60960</xdr:colOff>
      <xdr:row>9</xdr:row>
      <xdr:rowOff>0</xdr:rowOff>
    </xdr:from>
    <xdr:to>
      <xdr:col>45</xdr:col>
      <xdr:colOff>365760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41D685-6410-4645-A418-C1B6E14C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15240</xdr:colOff>
      <xdr:row>25</xdr:row>
      <xdr:rowOff>60960</xdr:rowOff>
    </xdr:from>
    <xdr:to>
      <xdr:col>45</xdr:col>
      <xdr:colOff>320040</xdr:colOff>
      <xdr:row>40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1CB5EC-96B0-47BC-9C9F-E898B5A03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106680</xdr:colOff>
      <xdr:row>42</xdr:row>
      <xdr:rowOff>45720</xdr:rowOff>
    </xdr:from>
    <xdr:to>
      <xdr:col>45</xdr:col>
      <xdr:colOff>411480</xdr:colOff>
      <xdr:row>57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A36D30-B7C1-437F-AB8C-7C81C7E4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58</xdr:row>
      <xdr:rowOff>60960</xdr:rowOff>
    </xdr:from>
    <xdr:to>
      <xdr:col>45</xdr:col>
      <xdr:colOff>304800</xdr:colOff>
      <xdr:row>73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54011-31D5-4BF8-8BB4-B6ADDF7A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3583-6E8B-4A3F-B3CF-19018517D579}">
  <dimension ref="A1:AN78"/>
  <sheetViews>
    <sheetView topLeftCell="A38" zoomScale="50" zoomScaleNormal="50" workbookViewId="0">
      <selection activeCell="A45" activeCellId="2" sqref="A1:C24 A26:C43 A45:C78"/>
    </sheetView>
  </sheetViews>
  <sheetFormatPr defaultRowHeight="15" x14ac:dyDescent="0.25"/>
  <cols>
    <col min="8" max="9" width="16.140625" customWidth="1"/>
    <col min="10" max="10" width="16.2851562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6" t="s">
        <v>13</v>
      </c>
      <c r="E1" s="6" t="s">
        <v>9</v>
      </c>
      <c r="F1" s="6" t="s">
        <v>10</v>
      </c>
      <c r="G1" s="6" t="s">
        <v>3</v>
      </c>
      <c r="H1" s="6" t="s">
        <v>4</v>
      </c>
      <c r="I1" s="6" t="s">
        <v>11</v>
      </c>
      <c r="J1" s="7" t="s">
        <v>14</v>
      </c>
      <c r="K1" s="7" t="s">
        <v>9</v>
      </c>
      <c r="L1" s="7" t="s">
        <v>10</v>
      </c>
      <c r="M1" s="7" t="s">
        <v>3</v>
      </c>
      <c r="N1" s="7" t="s">
        <v>4</v>
      </c>
      <c r="O1" s="7" t="s">
        <v>11</v>
      </c>
      <c r="P1" s="4" t="s">
        <v>12</v>
      </c>
      <c r="Q1" s="4" t="s">
        <v>5</v>
      </c>
      <c r="R1" s="4" t="s">
        <v>38</v>
      </c>
    </row>
    <row r="2" spans="1:40" x14ac:dyDescent="0.25">
      <c r="A2">
        <v>3</v>
      </c>
      <c r="B2">
        <v>1</v>
      </c>
      <c r="C2">
        <v>1000</v>
      </c>
      <c r="J2">
        <v>62540</v>
      </c>
      <c r="K2">
        <v>0.2</v>
      </c>
      <c r="L2">
        <v>0.10895127044570151</v>
      </c>
      <c r="M2">
        <v>3.6752E-2</v>
      </c>
      <c r="N2">
        <v>2.9644990870075509</v>
      </c>
      <c r="O2">
        <v>2.9644990870075509</v>
      </c>
      <c r="P2" s="18">
        <v>60</v>
      </c>
      <c r="Q2">
        <v>94</v>
      </c>
      <c r="R2">
        <f>(P2/(Q2+P2))*100</f>
        <v>38.961038961038966</v>
      </c>
      <c r="V2" s="4" t="s">
        <v>20</v>
      </c>
      <c r="W2" t="s">
        <v>6</v>
      </c>
      <c r="X2" t="s">
        <v>17</v>
      </c>
      <c r="Z2" s="4" t="s">
        <v>21</v>
      </c>
      <c r="AA2" t="s">
        <v>6</v>
      </c>
      <c r="AB2" t="s">
        <v>17</v>
      </c>
      <c r="AD2" s="4" t="s">
        <v>28</v>
      </c>
      <c r="AE2" t="s">
        <v>6</v>
      </c>
      <c r="AF2" t="s">
        <v>17</v>
      </c>
      <c r="AH2" s="4" t="s">
        <v>29</v>
      </c>
      <c r="AI2" t="s">
        <v>6</v>
      </c>
      <c r="AJ2" t="s">
        <v>17</v>
      </c>
      <c r="AL2" s="4" t="s">
        <v>33</v>
      </c>
      <c r="AM2" t="s">
        <v>6</v>
      </c>
      <c r="AN2" t="s">
        <v>17</v>
      </c>
    </row>
    <row r="3" spans="1:40" x14ac:dyDescent="0.25">
      <c r="A3">
        <v>4</v>
      </c>
      <c r="B3">
        <v>1</v>
      </c>
      <c r="C3">
        <v>1000</v>
      </c>
      <c r="J3">
        <v>97600</v>
      </c>
      <c r="K3">
        <v>0.2</v>
      </c>
      <c r="L3">
        <v>3.2883785808254719E-2</v>
      </c>
      <c r="M3">
        <v>1.49E-2</v>
      </c>
      <c r="N3">
        <v>2.2069654904868941</v>
      </c>
      <c r="O3">
        <v>2.2069654904868941</v>
      </c>
      <c r="P3" s="18">
        <v>60</v>
      </c>
      <c r="Q3">
        <v>4</v>
      </c>
      <c r="R3">
        <f t="shared" ref="R3:R66" si="0">(P3/(Q3+P3))*100</f>
        <v>93.75</v>
      </c>
      <c r="V3" s="1">
        <v>250</v>
      </c>
      <c r="W3" s="1"/>
      <c r="X3" s="1"/>
      <c r="Z3" s="1">
        <v>250</v>
      </c>
      <c r="AA3" s="1"/>
      <c r="AB3" s="1"/>
      <c r="AD3" s="1">
        <v>250</v>
      </c>
      <c r="AE3" s="1"/>
      <c r="AF3" s="1" t="s">
        <v>24</v>
      </c>
      <c r="AH3" s="1">
        <v>250</v>
      </c>
      <c r="AI3" s="1"/>
      <c r="AJ3" s="1" t="s">
        <v>30</v>
      </c>
      <c r="AL3" s="1">
        <v>1500</v>
      </c>
      <c r="AM3" s="1"/>
      <c r="AN3" s="1" t="s">
        <v>35</v>
      </c>
    </row>
    <row r="4" spans="1:40" x14ac:dyDescent="0.25">
      <c r="A4" s="17">
        <v>5</v>
      </c>
      <c r="B4" s="17">
        <v>1</v>
      </c>
      <c r="C4">
        <v>1000</v>
      </c>
      <c r="I4" s="17"/>
      <c r="J4">
        <v>75360</v>
      </c>
      <c r="K4">
        <v>0.2</v>
      </c>
      <c r="L4">
        <v>8.748944680650303E-2</v>
      </c>
      <c r="M4">
        <v>1.9673E-2</v>
      </c>
      <c r="N4">
        <v>4.4471837953796083</v>
      </c>
      <c r="O4">
        <v>4.4471837953796083</v>
      </c>
      <c r="P4" s="18">
        <v>60</v>
      </c>
      <c r="Q4">
        <v>12</v>
      </c>
      <c r="R4">
        <f t="shared" si="0"/>
        <v>83.333333333333343</v>
      </c>
      <c r="V4" s="2">
        <v>500</v>
      </c>
      <c r="W4" s="2"/>
      <c r="X4" s="2"/>
      <c r="Z4" s="2">
        <v>500</v>
      </c>
      <c r="AA4" s="2"/>
      <c r="AB4" s="2"/>
      <c r="AD4" s="2">
        <v>500</v>
      </c>
      <c r="AE4" s="2"/>
      <c r="AF4" s="2" t="s">
        <v>25</v>
      </c>
      <c r="AH4" s="2">
        <v>500</v>
      </c>
      <c r="AI4" s="2"/>
      <c r="AJ4" s="2" t="s">
        <v>31</v>
      </c>
      <c r="AL4" s="2">
        <v>3000</v>
      </c>
      <c r="AM4" s="2"/>
      <c r="AN4" s="2" t="s">
        <v>36</v>
      </c>
    </row>
    <row r="5" spans="1:40" x14ac:dyDescent="0.25">
      <c r="A5">
        <v>7</v>
      </c>
      <c r="B5">
        <v>1</v>
      </c>
      <c r="C5">
        <v>1000</v>
      </c>
      <c r="J5">
        <v>109030</v>
      </c>
      <c r="K5">
        <v>0.2</v>
      </c>
      <c r="L5">
        <v>-7.8323238098541824E-3</v>
      </c>
      <c r="M5">
        <v>2.5073000000000002E-2</v>
      </c>
      <c r="N5">
        <v>-0.31238080045683331</v>
      </c>
      <c r="O5">
        <v>0</v>
      </c>
      <c r="P5" s="18">
        <v>60</v>
      </c>
      <c r="Q5">
        <v>81</v>
      </c>
      <c r="R5">
        <f t="shared" si="0"/>
        <v>42.553191489361701</v>
      </c>
      <c r="V5" s="3">
        <v>750</v>
      </c>
      <c r="W5" s="3"/>
      <c r="X5" s="3"/>
      <c r="Z5" s="3">
        <v>750</v>
      </c>
      <c r="AA5" s="3"/>
      <c r="AB5" s="3"/>
      <c r="AD5" s="3">
        <v>750</v>
      </c>
      <c r="AE5" s="3"/>
      <c r="AF5" s="3" t="s">
        <v>26</v>
      </c>
      <c r="AH5" s="3">
        <v>750</v>
      </c>
      <c r="AI5" s="3"/>
      <c r="AJ5" s="3" t="s">
        <v>32</v>
      </c>
      <c r="AL5" s="3">
        <v>3000</v>
      </c>
      <c r="AM5" s="3"/>
      <c r="AN5" s="3"/>
    </row>
    <row r="6" spans="1:40" x14ac:dyDescent="0.25">
      <c r="A6">
        <v>8</v>
      </c>
      <c r="B6">
        <v>0.96666666666666667</v>
      </c>
      <c r="C6">
        <v>1000</v>
      </c>
      <c r="J6">
        <v>78120</v>
      </c>
      <c r="K6">
        <v>0.2</v>
      </c>
      <c r="L6">
        <v>4.4386226344923514E-2</v>
      </c>
      <c r="M6">
        <v>2.8608000000000001E-2</v>
      </c>
      <c r="N6">
        <v>1.5515319611620355</v>
      </c>
      <c r="O6">
        <v>1.5515319611620355</v>
      </c>
      <c r="P6" s="18">
        <v>58</v>
      </c>
      <c r="Q6">
        <v>145</v>
      </c>
      <c r="R6">
        <f t="shared" si="0"/>
        <v>28.571428571428569</v>
      </c>
      <c r="V6" s="5">
        <v>1000</v>
      </c>
      <c r="W6" s="5"/>
      <c r="X6" s="5" t="s">
        <v>23</v>
      </c>
      <c r="Z6" s="5">
        <v>1000</v>
      </c>
      <c r="AA6" s="5"/>
      <c r="AB6" s="5" t="s">
        <v>22</v>
      </c>
      <c r="AD6" s="5">
        <v>1000</v>
      </c>
      <c r="AE6" s="5"/>
      <c r="AF6" s="5" t="s">
        <v>27</v>
      </c>
      <c r="AH6" s="5">
        <v>1000</v>
      </c>
      <c r="AI6" s="5"/>
      <c r="AJ6" s="5"/>
      <c r="AL6" s="5">
        <v>6000</v>
      </c>
      <c r="AM6" s="5"/>
      <c r="AN6" s="5" t="s">
        <v>37</v>
      </c>
    </row>
    <row r="7" spans="1:40" x14ac:dyDescent="0.25">
      <c r="A7">
        <v>13</v>
      </c>
      <c r="B7">
        <v>1</v>
      </c>
      <c r="C7">
        <v>1000</v>
      </c>
      <c r="J7">
        <v>91750</v>
      </c>
      <c r="K7">
        <v>0.2</v>
      </c>
      <c r="L7">
        <v>4.0573891150941226E-2</v>
      </c>
      <c r="M7">
        <v>1.2547000000000001E-2</v>
      </c>
      <c r="N7">
        <v>3.2337523831147861</v>
      </c>
      <c r="O7">
        <v>3.2337523831147861</v>
      </c>
      <c r="P7" s="18">
        <v>60</v>
      </c>
      <c r="Q7">
        <v>25</v>
      </c>
      <c r="R7">
        <f t="shared" si="0"/>
        <v>70.588235294117652</v>
      </c>
    </row>
    <row r="8" spans="1:40" x14ac:dyDescent="0.25">
      <c r="A8">
        <v>14</v>
      </c>
      <c r="B8">
        <v>1</v>
      </c>
      <c r="C8">
        <v>1000</v>
      </c>
      <c r="J8">
        <v>82750</v>
      </c>
      <c r="K8">
        <v>0.2</v>
      </c>
      <c r="L8">
        <v>5.7322326542429594E-2</v>
      </c>
      <c r="M8">
        <v>1.5028E-2</v>
      </c>
      <c r="N8">
        <v>3.8143682820355069</v>
      </c>
      <c r="O8">
        <v>3.8143682820355069</v>
      </c>
      <c r="P8" s="18">
        <v>60</v>
      </c>
      <c r="Q8">
        <v>80</v>
      </c>
      <c r="R8">
        <f t="shared" si="0"/>
        <v>42.857142857142854</v>
      </c>
      <c r="V8" s="9" t="s">
        <v>15</v>
      </c>
    </row>
    <row r="9" spans="1:40" x14ac:dyDescent="0.25">
      <c r="A9">
        <v>15</v>
      </c>
      <c r="B9">
        <v>1</v>
      </c>
      <c r="C9">
        <v>1000</v>
      </c>
      <c r="J9">
        <v>85130</v>
      </c>
      <c r="K9">
        <v>0.2</v>
      </c>
      <c r="L9">
        <v>5.4729905572748781E-2</v>
      </c>
      <c r="M9">
        <v>1.5261E-2</v>
      </c>
      <c r="N9">
        <v>3.5862594569653874</v>
      </c>
      <c r="O9">
        <v>3.5862594569653874</v>
      </c>
      <c r="P9" s="18">
        <v>60</v>
      </c>
      <c r="Q9">
        <v>7</v>
      </c>
      <c r="R9">
        <f t="shared" si="0"/>
        <v>89.552238805970148</v>
      </c>
      <c r="V9" t="s">
        <v>7</v>
      </c>
    </row>
    <row r="10" spans="1:40" x14ac:dyDescent="0.25">
      <c r="A10">
        <v>17</v>
      </c>
      <c r="B10">
        <v>1</v>
      </c>
      <c r="C10">
        <v>1000</v>
      </c>
      <c r="J10">
        <v>80880</v>
      </c>
      <c r="K10">
        <v>0.2</v>
      </c>
      <c r="L10">
        <v>6.3406973776287068E-2</v>
      </c>
      <c r="M10">
        <v>5.3033999999999998E-2</v>
      </c>
      <c r="N10">
        <v>1.195591012865088</v>
      </c>
      <c r="O10">
        <v>1.195591012865088</v>
      </c>
      <c r="P10" s="18">
        <v>60</v>
      </c>
      <c r="Q10">
        <v>55</v>
      </c>
      <c r="R10">
        <f t="shared" si="0"/>
        <v>52.173913043478258</v>
      </c>
      <c r="V10" s="8">
        <v>0.25</v>
      </c>
      <c r="W10" s="8">
        <v>0.5</v>
      </c>
      <c r="X10" s="8">
        <v>0.75</v>
      </c>
      <c r="Y10" s="8">
        <v>1</v>
      </c>
    </row>
    <row r="11" spans="1:40" x14ac:dyDescent="0.25">
      <c r="A11">
        <v>18</v>
      </c>
      <c r="B11">
        <v>1</v>
      </c>
      <c r="C11">
        <v>1000</v>
      </c>
      <c r="J11">
        <v>93390</v>
      </c>
      <c r="K11">
        <v>0.2</v>
      </c>
      <c r="L11">
        <v>3.685725370863862E-2</v>
      </c>
      <c r="M11">
        <v>1.5266E-2</v>
      </c>
      <c r="N11">
        <v>2.4143360217895076</v>
      </c>
      <c r="O11">
        <v>2.4143360217895076</v>
      </c>
      <c r="P11" s="18">
        <v>60</v>
      </c>
      <c r="Q11">
        <v>102</v>
      </c>
      <c r="R11">
        <f t="shared" si="0"/>
        <v>37.037037037037038</v>
      </c>
    </row>
    <row r="12" spans="1:40" x14ac:dyDescent="0.25">
      <c r="A12">
        <v>20</v>
      </c>
      <c r="B12">
        <v>1</v>
      </c>
      <c r="C12">
        <v>1000</v>
      </c>
      <c r="J12">
        <v>76630</v>
      </c>
      <c r="K12">
        <v>0.2</v>
      </c>
      <c r="L12">
        <v>8.0924433241794644E-2</v>
      </c>
      <c r="M12">
        <v>5.0486999999999997E-2</v>
      </c>
      <c r="N12">
        <v>1.6028766463009221</v>
      </c>
      <c r="O12">
        <v>1.6028766463009221</v>
      </c>
      <c r="P12" s="18">
        <v>60</v>
      </c>
      <c r="Q12">
        <v>124</v>
      </c>
      <c r="R12">
        <f t="shared" si="0"/>
        <v>32.608695652173914</v>
      </c>
      <c r="V12" t="s">
        <v>8</v>
      </c>
    </row>
    <row r="13" spans="1:40" x14ac:dyDescent="0.25">
      <c r="A13">
        <v>21</v>
      </c>
      <c r="B13">
        <v>1</v>
      </c>
      <c r="C13">
        <v>1000</v>
      </c>
      <c r="J13">
        <v>74620</v>
      </c>
      <c r="K13">
        <v>0.2</v>
      </c>
      <c r="L13">
        <v>7.5535261373749621E-2</v>
      </c>
      <c r="M13">
        <v>3.7919000000000001E-2</v>
      </c>
      <c r="N13">
        <v>1.9920161758946602</v>
      </c>
      <c r="O13">
        <v>1.9920161758946602</v>
      </c>
      <c r="P13" s="18">
        <v>60</v>
      </c>
      <c r="Q13">
        <v>27</v>
      </c>
      <c r="R13">
        <f t="shared" si="0"/>
        <v>68.965517241379317</v>
      </c>
    </row>
    <row r="14" spans="1:40" x14ac:dyDescent="0.25">
      <c r="A14">
        <v>22</v>
      </c>
      <c r="B14">
        <v>1</v>
      </c>
      <c r="C14">
        <v>1000</v>
      </c>
      <c r="J14">
        <v>83090</v>
      </c>
      <c r="K14">
        <v>0.2</v>
      </c>
      <c r="L14">
        <v>5.8715330408605132E-2</v>
      </c>
      <c r="M14">
        <v>2.7208E-2</v>
      </c>
      <c r="N14">
        <v>2.1580171423333261</v>
      </c>
      <c r="O14">
        <v>2.1580171423333261</v>
      </c>
      <c r="P14" s="18">
        <v>60</v>
      </c>
      <c r="Q14">
        <v>30</v>
      </c>
      <c r="R14">
        <f t="shared" si="0"/>
        <v>66.666666666666657</v>
      </c>
    </row>
    <row r="15" spans="1:40" x14ac:dyDescent="0.25">
      <c r="A15">
        <v>23</v>
      </c>
      <c r="B15">
        <v>1</v>
      </c>
      <c r="C15">
        <v>1000</v>
      </c>
      <c r="J15">
        <v>92220</v>
      </c>
      <c r="K15">
        <v>0.2</v>
      </c>
      <c r="L15">
        <v>3.7137576391336163E-2</v>
      </c>
      <c r="M15">
        <v>1.4079E-2</v>
      </c>
      <c r="N15">
        <v>2.6377993033124629</v>
      </c>
      <c r="O15">
        <v>2.6377993033124629</v>
      </c>
      <c r="P15" s="18">
        <v>60</v>
      </c>
      <c r="Q15">
        <v>22</v>
      </c>
      <c r="R15">
        <f t="shared" si="0"/>
        <v>73.170731707317074</v>
      </c>
      <c r="V15" s="9" t="s">
        <v>16</v>
      </c>
    </row>
    <row r="16" spans="1:40" x14ac:dyDescent="0.25">
      <c r="A16">
        <v>25</v>
      </c>
      <c r="B16">
        <v>1</v>
      </c>
      <c r="C16">
        <v>1000</v>
      </c>
      <c r="J16">
        <v>104790</v>
      </c>
      <c r="K16">
        <v>0.2</v>
      </c>
      <c r="L16">
        <v>-7.6989661871692565E-3</v>
      </c>
      <c r="M16">
        <v>2.5131000000000001E-2</v>
      </c>
      <c r="N16">
        <v>-0.30635335590184459</v>
      </c>
      <c r="O16">
        <v>0</v>
      </c>
      <c r="P16" s="18">
        <v>60</v>
      </c>
      <c r="Q16">
        <v>141</v>
      </c>
      <c r="R16">
        <f t="shared" si="0"/>
        <v>29.850746268656714</v>
      </c>
      <c r="V16" t="s">
        <v>7</v>
      </c>
    </row>
    <row r="17" spans="1:29" x14ac:dyDescent="0.25">
      <c r="A17">
        <v>26</v>
      </c>
      <c r="B17">
        <v>1</v>
      </c>
      <c r="C17">
        <v>1000</v>
      </c>
      <c r="J17">
        <v>94630</v>
      </c>
      <c r="K17">
        <v>0.2</v>
      </c>
      <c r="L17">
        <v>3.1426100551421039E-2</v>
      </c>
      <c r="M17">
        <v>1.6551E-2</v>
      </c>
      <c r="N17">
        <v>1.89874331166824</v>
      </c>
      <c r="O17">
        <v>1.89874331166824</v>
      </c>
      <c r="P17" s="18">
        <v>60</v>
      </c>
      <c r="Q17">
        <v>25</v>
      </c>
      <c r="R17">
        <f t="shared" si="0"/>
        <v>70.588235294117652</v>
      </c>
      <c r="V17">
        <v>250</v>
      </c>
      <c r="W17">
        <v>500</v>
      </c>
      <c r="X17">
        <v>750</v>
      </c>
      <c r="Y17">
        <v>1000</v>
      </c>
      <c r="Z17">
        <v>1500</v>
      </c>
      <c r="AA17">
        <v>3000</v>
      </c>
      <c r="AB17">
        <v>6000</v>
      </c>
    </row>
    <row r="18" spans="1:29" x14ac:dyDescent="0.25">
      <c r="A18">
        <v>27</v>
      </c>
      <c r="B18">
        <v>1</v>
      </c>
      <c r="C18">
        <v>1000</v>
      </c>
      <c r="J18">
        <v>87550</v>
      </c>
      <c r="K18">
        <v>0.2</v>
      </c>
      <c r="L18">
        <v>4.0201985039503972E-2</v>
      </c>
      <c r="M18">
        <v>1.1355000000000001E-2</v>
      </c>
      <c r="N18">
        <v>3.5404654372086282</v>
      </c>
      <c r="O18">
        <v>3.5404654372086282</v>
      </c>
      <c r="P18" s="18">
        <v>60</v>
      </c>
      <c r="Q18">
        <v>2</v>
      </c>
      <c r="R18">
        <f t="shared" si="0"/>
        <v>96.774193548387103</v>
      </c>
      <c r="V18" s="16">
        <f>AVERAGE(O36,O49:O55)</f>
        <v>5.0006445636752739</v>
      </c>
      <c r="W18" s="16">
        <f>AVERAGE(O37:O40,O56:O57)</f>
        <v>4.5838493462665353</v>
      </c>
      <c r="X18" s="16">
        <f>AVERAGE(O41:O43,O58:O59)</f>
        <v>4.1004061558452225</v>
      </c>
      <c r="Y18" s="16">
        <f>AVERAGE(O2:O24,O26:O35,O45:O48)</f>
        <v>4.2977044446760218</v>
      </c>
      <c r="Z18" s="16">
        <f>AVERAGE(O60:O63)</f>
        <v>2.6340967904763324</v>
      </c>
      <c r="AA18" s="16">
        <f>AVERAGE(O64:O75)</f>
        <v>1.7783856552345461</v>
      </c>
      <c r="AB18" s="16">
        <f>AVERAGE(O76:O78)</f>
        <v>1.5208199492337797</v>
      </c>
    </row>
    <row r="19" spans="1:29" x14ac:dyDescent="0.25">
      <c r="A19">
        <v>28</v>
      </c>
      <c r="B19">
        <v>1</v>
      </c>
      <c r="C19">
        <v>1000</v>
      </c>
      <c r="J19">
        <v>82290</v>
      </c>
      <c r="K19">
        <v>0.2</v>
      </c>
      <c r="L19">
        <v>6.3391240336786434E-2</v>
      </c>
      <c r="M19">
        <v>1.7714000000000001E-2</v>
      </c>
      <c r="N19">
        <v>3.5785954802295605</v>
      </c>
      <c r="O19">
        <v>3.5785954802295605</v>
      </c>
      <c r="P19" s="18">
        <v>60</v>
      </c>
      <c r="Q19">
        <v>34</v>
      </c>
      <c r="R19">
        <f t="shared" si="0"/>
        <v>63.829787234042556</v>
      </c>
      <c r="V19" t="s">
        <v>8</v>
      </c>
    </row>
    <row r="20" spans="1:29" x14ac:dyDescent="0.25">
      <c r="A20">
        <v>1</v>
      </c>
      <c r="B20">
        <v>1</v>
      </c>
      <c r="C20">
        <v>1000</v>
      </c>
      <c r="J20">
        <v>68290</v>
      </c>
      <c r="K20">
        <v>0.2</v>
      </c>
      <c r="L20">
        <v>2.9418858675986755E-2</v>
      </c>
      <c r="M20">
        <v>1.8394000000000001E-2</v>
      </c>
      <c r="N20">
        <v>1.5993725495262996</v>
      </c>
      <c r="O20">
        <v>1.5993725495262996</v>
      </c>
      <c r="P20" s="18">
        <v>60</v>
      </c>
      <c r="Q20">
        <v>25</v>
      </c>
      <c r="R20">
        <f t="shared" si="0"/>
        <v>70.588235294117652</v>
      </c>
      <c r="V20">
        <f>_xlfn.STDEV.P(O36,O49:O55)/SQRT(8)</f>
        <v>1.1526255945082806</v>
      </c>
      <c r="W20">
        <f>_xlfn.STDEV.P(O37:O40,O56:O57)/SQRT(6)</f>
        <v>0.87822842879662721</v>
      </c>
      <c r="X20">
        <f>_xlfn.STDEV.P(O41:O43,O58:O59)/SQRT(5)</f>
        <v>0.67224109517672637</v>
      </c>
      <c r="Y20">
        <f>_xlfn.STDEV.P(O2:O24,O26:O35,O45:O48)/SQRT(37)</f>
        <v>0.5867908934457654</v>
      </c>
      <c r="Z20">
        <f>_xlfn.STDEV.P(O60:O63)/SQRT(4)</f>
        <v>0.40903141639178653</v>
      </c>
      <c r="AA20">
        <f>_xlfn.STDEV.P(O64:O75)/SQRT(12)</f>
        <v>0.22921567637942453</v>
      </c>
      <c r="AB20">
        <f>_xlfn.STDEV.P(O76:O78)/SQRT(3)</f>
        <v>0.35325286116784316</v>
      </c>
    </row>
    <row r="21" spans="1:29" x14ac:dyDescent="0.25">
      <c r="A21">
        <v>3</v>
      </c>
      <c r="B21">
        <v>1</v>
      </c>
      <c r="C21">
        <v>1000</v>
      </c>
      <c r="J21">
        <v>18200</v>
      </c>
      <c r="K21">
        <v>0.2</v>
      </c>
      <c r="L21">
        <v>0.29711516748455519</v>
      </c>
      <c r="M21">
        <v>5.4905000000000002E-2</v>
      </c>
      <c r="N21">
        <v>5.4114409886996659</v>
      </c>
      <c r="O21">
        <v>5.4114409886996659</v>
      </c>
      <c r="P21" s="18">
        <v>60</v>
      </c>
      <c r="Q21">
        <v>25</v>
      </c>
      <c r="R21">
        <f t="shared" si="0"/>
        <v>70.588235294117652</v>
      </c>
    </row>
    <row r="22" spans="1:29" x14ac:dyDescent="0.25">
      <c r="A22" s="17">
        <v>5</v>
      </c>
      <c r="B22" s="17">
        <v>1</v>
      </c>
      <c r="C22">
        <v>1000</v>
      </c>
      <c r="I22" s="17"/>
      <c r="J22">
        <v>38790</v>
      </c>
      <c r="K22">
        <v>0.2</v>
      </c>
      <c r="L22">
        <v>0.15057582654401783</v>
      </c>
      <c r="M22">
        <v>2.5614999999999999E-2</v>
      </c>
      <c r="N22">
        <v>5.8784238354096363</v>
      </c>
      <c r="O22">
        <v>5.8784238354096363</v>
      </c>
      <c r="P22" s="18">
        <v>60</v>
      </c>
      <c r="Q22">
        <v>33</v>
      </c>
      <c r="R22">
        <f t="shared" si="0"/>
        <v>64.516129032258064</v>
      </c>
      <c r="V22" s="10" t="s">
        <v>18</v>
      </c>
      <c r="W22" s="11">
        <v>0.25</v>
      </c>
      <c r="X22" s="12">
        <v>0.5</v>
      </c>
      <c r="Y22" s="13">
        <v>0.75</v>
      </c>
      <c r="Z22" s="14">
        <v>1</v>
      </c>
      <c r="AA22" s="14">
        <v>1</v>
      </c>
      <c r="AB22" s="14">
        <v>1</v>
      </c>
      <c r="AC22" s="14">
        <v>1</v>
      </c>
    </row>
    <row r="23" spans="1:29" x14ac:dyDescent="0.25">
      <c r="A23">
        <v>6</v>
      </c>
      <c r="B23">
        <v>1</v>
      </c>
      <c r="C23">
        <v>1000</v>
      </c>
      <c r="J23">
        <v>63630</v>
      </c>
      <c r="K23">
        <v>0.2</v>
      </c>
      <c r="L23">
        <v>6.0053133533518849E-2</v>
      </c>
      <c r="M23">
        <v>9.5479999999999992E-3</v>
      </c>
      <c r="N23">
        <v>6.289603428311568</v>
      </c>
      <c r="O23">
        <v>6.289603428311568</v>
      </c>
      <c r="P23" s="18">
        <v>60</v>
      </c>
      <c r="Q23">
        <v>36</v>
      </c>
      <c r="R23">
        <f t="shared" si="0"/>
        <v>62.5</v>
      </c>
      <c r="V23" s="10" t="s">
        <v>6</v>
      </c>
      <c r="W23" s="10">
        <v>250</v>
      </c>
      <c r="X23" s="10">
        <v>500</v>
      </c>
      <c r="Y23" s="10">
        <v>750</v>
      </c>
      <c r="Z23" s="10">
        <v>1000</v>
      </c>
      <c r="AA23" s="10">
        <v>1500</v>
      </c>
      <c r="AB23" s="10">
        <v>3000</v>
      </c>
      <c r="AC23" s="10">
        <v>6000</v>
      </c>
    </row>
    <row r="24" spans="1:29" x14ac:dyDescent="0.25">
      <c r="A24">
        <v>8</v>
      </c>
      <c r="B24">
        <v>1</v>
      </c>
      <c r="C24">
        <v>1000</v>
      </c>
      <c r="J24">
        <v>56800</v>
      </c>
      <c r="K24">
        <v>0.2</v>
      </c>
      <c r="L24">
        <v>6.4146292011355271E-2</v>
      </c>
      <c r="M24">
        <v>2.3425000000000001E-2</v>
      </c>
      <c r="N24">
        <v>2.7383689225765324</v>
      </c>
      <c r="O24">
        <v>2.7383689225765324</v>
      </c>
      <c r="P24" s="18">
        <v>60</v>
      </c>
      <c r="Q24">
        <v>55</v>
      </c>
      <c r="R24">
        <f t="shared" si="0"/>
        <v>52.173913043478258</v>
      </c>
      <c r="V24" s="15" t="s">
        <v>19</v>
      </c>
      <c r="W24" s="15">
        <f>W23*98.1</f>
        <v>24525</v>
      </c>
      <c r="X24" s="15">
        <f t="shared" ref="X24:Z24" si="1">X23*98.1</f>
        <v>49050</v>
      </c>
      <c r="Y24" s="15">
        <f>Y23*98.1</f>
        <v>73575</v>
      </c>
      <c r="Z24" s="15">
        <f t="shared" si="1"/>
        <v>98100</v>
      </c>
      <c r="AA24" s="10">
        <v>147150</v>
      </c>
      <c r="AB24" s="10">
        <v>294300</v>
      </c>
      <c r="AC24" s="10">
        <v>588600</v>
      </c>
    </row>
    <row r="25" spans="1:29" x14ac:dyDescent="0.25">
      <c r="A25">
        <v>9</v>
      </c>
      <c r="B25">
        <v>1</v>
      </c>
      <c r="C25">
        <v>1000</v>
      </c>
      <c r="J25">
        <v>55770</v>
      </c>
      <c r="K25">
        <v>0.2</v>
      </c>
      <c r="L25">
        <v>7.0238726101013615E-2</v>
      </c>
      <c r="M25">
        <v>1.1069999999999999E-3</v>
      </c>
      <c r="N25" s="20">
        <v>63.449617074086376</v>
      </c>
      <c r="O25" s="20">
        <v>63.449617074086376</v>
      </c>
      <c r="P25" s="18">
        <v>60</v>
      </c>
      <c r="Q25">
        <v>80</v>
      </c>
      <c r="R25">
        <f t="shared" si="0"/>
        <v>42.857142857142854</v>
      </c>
      <c r="V25" s="16"/>
      <c r="W25" s="16"/>
      <c r="X25" s="16"/>
      <c r="Y25" s="16"/>
      <c r="Z25" s="16"/>
    </row>
    <row r="26" spans="1:29" x14ac:dyDescent="0.25">
      <c r="A26">
        <v>10</v>
      </c>
      <c r="B26">
        <v>1</v>
      </c>
      <c r="C26">
        <v>1000</v>
      </c>
      <c r="J26">
        <v>71400</v>
      </c>
      <c r="K26">
        <v>0.2</v>
      </c>
      <c r="L26">
        <v>3.0291619882853338E-2</v>
      </c>
      <c r="M26">
        <v>2.4849999999999998E-3</v>
      </c>
      <c r="N26">
        <v>12.189786673180418</v>
      </c>
      <c r="O26">
        <v>12.189786673180418</v>
      </c>
      <c r="P26" s="18">
        <v>60</v>
      </c>
      <c r="Q26">
        <v>44</v>
      </c>
      <c r="R26">
        <f t="shared" si="0"/>
        <v>57.692307692307686</v>
      </c>
      <c r="V26" s="10" t="s">
        <v>18</v>
      </c>
      <c r="W26" s="11">
        <v>0.25</v>
      </c>
      <c r="X26" s="12">
        <v>0.5</v>
      </c>
      <c r="Y26" s="14">
        <v>1</v>
      </c>
    </row>
    <row r="27" spans="1:29" x14ac:dyDescent="0.25">
      <c r="A27">
        <v>11</v>
      </c>
      <c r="B27">
        <v>1</v>
      </c>
      <c r="C27">
        <v>1000</v>
      </c>
      <c r="J27">
        <v>66040</v>
      </c>
      <c r="K27">
        <v>0.2</v>
      </c>
      <c r="L27">
        <v>6.410538760544901E-2</v>
      </c>
      <c r="M27">
        <v>4.1999999999999997E-3</v>
      </c>
      <c r="N27">
        <v>15.263187525106908</v>
      </c>
      <c r="O27">
        <v>15.263187525106908</v>
      </c>
      <c r="P27" s="18">
        <v>60</v>
      </c>
      <c r="Q27">
        <v>24</v>
      </c>
      <c r="R27">
        <f t="shared" si="0"/>
        <v>71.428571428571431</v>
      </c>
      <c r="V27" s="10" t="s">
        <v>6</v>
      </c>
      <c r="W27" s="10">
        <v>1500</v>
      </c>
      <c r="X27" s="10">
        <v>3000</v>
      </c>
      <c r="Y27" s="10">
        <v>6000</v>
      </c>
    </row>
    <row r="28" spans="1:29" x14ac:dyDescent="0.25">
      <c r="A28">
        <v>13</v>
      </c>
      <c r="B28">
        <v>1</v>
      </c>
      <c r="C28">
        <v>1000</v>
      </c>
      <c r="J28">
        <v>55730</v>
      </c>
      <c r="K28">
        <v>0.2</v>
      </c>
      <c r="L28">
        <v>8.5614549525564326E-2</v>
      </c>
      <c r="M28">
        <v>5.1999999999999998E-3</v>
      </c>
      <c r="N28">
        <v>16.464336447223911</v>
      </c>
      <c r="O28">
        <v>16.464336447223911</v>
      </c>
      <c r="P28" s="18">
        <v>60</v>
      </c>
      <c r="Q28">
        <v>103</v>
      </c>
      <c r="R28">
        <f t="shared" si="0"/>
        <v>36.809815950920246</v>
      </c>
      <c r="V28" s="10" t="s">
        <v>19</v>
      </c>
      <c r="W28" s="10">
        <v>147150</v>
      </c>
      <c r="X28" s="10">
        <v>294300</v>
      </c>
      <c r="Y28" s="10">
        <v>588600</v>
      </c>
    </row>
    <row r="29" spans="1:29" x14ac:dyDescent="0.25">
      <c r="A29">
        <v>14</v>
      </c>
      <c r="B29">
        <v>1</v>
      </c>
      <c r="C29">
        <v>1000</v>
      </c>
      <c r="J29">
        <v>29150</v>
      </c>
      <c r="K29">
        <v>0.2</v>
      </c>
      <c r="L29">
        <v>0.25458805403898632</v>
      </c>
      <c r="M29">
        <v>3.8399999999999997E-2</v>
      </c>
      <c r="N29">
        <v>6.629897240598603</v>
      </c>
      <c r="O29">
        <v>6.629897240598603</v>
      </c>
      <c r="P29" s="18">
        <v>60</v>
      </c>
      <c r="Q29">
        <v>37</v>
      </c>
      <c r="R29">
        <f t="shared" si="0"/>
        <v>61.855670103092784</v>
      </c>
      <c r="V29" s="10" t="s">
        <v>34</v>
      </c>
      <c r="W29" s="10">
        <v>3900</v>
      </c>
      <c r="X29" s="10">
        <v>7800</v>
      </c>
      <c r="Y29" s="10">
        <v>15600</v>
      </c>
    </row>
    <row r="30" spans="1:29" x14ac:dyDescent="0.25">
      <c r="A30">
        <v>15</v>
      </c>
      <c r="B30">
        <v>1</v>
      </c>
      <c r="C30">
        <v>1000</v>
      </c>
      <c r="J30">
        <v>39970</v>
      </c>
      <c r="K30">
        <v>0.2</v>
      </c>
      <c r="L30">
        <v>0.14996393860432314</v>
      </c>
      <c r="M30">
        <v>2.81E-2</v>
      </c>
      <c r="N30">
        <v>5.3367949681253783</v>
      </c>
      <c r="O30">
        <v>5.3367949681253783</v>
      </c>
      <c r="P30" s="18">
        <v>60</v>
      </c>
      <c r="Q30">
        <v>82</v>
      </c>
      <c r="R30">
        <f t="shared" si="0"/>
        <v>42.25352112676056</v>
      </c>
    </row>
    <row r="31" spans="1:29" x14ac:dyDescent="0.25">
      <c r="A31">
        <v>16</v>
      </c>
      <c r="B31">
        <v>1</v>
      </c>
      <c r="C31">
        <v>1000</v>
      </c>
      <c r="J31">
        <v>45970</v>
      </c>
      <c r="K31">
        <v>0.2</v>
      </c>
      <c r="L31">
        <v>0.12137332287942834</v>
      </c>
      <c r="M31">
        <v>2.4299999999999999E-2</v>
      </c>
      <c r="N31">
        <v>4.994786949770714</v>
      </c>
      <c r="O31">
        <v>4.994786949770714</v>
      </c>
      <c r="P31" s="18">
        <v>60</v>
      </c>
      <c r="Q31">
        <v>82</v>
      </c>
      <c r="R31">
        <f t="shared" si="0"/>
        <v>42.25352112676056</v>
      </c>
      <c r="W31" t="s">
        <v>39</v>
      </c>
    </row>
    <row r="32" spans="1:29" x14ac:dyDescent="0.25">
      <c r="A32">
        <v>17</v>
      </c>
      <c r="B32">
        <v>1</v>
      </c>
      <c r="C32">
        <v>1000</v>
      </c>
      <c r="J32">
        <v>40460</v>
      </c>
      <c r="K32">
        <v>0.2</v>
      </c>
      <c r="L32">
        <v>0.15318201597454401</v>
      </c>
      <c r="M32">
        <v>2.76E-2</v>
      </c>
      <c r="N32">
        <v>5.5500730425559421</v>
      </c>
      <c r="O32">
        <v>5.5500730425559421</v>
      </c>
      <c r="P32" s="18">
        <v>60</v>
      </c>
      <c r="Q32">
        <v>37</v>
      </c>
      <c r="R32">
        <f t="shared" si="0"/>
        <v>61.855670103092784</v>
      </c>
      <c r="W32">
        <v>250</v>
      </c>
      <c r="X32">
        <v>500</v>
      </c>
      <c r="Y32">
        <v>750</v>
      </c>
      <c r="Z32">
        <v>1000</v>
      </c>
      <c r="AA32">
        <v>1500</v>
      </c>
      <c r="AB32">
        <v>3000</v>
      </c>
      <c r="AC32">
        <v>6000</v>
      </c>
    </row>
    <row r="33" spans="1:29" x14ac:dyDescent="0.25">
      <c r="A33">
        <v>18</v>
      </c>
      <c r="B33">
        <v>1</v>
      </c>
      <c r="C33">
        <v>1000</v>
      </c>
      <c r="J33">
        <v>29860</v>
      </c>
      <c r="K33">
        <v>0.2</v>
      </c>
      <c r="L33">
        <v>0.20440998344341924</v>
      </c>
      <c r="M33">
        <v>4.87E-2</v>
      </c>
      <c r="N33">
        <v>4.1973302555116883</v>
      </c>
      <c r="O33">
        <v>4.1973302555116883</v>
      </c>
      <c r="P33" s="18">
        <v>60</v>
      </c>
      <c r="Q33">
        <v>48</v>
      </c>
      <c r="R33">
        <f t="shared" si="0"/>
        <v>55.555555555555557</v>
      </c>
      <c r="W33">
        <f>AVERAGE(10,70)</f>
        <v>40</v>
      </c>
      <c r="X33">
        <f>AVERAGE(40,20)</f>
        <v>30</v>
      </c>
      <c r="Y33">
        <f>AVERAGE(30,20)</f>
        <v>25</v>
      </c>
      <c r="Z33">
        <f>AVERAGE(60,80,50)</f>
        <v>63.333333333333336</v>
      </c>
      <c r="AA33">
        <v>40</v>
      </c>
      <c r="AB33">
        <v>60</v>
      </c>
      <c r="AC33">
        <v>30</v>
      </c>
    </row>
    <row r="34" spans="1:29" x14ac:dyDescent="0.25">
      <c r="A34">
        <v>19</v>
      </c>
      <c r="B34">
        <v>1</v>
      </c>
      <c r="C34">
        <v>1000</v>
      </c>
      <c r="J34">
        <v>60350</v>
      </c>
      <c r="K34">
        <v>0.2</v>
      </c>
      <c r="L34">
        <v>4.9797211607558983E-2</v>
      </c>
      <c r="M34">
        <v>1.43E-2</v>
      </c>
      <c r="N34">
        <v>3.4823224900390897</v>
      </c>
      <c r="O34">
        <v>3.4823224900390897</v>
      </c>
      <c r="P34" s="18">
        <v>60</v>
      </c>
      <c r="Q34">
        <v>11</v>
      </c>
      <c r="R34">
        <f t="shared" si="0"/>
        <v>84.507042253521121</v>
      </c>
      <c r="W34">
        <f>(_xlfn.STDEV.P(10,70))/SQRT(2)</f>
        <v>21.213203435596423</v>
      </c>
      <c r="X34">
        <f>(_xlfn.STDEV.P(40,20))/SQRT(2)</f>
        <v>7.0710678118654746</v>
      </c>
      <c r="Y34">
        <f>(_xlfn.STDEV.P(30,20))/SQRT(2)</f>
        <v>3.5355339059327373</v>
      </c>
      <c r="Z34">
        <f>(_xlfn.STDEV.P(60,80,50))/SQRT(3)</f>
        <v>7.2008229982309562</v>
      </c>
      <c r="AA34">
        <v>0</v>
      </c>
      <c r="AB34">
        <v>0</v>
      </c>
      <c r="AC34">
        <v>0</v>
      </c>
    </row>
    <row r="35" spans="1:29" x14ac:dyDescent="0.25">
      <c r="A35">
        <v>20</v>
      </c>
      <c r="B35">
        <v>1</v>
      </c>
      <c r="C35">
        <v>1000</v>
      </c>
      <c r="J35">
        <v>31910</v>
      </c>
      <c r="K35">
        <v>0.2</v>
      </c>
      <c r="L35">
        <v>0.20709706710295311</v>
      </c>
      <c r="M35">
        <v>3.5099999999999999E-2</v>
      </c>
      <c r="N35">
        <v>5.9002013419644763</v>
      </c>
      <c r="O35">
        <v>5.9002013419644763</v>
      </c>
      <c r="P35" s="18">
        <v>60</v>
      </c>
      <c r="Q35">
        <v>26</v>
      </c>
      <c r="R35">
        <f t="shared" si="0"/>
        <v>69.767441860465112</v>
      </c>
      <c r="W35" t="s">
        <v>40</v>
      </c>
    </row>
    <row r="36" spans="1:29" x14ac:dyDescent="0.25">
      <c r="A36" s="1">
        <v>2</v>
      </c>
      <c r="B36" s="1">
        <v>1</v>
      </c>
      <c r="C36" s="1">
        <v>250</v>
      </c>
      <c r="J36" s="1">
        <v>19690</v>
      </c>
      <c r="K36" s="1">
        <v>0.2</v>
      </c>
      <c r="L36" s="1">
        <v>1.265186650436359E-3</v>
      </c>
      <c r="M36" s="1">
        <v>6.7999999999999996E-3</v>
      </c>
      <c r="N36" s="1">
        <v>0.18605686035828811</v>
      </c>
      <c r="O36" s="1">
        <v>0.18605686035828811</v>
      </c>
      <c r="P36" s="18">
        <v>60</v>
      </c>
      <c r="Q36">
        <v>5</v>
      </c>
      <c r="R36">
        <f t="shared" si="0"/>
        <v>92.307692307692307</v>
      </c>
      <c r="W36">
        <v>250</v>
      </c>
      <c r="X36">
        <v>500</v>
      </c>
      <c r="Y36">
        <v>750</v>
      </c>
      <c r="Z36">
        <v>1000</v>
      </c>
      <c r="AA36">
        <v>1500</v>
      </c>
      <c r="AB36">
        <v>3000</v>
      </c>
      <c r="AC36">
        <v>6000</v>
      </c>
    </row>
    <row r="37" spans="1:29" x14ac:dyDescent="0.25">
      <c r="A37" s="2">
        <v>4</v>
      </c>
      <c r="B37" s="2">
        <v>1</v>
      </c>
      <c r="C37" s="2">
        <v>500</v>
      </c>
      <c r="J37" s="2">
        <v>39930</v>
      </c>
      <c r="K37" s="2">
        <v>0.2</v>
      </c>
      <c r="L37" s="2">
        <v>5.0978221619810346E-3</v>
      </c>
      <c r="M37" s="2">
        <v>1.29E-2</v>
      </c>
      <c r="N37" s="2">
        <v>0.39518001255666935</v>
      </c>
      <c r="O37" s="2">
        <v>0.39518001255666935</v>
      </c>
      <c r="P37" s="18">
        <v>60</v>
      </c>
      <c r="Q37">
        <v>82</v>
      </c>
      <c r="R37">
        <f t="shared" si="0"/>
        <v>42.25352112676056</v>
      </c>
      <c r="V37" t="s">
        <v>7</v>
      </c>
      <c r="W37">
        <v>100</v>
      </c>
      <c r="X37">
        <v>100</v>
      </c>
      <c r="Y37">
        <v>100</v>
      </c>
      <c r="Z37">
        <f>AVERAGE(93.8,100,100)</f>
        <v>97.933333333333337</v>
      </c>
      <c r="AA37">
        <v>100</v>
      </c>
      <c r="AB37">
        <v>100</v>
      </c>
      <c r="AC37">
        <v>100</v>
      </c>
    </row>
    <row r="38" spans="1:29" x14ac:dyDescent="0.25">
      <c r="A38" s="2">
        <v>8</v>
      </c>
      <c r="B38" s="2">
        <v>1</v>
      </c>
      <c r="C38" s="2">
        <v>500</v>
      </c>
      <c r="J38" s="2">
        <v>31020</v>
      </c>
      <c r="K38" s="2">
        <v>0.2</v>
      </c>
      <c r="L38" s="2">
        <v>6.0327361559154524E-2</v>
      </c>
      <c r="M38" s="2">
        <v>1.9300000000000001E-2</v>
      </c>
      <c r="N38" s="2">
        <v>3.1257700289717367</v>
      </c>
      <c r="O38" s="2">
        <v>3.1257700289717367</v>
      </c>
      <c r="P38" s="18">
        <v>60</v>
      </c>
      <c r="Q38">
        <v>24</v>
      </c>
      <c r="R38">
        <f t="shared" si="0"/>
        <v>71.428571428571431</v>
      </c>
      <c r="V38" t="s">
        <v>8</v>
      </c>
      <c r="W38">
        <v>0</v>
      </c>
      <c r="X38">
        <v>0</v>
      </c>
      <c r="Y38">
        <v>0</v>
      </c>
      <c r="Z38">
        <f>(_xlfn.STDEV.P(93.8,100,100))/SQRT(3)</f>
        <v>1.6874262672506348</v>
      </c>
      <c r="AA38">
        <v>0</v>
      </c>
      <c r="AB38">
        <v>0</v>
      </c>
      <c r="AC38">
        <v>0</v>
      </c>
    </row>
    <row r="39" spans="1:29" x14ac:dyDescent="0.25">
      <c r="A39" s="2">
        <v>9</v>
      </c>
      <c r="B39" s="2">
        <v>1</v>
      </c>
      <c r="C39" s="2">
        <v>500</v>
      </c>
      <c r="J39" s="2">
        <v>36960</v>
      </c>
      <c r="K39" s="2">
        <v>0.2</v>
      </c>
      <c r="L39" s="2">
        <v>3.1342215615388615E-2</v>
      </c>
      <c r="M39" s="2">
        <v>5.4999999999999997E-3</v>
      </c>
      <c r="N39" s="2">
        <v>5.6985846573433845</v>
      </c>
      <c r="O39" s="2">
        <v>5.6985846573433845</v>
      </c>
      <c r="P39" s="18">
        <v>60</v>
      </c>
      <c r="Q39">
        <v>16</v>
      </c>
      <c r="R39">
        <f t="shared" si="0"/>
        <v>78.94736842105263</v>
      </c>
      <c r="W39" t="s">
        <v>41</v>
      </c>
      <c r="X39" t="s">
        <v>42</v>
      </c>
    </row>
    <row r="40" spans="1:29" x14ac:dyDescent="0.25">
      <c r="A40" s="2">
        <v>10</v>
      </c>
      <c r="B40" s="2">
        <v>1</v>
      </c>
      <c r="C40" s="2">
        <v>500</v>
      </c>
      <c r="J40" s="2">
        <v>30050</v>
      </c>
      <c r="K40" s="2">
        <v>0.2</v>
      </c>
      <c r="L40" s="2">
        <v>7.9082560552384065E-2</v>
      </c>
      <c r="M40" s="2">
        <v>1.3100000000000001E-2</v>
      </c>
      <c r="N40" s="2">
        <v>6.0368366833880964</v>
      </c>
      <c r="O40" s="2">
        <v>6.0368366833880964</v>
      </c>
      <c r="P40" s="18">
        <v>60</v>
      </c>
      <c r="Q40">
        <v>19</v>
      </c>
      <c r="R40">
        <f t="shared" si="0"/>
        <v>75.949367088607602</v>
      </c>
      <c r="W40">
        <v>250</v>
      </c>
      <c r="X40">
        <v>500</v>
      </c>
      <c r="Y40">
        <v>750</v>
      </c>
      <c r="Z40">
        <v>1000</v>
      </c>
      <c r="AA40">
        <v>1500</v>
      </c>
      <c r="AB40">
        <v>3000</v>
      </c>
      <c r="AC40">
        <v>6000</v>
      </c>
    </row>
    <row r="41" spans="1:29" x14ac:dyDescent="0.25">
      <c r="A41" s="3">
        <v>3</v>
      </c>
      <c r="B41" s="3">
        <v>1</v>
      </c>
      <c r="C41" s="3">
        <v>750</v>
      </c>
      <c r="J41" s="3">
        <v>60050</v>
      </c>
      <c r="K41" s="3">
        <v>0.2</v>
      </c>
      <c r="L41" s="3">
        <v>4.1041700841417082E-2</v>
      </c>
      <c r="M41" s="3">
        <v>2.58E-2</v>
      </c>
      <c r="N41" s="3">
        <v>1.5907635985045381</v>
      </c>
      <c r="O41" s="3">
        <v>1.5907635985045381</v>
      </c>
      <c r="P41" s="18">
        <v>60</v>
      </c>
      <c r="Q41">
        <v>37</v>
      </c>
      <c r="R41">
        <f t="shared" si="0"/>
        <v>61.855670103092784</v>
      </c>
      <c r="V41" t="s">
        <v>7</v>
      </c>
      <c r="W41">
        <f>AVERAGE(Q36,Q49:Q55)</f>
        <v>32</v>
      </c>
      <c r="X41">
        <f>AVERAGE(Q37:Q40,Q56:Q57)</f>
        <v>36.833333333333336</v>
      </c>
      <c r="Y41">
        <f>AVERAGE(Q41:Q43,Q58:Q59)</f>
        <v>45.4</v>
      </c>
      <c r="Z41">
        <f>AVERAGE(Q2:Q35,Q44:Q48)</f>
        <v>54</v>
      </c>
      <c r="AA41">
        <f>AVERAGE(Q60:Q63)</f>
        <v>55.25</v>
      </c>
      <c r="AB41">
        <f>AVERAGE(Q64:Q75)</f>
        <v>62.916666666666664</v>
      </c>
      <c r="AC41">
        <f>AVERAGE(Q76:Q78)</f>
        <v>58.666666666666664</v>
      </c>
    </row>
    <row r="42" spans="1:29" x14ac:dyDescent="0.25">
      <c r="A42" s="3">
        <v>4</v>
      </c>
      <c r="B42" s="3">
        <v>1</v>
      </c>
      <c r="C42" s="3">
        <v>750</v>
      </c>
      <c r="J42" s="3">
        <v>45850</v>
      </c>
      <c r="K42" s="3">
        <v>0.2</v>
      </c>
      <c r="L42" s="3">
        <v>9.7399412050061418E-2</v>
      </c>
      <c r="M42" s="3">
        <v>1.5900000000000001E-2</v>
      </c>
      <c r="N42" s="3">
        <v>6.1257491855384538</v>
      </c>
      <c r="O42" s="3">
        <v>6.1257491855384538</v>
      </c>
      <c r="P42" s="18">
        <v>60</v>
      </c>
      <c r="Q42">
        <v>67</v>
      </c>
      <c r="R42">
        <f t="shared" si="0"/>
        <v>47.244094488188978</v>
      </c>
      <c r="V42" t="s">
        <v>8</v>
      </c>
      <c r="W42">
        <f>(_xlfn.STDEV.P(Q36,Q49:Q55))/SQRT(8)</f>
        <v>6.5598208817009631</v>
      </c>
      <c r="X42">
        <f>(_xlfn.STDEV.P(Q37:Q40,Q56:Q57))/SQRT(6)</f>
        <v>11.099090720181309</v>
      </c>
      <c r="Y42">
        <f>(_xlfn.STDEV.P(Q41:Q43,Q58:Q59))/SQRT(5)</f>
        <v>7.1922180167177903</v>
      </c>
      <c r="Z42">
        <f>(_xlfn.STDEV.P(Q2:Q35,Q44:Q48))/SQRT(39)</f>
        <v>6.043345512509064</v>
      </c>
      <c r="AA42">
        <f>(_xlfn.STDEV.P(Q60:Q63))/SQRT(4)</f>
        <v>19.053788993268505</v>
      </c>
      <c r="AB42">
        <f>(_xlfn.STDEV.P(Q64:Q75))/SQRT(12)</f>
        <v>8.225517826770453</v>
      </c>
      <c r="AC42">
        <f>(_xlfn.STDEV.P(Q76:Q78))/SQRT(3)</f>
        <v>20.818439120342507</v>
      </c>
    </row>
    <row r="43" spans="1:29" x14ac:dyDescent="0.25">
      <c r="A43" s="3">
        <v>9</v>
      </c>
      <c r="B43" s="3">
        <v>1</v>
      </c>
      <c r="C43" s="3">
        <v>750</v>
      </c>
      <c r="J43" s="3">
        <v>54920</v>
      </c>
      <c r="K43" s="3">
        <v>0.2</v>
      </c>
      <c r="L43" s="3">
        <v>4.0450027245836254E-2</v>
      </c>
      <c r="M43" s="3">
        <v>1.1299999999999999E-2</v>
      </c>
      <c r="N43" s="3">
        <v>3.5796484288350667</v>
      </c>
      <c r="O43" s="3">
        <v>3.5796484288350667</v>
      </c>
      <c r="P43" s="18">
        <v>60</v>
      </c>
      <c r="Q43">
        <v>24</v>
      </c>
      <c r="R43">
        <f t="shared" si="0"/>
        <v>71.428571428571431</v>
      </c>
      <c r="W43" s="4" t="s">
        <v>38</v>
      </c>
    </row>
    <row r="44" spans="1:29" x14ac:dyDescent="0.25">
      <c r="A44">
        <v>1</v>
      </c>
      <c r="B44">
        <v>1</v>
      </c>
      <c r="C44">
        <v>1000</v>
      </c>
      <c r="J44">
        <v>770</v>
      </c>
      <c r="K44">
        <v>0.2</v>
      </c>
      <c r="L44">
        <v>0.97007598455635347</v>
      </c>
      <c r="M44">
        <v>2.9499999999999998E-2</v>
      </c>
      <c r="N44" s="20">
        <v>32.88393167987639</v>
      </c>
      <c r="O44" s="20">
        <v>32.88393167987639</v>
      </c>
      <c r="P44" s="18">
        <v>60</v>
      </c>
      <c r="Q44">
        <v>40</v>
      </c>
      <c r="R44">
        <f t="shared" si="0"/>
        <v>60</v>
      </c>
      <c r="W44">
        <v>250</v>
      </c>
      <c r="X44">
        <v>500</v>
      </c>
      <c r="Y44">
        <v>750</v>
      </c>
      <c r="Z44">
        <v>1000</v>
      </c>
      <c r="AA44">
        <v>1500</v>
      </c>
      <c r="AB44">
        <v>3000</v>
      </c>
      <c r="AC44">
        <v>6000</v>
      </c>
    </row>
    <row r="45" spans="1:29" x14ac:dyDescent="0.25">
      <c r="A45">
        <v>2</v>
      </c>
      <c r="B45">
        <v>1</v>
      </c>
      <c r="C45">
        <v>1000</v>
      </c>
      <c r="J45">
        <v>77640</v>
      </c>
      <c r="K45">
        <v>0.2</v>
      </c>
      <c r="L45">
        <v>4.1699489773360819E-2</v>
      </c>
      <c r="M45">
        <v>8.5000000000000006E-3</v>
      </c>
      <c r="N45">
        <v>4.9058223262777432</v>
      </c>
      <c r="O45">
        <v>4.9058223262777432</v>
      </c>
      <c r="P45" s="18">
        <v>60</v>
      </c>
      <c r="Q45">
        <v>89</v>
      </c>
      <c r="R45">
        <f t="shared" si="0"/>
        <v>40.268456375838923</v>
      </c>
      <c r="V45" t="s">
        <v>7</v>
      </c>
      <c r="W45">
        <f>AVERAGE(R49:R55)</f>
        <v>64.247507319404846</v>
      </c>
      <c r="X45">
        <f>AVERAGE(R37:R40,R56:R57)</f>
        <v>66.335783895849829</v>
      </c>
      <c r="Y45">
        <f>AVERAGE(R41:R43,R58:R59)</f>
        <v>58.267920535055147</v>
      </c>
      <c r="Z45">
        <f>AVERAGE(R2:R35,R44:R48)</f>
        <v>58.199475707175409</v>
      </c>
      <c r="AA45">
        <f>AVERAGE(R60:R63)</f>
        <v>56.586138573117822</v>
      </c>
      <c r="AB45">
        <f>AVERAGE(R64:R75)</f>
        <v>51.615114728441604</v>
      </c>
      <c r="AC45">
        <f>AVERAGE(R76:R78)</f>
        <v>57.223072706461757</v>
      </c>
    </row>
    <row r="46" spans="1:29" x14ac:dyDescent="0.25">
      <c r="A46">
        <v>6</v>
      </c>
      <c r="B46">
        <v>1</v>
      </c>
      <c r="C46">
        <v>1000</v>
      </c>
      <c r="J46">
        <v>73900</v>
      </c>
      <c r="K46">
        <v>0.2</v>
      </c>
      <c r="L46">
        <v>-5.3847805084122929E-2</v>
      </c>
      <c r="M46">
        <v>1.8100000000000002E-2</v>
      </c>
      <c r="N46">
        <v>-2.9750168554764045</v>
      </c>
      <c r="O46">
        <v>0</v>
      </c>
      <c r="P46" s="18">
        <v>60</v>
      </c>
      <c r="Q46">
        <v>45</v>
      </c>
      <c r="R46">
        <f t="shared" si="0"/>
        <v>57.142857142857139</v>
      </c>
      <c r="V46" t="s">
        <v>8</v>
      </c>
      <c r="W46">
        <f>(_xlfn.STDEV.P(R36,R49:R55))/SQRT(8)</f>
        <v>4.5912272578905178</v>
      </c>
      <c r="X46">
        <f>(_xlfn.STDEV.P(R37:R40,R56:R57))/SQRT(6)</f>
        <v>6.397200242491917</v>
      </c>
      <c r="Y46">
        <f>(_xlfn.STDEV.P(R41:R43,R58:R59))/SQRT(5)</f>
        <v>3.9582974972852427</v>
      </c>
      <c r="Z46">
        <f>(_xlfn.STDEV.P(R2:R35,R44:R48))/SQRT(39)</f>
        <v>2.8517164233913701</v>
      </c>
      <c r="AA46">
        <f>(_xlfn.STDEV.P(R60:R63))/SQRT(4)</f>
        <v>6.8679835265810798</v>
      </c>
      <c r="AB46">
        <f>(_xlfn.STDEV.P(R64:R75))/SQRT(12)</f>
        <v>3.5854367707494288</v>
      </c>
      <c r="AC46">
        <f>(_xlfn.STDEV.P(R76:R78))/SQRT(3)</f>
        <v>12.679086684493292</v>
      </c>
    </row>
    <row r="47" spans="1:29" x14ac:dyDescent="0.25">
      <c r="A47">
        <v>8</v>
      </c>
      <c r="B47">
        <v>1</v>
      </c>
      <c r="C47">
        <v>1000</v>
      </c>
      <c r="J47">
        <v>63650</v>
      </c>
      <c r="K47">
        <v>0.2</v>
      </c>
      <c r="L47">
        <v>7.3314032279160488E-2</v>
      </c>
      <c r="M47">
        <v>1.55E-2</v>
      </c>
      <c r="N47">
        <v>4.7299375663974512</v>
      </c>
      <c r="O47">
        <v>4.7299375663974512</v>
      </c>
      <c r="P47" s="18">
        <v>60</v>
      </c>
      <c r="Q47">
        <v>66</v>
      </c>
      <c r="R47">
        <f t="shared" si="0"/>
        <v>47.619047619047613</v>
      </c>
    </row>
    <row r="48" spans="1:29" x14ac:dyDescent="0.25">
      <c r="A48">
        <v>10</v>
      </c>
      <c r="B48">
        <v>1</v>
      </c>
      <c r="C48">
        <v>1000</v>
      </c>
      <c r="J48">
        <v>61680</v>
      </c>
      <c r="K48">
        <v>0.2</v>
      </c>
      <c r="L48">
        <v>9.3996651353846633E-2</v>
      </c>
      <c r="M48">
        <v>2.0299999999999999E-2</v>
      </c>
      <c r="N48">
        <v>4.6303769139825928</v>
      </c>
      <c r="O48">
        <v>4.6303769139825928</v>
      </c>
      <c r="P48" s="18">
        <v>60</v>
      </c>
      <c r="Q48">
        <v>108</v>
      </c>
      <c r="R48">
        <f t="shared" si="0"/>
        <v>35.714285714285715</v>
      </c>
    </row>
    <row r="49" spans="1:18" x14ac:dyDescent="0.25">
      <c r="A49" s="1">
        <v>2</v>
      </c>
      <c r="B49" s="1">
        <v>1</v>
      </c>
      <c r="C49" s="1">
        <v>250</v>
      </c>
      <c r="J49" s="1">
        <v>7660</v>
      </c>
      <c r="K49" s="1">
        <v>0.2</v>
      </c>
      <c r="L49" s="1">
        <v>0.15950571725955259</v>
      </c>
      <c r="M49" s="1">
        <v>2.4899999999999999E-2</v>
      </c>
      <c r="N49" s="1">
        <v>6.4058520987772125</v>
      </c>
      <c r="O49" s="1">
        <v>6.4058520987772125</v>
      </c>
      <c r="P49" s="18">
        <v>60</v>
      </c>
      <c r="Q49">
        <v>35</v>
      </c>
      <c r="R49">
        <f t="shared" si="0"/>
        <v>63.157894736842103</v>
      </c>
    </row>
    <row r="50" spans="1:18" x14ac:dyDescent="0.25">
      <c r="A50" s="1">
        <v>3</v>
      </c>
      <c r="B50" s="1">
        <v>1</v>
      </c>
      <c r="C50" s="1">
        <v>250</v>
      </c>
      <c r="J50" s="1">
        <v>7280</v>
      </c>
      <c r="K50" s="1">
        <v>0.2</v>
      </c>
      <c r="L50" s="1">
        <v>0.18935800009422327</v>
      </c>
      <c r="M50" s="1">
        <v>3.5099999999999999E-2</v>
      </c>
      <c r="N50" s="1">
        <v>5.3948148174992383</v>
      </c>
      <c r="O50" s="1">
        <v>5.3948148174992383</v>
      </c>
      <c r="P50" s="18">
        <v>60</v>
      </c>
      <c r="Q50">
        <v>45</v>
      </c>
      <c r="R50">
        <f t="shared" si="0"/>
        <v>57.142857142857139</v>
      </c>
    </row>
    <row r="51" spans="1:18" x14ac:dyDescent="0.25">
      <c r="A51" s="1">
        <v>1</v>
      </c>
      <c r="B51" s="1">
        <v>1</v>
      </c>
      <c r="C51" s="1">
        <v>250</v>
      </c>
      <c r="J51" s="1">
        <v>7220</v>
      </c>
      <c r="K51" s="1">
        <v>0.2</v>
      </c>
      <c r="L51" s="1">
        <v>0.19397285122160818</v>
      </c>
      <c r="M51" s="1">
        <v>3.5499999999999997E-2</v>
      </c>
      <c r="N51" s="1">
        <v>5.4640239780734703</v>
      </c>
      <c r="O51" s="1">
        <v>5.4640239780734703</v>
      </c>
      <c r="P51" s="18">
        <v>60</v>
      </c>
      <c r="Q51">
        <v>71</v>
      </c>
      <c r="R51">
        <f t="shared" si="0"/>
        <v>45.801526717557252</v>
      </c>
    </row>
    <row r="52" spans="1:18" x14ac:dyDescent="0.25">
      <c r="A52" s="1">
        <v>4</v>
      </c>
      <c r="B52" s="1">
        <v>1</v>
      </c>
      <c r="C52" s="1">
        <v>250</v>
      </c>
      <c r="J52" s="1">
        <v>10220</v>
      </c>
      <c r="K52" s="1">
        <v>0.2</v>
      </c>
      <c r="L52" s="1">
        <v>0.11785177648885103</v>
      </c>
      <c r="M52" s="1">
        <v>2.69E-2</v>
      </c>
      <c r="N52" s="1">
        <v>4.3811069326710426</v>
      </c>
      <c r="O52" s="1">
        <v>4.3811069326710426</v>
      </c>
      <c r="P52" s="18">
        <v>60</v>
      </c>
      <c r="Q52">
        <v>18</v>
      </c>
      <c r="R52">
        <f t="shared" si="0"/>
        <v>76.923076923076934</v>
      </c>
    </row>
    <row r="53" spans="1:18" x14ac:dyDescent="0.25">
      <c r="A53" s="1">
        <v>6</v>
      </c>
      <c r="B53" s="1">
        <v>1</v>
      </c>
      <c r="C53" s="1">
        <v>250</v>
      </c>
      <c r="J53" s="1">
        <v>14390</v>
      </c>
      <c r="K53" s="1">
        <v>0.2</v>
      </c>
      <c r="L53" s="1">
        <v>2.46798184854502E-2</v>
      </c>
      <c r="M53" s="1">
        <v>9.2999999999999992E-3</v>
      </c>
      <c r="N53" s="1">
        <v>2.6537439231666884</v>
      </c>
      <c r="O53" s="1">
        <v>2.6537439231666884</v>
      </c>
      <c r="P53" s="18">
        <v>60</v>
      </c>
      <c r="Q53">
        <v>32</v>
      </c>
      <c r="R53">
        <f t="shared" si="0"/>
        <v>65.217391304347828</v>
      </c>
    </row>
    <row r="54" spans="1:18" x14ac:dyDescent="0.25">
      <c r="A54" s="1">
        <v>7</v>
      </c>
      <c r="B54" s="1">
        <v>1</v>
      </c>
      <c r="C54" s="1">
        <v>250</v>
      </c>
      <c r="J54" s="1">
        <v>11640</v>
      </c>
      <c r="K54" s="1">
        <v>0.2</v>
      </c>
      <c r="L54" s="1">
        <v>8.7850866274265998E-2</v>
      </c>
      <c r="M54" s="1">
        <v>2.5999999999999999E-2</v>
      </c>
      <c r="N54" s="1">
        <v>3.3788794720871538</v>
      </c>
      <c r="O54" s="1">
        <v>3.3788794720871538</v>
      </c>
      <c r="P54" s="18">
        <v>60</v>
      </c>
      <c r="Q54">
        <v>21</v>
      </c>
      <c r="R54">
        <f t="shared" si="0"/>
        <v>74.074074074074076</v>
      </c>
    </row>
    <row r="55" spans="1:18" x14ac:dyDescent="0.25">
      <c r="A55" s="1">
        <v>8</v>
      </c>
      <c r="B55" s="1">
        <v>1</v>
      </c>
      <c r="C55" s="1">
        <v>250</v>
      </c>
      <c r="J55" s="1">
        <v>10060</v>
      </c>
      <c r="K55" s="1">
        <v>0.2</v>
      </c>
      <c r="L55" s="1">
        <v>0.10319576662753734</v>
      </c>
      <c r="M55" s="1">
        <v>8.5000000000000006E-3</v>
      </c>
      <c r="N55" s="1">
        <v>12.140678426769098</v>
      </c>
      <c r="O55" s="1">
        <v>12.140678426769098</v>
      </c>
      <c r="P55" s="18">
        <v>60</v>
      </c>
      <c r="Q55">
        <v>29</v>
      </c>
      <c r="R55">
        <f t="shared" si="0"/>
        <v>67.415730337078656</v>
      </c>
    </row>
    <row r="56" spans="1:18" x14ac:dyDescent="0.25">
      <c r="A56" s="2">
        <v>9</v>
      </c>
      <c r="B56" s="2">
        <v>1</v>
      </c>
      <c r="C56" s="2">
        <v>500</v>
      </c>
      <c r="J56" s="2">
        <v>28820</v>
      </c>
      <c r="K56" s="2">
        <v>0.2</v>
      </c>
      <c r="L56" s="2">
        <v>6.7638784701305951E-2</v>
      </c>
      <c r="M56" s="2">
        <v>1.0999999999999999E-2</v>
      </c>
      <c r="N56" s="2">
        <v>6.1489804273914501</v>
      </c>
      <c r="O56" s="2">
        <v>6.1489804273914501</v>
      </c>
      <c r="P56" s="18">
        <v>60</v>
      </c>
      <c r="Q56">
        <v>67</v>
      </c>
      <c r="R56">
        <f t="shared" si="0"/>
        <v>47.244094488188978</v>
      </c>
    </row>
    <row r="57" spans="1:18" x14ac:dyDescent="0.25">
      <c r="A57" s="2">
        <v>10</v>
      </c>
      <c r="B57" s="2">
        <v>1</v>
      </c>
      <c r="C57" s="2">
        <v>500</v>
      </c>
      <c r="J57" s="2">
        <v>18940</v>
      </c>
      <c r="K57" s="2">
        <v>0.2</v>
      </c>
      <c r="L57" s="2">
        <v>0.14573608800395427</v>
      </c>
      <c r="M57" s="2">
        <v>2.3900000000000001E-2</v>
      </c>
      <c r="N57" s="2">
        <v>6.0977442679478768</v>
      </c>
      <c r="O57" s="2">
        <v>6.0977442679478768</v>
      </c>
      <c r="P57" s="18">
        <v>60</v>
      </c>
      <c r="Q57">
        <v>13</v>
      </c>
      <c r="R57">
        <f t="shared" si="0"/>
        <v>82.191780821917803</v>
      </c>
    </row>
    <row r="58" spans="1:18" x14ac:dyDescent="0.25">
      <c r="A58" s="3">
        <v>5</v>
      </c>
      <c r="B58" s="3">
        <v>1</v>
      </c>
      <c r="C58" s="3">
        <v>750</v>
      </c>
      <c r="J58" s="3">
        <v>45520</v>
      </c>
      <c r="K58" s="3">
        <v>0.2</v>
      </c>
      <c r="L58" s="3">
        <v>5.9158137906947336E-2</v>
      </c>
      <c r="M58" s="3">
        <v>1.2200000000000001E-2</v>
      </c>
      <c r="N58" s="3">
        <v>4.8490276972907651</v>
      </c>
      <c r="O58" s="3">
        <v>4.8490276972907651</v>
      </c>
      <c r="P58" s="18">
        <v>60</v>
      </c>
      <c r="Q58">
        <v>38</v>
      </c>
      <c r="R58">
        <f t="shared" si="0"/>
        <v>61.224489795918366</v>
      </c>
    </row>
    <row r="59" spans="1:18" x14ac:dyDescent="0.25">
      <c r="A59" s="3">
        <v>7</v>
      </c>
      <c r="B59" s="3">
        <v>1</v>
      </c>
      <c r="C59" s="3">
        <v>750</v>
      </c>
      <c r="J59" s="3">
        <v>42360</v>
      </c>
      <c r="K59" s="3">
        <v>0.2</v>
      </c>
      <c r="L59" s="3">
        <v>6.0995786166802062E-2</v>
      </c>
      <c r="M59" s="3">
        <v>1.4E-2</v>
      </c>
      <c r="N59" s="3">
        <v>4.3568418690572903</v>
      </c>
      <c r="O59" s="3">
        <v>4.3568418690572903</v>
      </c>
      <c r="P59" s="18">
        <v>60</v>
      </c>
      <c r="Q59">
        <v>61</v>
      </c>
      <c r="R59">
        <f t="shared" si="0"/>
        <v>49.586776859504134</v>
      </c>
    </row>
    <row r="60" spans="1:18" x14ac:dyDescent="0.25">
      <c r="A60">
        <v>2</v>
      </c>
      <c r="B60">
        <v>1</v>
      </c>
      <c r="C60">
        <v>1500</v>
      </c>
      <c r="J60">
        <v>85840</v>
      </c>
      <c r="K60">
        <v>0.2</v>
      </c>
      <c r="L60">
        <v>0.12262221263094075</v>
      </c>
      <c r="M60">
        <v>3.2500000000000001E-2</v>
      </c>
      <c r="N60">
        <v>3.7729911578750999</v>
      </c>
      <c r="O60">
        <v>3.7729911578750999</v>
      </c>
      <c r="P60" s="18">
        <v>60</v>
      </c>
      <c r="Q60">
        <v>121</v>
      </c>
      <c r="R60">
        <f t="shared" si="0"/>
        <v>33.149171270718227</v>
      </c>
    </row>
    <row r="61" spans="1:18" x14ac:dyDescent="0.25">
      <c r="A61">
        <v>6</v>
      </c>
      <c r="B61">
        <v>1</v>
      </c>
      <c r="C61">
        <v>1500</v>
      </c>
      <c r="J61">
        <v>129380</v>
      </c>
      <c r="K61">
        <v>0.2</v>
      </c>
      <c r="L61">
        <v>4.3857729516892929E-2</v>
      </c>
      <c r="M61">
        <v>0.03</v>
      </c>
      <c r="N61">
        <v>1.4619243172297645</v>
      </c>
      <c r="O61">
        <v>1.4619243172297645</v>
      </c>
      <c r="P61" s="18">
        <v>60</v>
      </c>
      <c r="Q61">
        <v>35</v>
      </c>
      <c r="R61">
        <f t="shared" si="0"/>
        <v>63.157894736842103</v>
      </c>
    </row>
    <row r="62" spans="1:18" x14ac:dyDescent="0.25">
      <c r="A62">
        <v>9</v>
      </c>
      <c r="B62">
        <v>1</v>
      </c>
      <c r="C62">
        <v>1500</v>
      </c>
      <c r="J62">
        <v>108920</v>
      </c>
      <c r="K62">
        <v>0.2</v>
      </c>
      <c r="L62">
        <v>6.472335711193837E-2</v>
      </c>
      <c r="M62">
        <v>2.4899999999999999E-2</v>
      </c>
      <c r="N62">
        <v>2.5993316109212197</v>
      </c>
      <c r="O62">
        <v>2.5993316109212197</v>
      </c>
      <c r="P62" s="18">
        <v>60</v>
      </c>
      <c r="Q62">
        <v>37</v>
      </c>
      <c r="R62">
        <f t="shared" si="0"/>
        <v>61.855670103092784</v>
      </c>
    </row>
    <row r="63" spans="1:18" x14ac:dyDescent="0.25">
      <c r="A63">
        <v>10</v>
      </c>
      <c r="B63">
        <v>1</v>
      </c>
      <c r="C63">
        <v>1500</v>
      </c>
      <c r="J63">
        <v>111280</v>
      </c>
      <c r="K63">
        <v>0.2</v>
      </c>
      <c r="L63">
        <v>7.6470564147382639E-2</v>
      </c>
      <c r="M63">
        <v>2.8299999999999999E-2</v>
      </c>
      <c r="N63">
        <v>2.7021400758792451</v>
      </c>
      <c r="O63">
        <v>2.7021400758792451</v>
      </c>
      <c r="P63" s="18">
        <v>60</v>
      </c>
      <c r="Q63">
        <v>28</v>
      </c>
      <c r="R63">
        <f t="shared" si="0"/>
        <v>68.181818181818173</v>
      </c>
    </row>
    <row r="64" spans="1:18" x14ac:dyDescent="0.25">
      <c r="A64" s="19">
        <v>4</v>
      </c>
      <c r="B64" s="19">
        <v>1</v>
      </c>
      <c r="C64" s="19">
        <v>3000</v>
      </c>
      <c r="D64" s="19"/>
      <c r="E64" s="19"/>
      <c r="F64" s="19"/>
      <c r="G64" s="19"/>
      <c r="J64" s="19">
        <v>252260</v>
      </c>
      <c r="K64" s="19">
        <v>0.2</v>
      </c>
      <c r="L64" s="19">
        <v>3.9373773467440219E-2</v>
      </c>
      <c r="M64" s="19">
        <v>2.5399999999999999E-2</v>
      </c>
      <c r="N64" s="19">
        <v>1.5501485617102448</v>
      </c>
      <c r="O64" s="19">
        <v>1.5501485617102448</v>
      </c>
      <c r="P64">
        <v>60</v>
      </c>
      <c r="Q64">
        <v>109</v>
      </c>
      <c r="R64">
        <f t="shared" si="0"/>
        <v>35.502958579881657</v>
      </c>
    </row>
    <row r="65" spans="1:18" x14ac:dyDescent="0.25">
      <c r="A65" s="19">
        <v>5</v>
      </c>
      <c r="B65" s="19">
        <v>1</v>
      </c>
      <c r="C65" s="19">
        <v>3000</v>
      </c>
      <c r="D65" s="19"/>
      <c r="E65" s="19"/>
      <c r="F65" s="19"/>
      <c r="G65" s="19"/>
      <c r="J65" s="19">
        <v>286280</v>
      </c>
      <c r="K65" s="19">
        <v>0.2</v>
      </c>
      <c r="L65" s="19">
        <v>2.4661554501780723E-2</v>
      </c>
      <c r="M65" s="19">
        <v>1.4500000000000001E-2</v>
      </c>
      <c r="N65" s="19">
        <v>1.700796862191774</v>
      </c>
      <c r="O65" s="19">
        <v>1.700796862191774</v>
      </c>
      <c r="P65">
        <v>60</v>
      </c>
      <c r="Q65">
        <v>31</v>
      </c>
      <c r="R65">
        <f t="shared" si="0"/>
        <v>65.934065934065927</v>
      </c>
    </row>
    <row r="66" spans="1:18" x14ac:dyDescent="0.25">
      <c r="A66" s="19">
        <v>6</v>
      </c>
      <c r="B66" s="19">
        <v>1</v>
      </c>
      <c r="C66" s="19">
        <v>3000</v>
      </c>
      <c r="D66" s="19"/>
      <c r="E66" s="19"/>
      <c r="F66" s="19"/>
      <c r="G66" s="19"/>
      <c r="J66" s="19">
        <v>235760</v>
      </c>
      <c r="K66" s="19">
        <v>0.2</v>
      </c>
      <c r="L66" s="19">
        <v>4.3282788629457856E-2</v>
      </c>
      <c r="M66" s="19">
        <v>1.9400000000000001E-2</v>
      </c>
      <c r="N66" s="19">
        <v>2.231071578838034</v>
      </c>
      <c r="O66" s="19">
        <v>2.231071578838034</v>
      </c>
      <c r="P66">
        <v>60</v>
      </c>
      <c r="Q66">
        <v>60</v>
      </c>
      <c r="R66">
        <f t="shared" si="0"/>
        <v>50</v>
      </c>
    </row>
    <row r="67" spans="1:18" x14ac:dyDescent="0.25">
      <c r="A67" s="19">
        <v>7</v>
      </c>
      <c r="B67" s="19">
        <v>1</v>
      </c>
      <c r="C67" s="19">
        <v>3000</v>
      </c>
      <c r="D67" s="19"/>
      <c r="E67" s="19"/>
      <c r="F67" s="19"/>
      <c r="G67" s="19"/>
      <c r="J67" s="19">
        <v>186970</v>
      </c>
      <c r="K67" s="19">
        <v>0.2</v>
      </c>
      <c r="L67" s="19">
        <v>0.10453411188819903</v>
      </c>
      <c r="M67" s="19">
        <v>3.2800000000000003E-2</v>
      </c>
      <c r="N67" s="19">
        <v>3.187015606347531</v>
      </c>
      <c r="O67" s="19">
        <v>3.187015606347531</v>
      </c>
      <c r="P67">
        <v>60</v>
      </c>
      <c r="Q67">
        <v>66</v>
      </c>
      <c r="R67">
        <f t="shared" ref="R67:R78" si="2">(P67/(Q67+P67))*100</f>
        <v>47.619047619047613</v>
      </c>
    </row>
    <row r="68" spans="1:18" x14ac:dyDescent="0.25">
      <c r="A68" s="19">
        <v>9</v>
      </c>
      <c r="B68" s="19">
        <v>1</v>
      </c>
      <c r="C68" s="19">
        <v>3000</v>
      </c>
      <c r="D68" s="19"/>
      <c r="E68" s="19"/>
      <c r="F68" s="19"/>
      <c r="G68" s="19"/>
      <c r="J68" s="19">
        <v>242270</v>
      </c>
      <c r="K68" s="19">
        <v>0.2</v>
      </c>
      <c r="L68" s="19">
        <v>5.4576998402084624E-2</v>
      </c>
      <c r="M68" s="19">
        <v>0.19919999999999999</v>
      </c>
      <c r="N68" s="19">
        <v>0.27398091567311561</v>
      </c>
      <c r="O68" s="19">
        <v>0.27398091567311561</v>
      </c>
      <c r="P68">
        <v>60</v>
      </c>
      <c r="Q68">
        <v>18</v>
      </c>
      <c r="R68">
        <f t="shared" si="2"/>
        <v>76.923076923076934</v>
      </c>
    </row>
    <row r="69" spans="1:18" x14ac:dyDescent="0.25">
      <c r="A69" s="19">
        <v>10</v>
      </c>
      <c r="B69" s="19">
        <v>1</v>
      </c>
      <c r="C69" s="19">
        <v>3000</v>
      </c>
      <c r="D69" s="19"/>
      <c r="E69" s="19"/>
      <c r="F69" s="19"/>
      <c r="G69" s="19"/>
      <c r="J69" s="19">
        <v>296870</v>
      </c>
      <c r="K69" s="19">
        <v>0.2</v>
      </c>
      <c r="L69" s="19">
        <v>1.7086671740718779E-2</v>
      </c>
      <c r="M69" s="19">
        <v>1.43E-2</v>
      </c>
      <c r="N69" s="19">
        <v>1.1948721497006138</v>
      </c>
      <c r="O69" s="19">
        <v>1.1948721497006138</v>
      </c>
      <c r="P69">
        <v>60</v>
      </c>
      <c r="Q69">
        <v>32</v>
      </c>
      <c r="R69">
        <f t="shared" si="2"/>
        <v>65.217391304347828</v>
      </c>
    </row>
    <row r="70" spans="1:18" x14ac:dyDescent="0.25">
      <c r="A70" s="19">
        <v>1</v>
      </c>
      <c r="B70" s="19">
        <v>1</v>
      </c>
      <c r="C70" s="19">
        <v>3000</v>
      </c>
      <c r="D70" s="19"/>
      <c r="E70" s="19"/>
      <c r="F70" s="19"/>
      <c r="G70" s="19"/>
      <c r="J70" s="19">
        <v>236220</v>
      </c>
      <c r="K70" s="19">
        <v>0.2</v>
      </c>
      <c r="L70" s="19">
        <v>5.1154207735029059E-2</v>
      </c>
      <c r="M70" s="19">
        <v>2.7900000000000001E-2</v>
      </c>
      <c r="N70" s="19">
        <v>1.8334841482089268</v>
      </c>
      <c r="O70" s="19">
        <v>1.8334841482089268</v>
      </c>
      <c r="P70">
        <v>60</v>
      </c>
      <c r="Q70">
        <v>63</v>
      </c>
      <c r="R70">
        <f t="shared" si="2"/>
        <v>48.780487804878049</v>
      </c>
    </row>
    <row r="71" spans="1:18" x14ac:dyDescent="0.25">
      <c r="A71" s="19">
        <v>2</v>
      </c>
      <c r="B71" s="19">
        <v>1</v>
      </c>
      <c r="C71" s="19">
        <v>3000</v>
      </c>
      <c r="D71" s="19"/>
      <c r="E71" s="19"/>
      <c r="F71" s="19"/>
      <c r="G71" s="19"/>
      <c r="J71" s="19">
        <v>247970</v>
      </c>
      <c r="K71" s="19">
        <v>0.2</v>
      </c>
      <c r="L71" s="19">
        <v>4.4152167375093705E-2</v>
      </c>
      <c r="M71" s="19">
        <v>1.89E-2</v>
      </c>
      <c r="N71" s="19">
        <v>2.3360935119097199</v>
      </c>
      <c r="O71" s="19">
        <v>2.3360935119097199</v>
      </c>
      <c r="P71">
        <v>60</v>
      </c>
      <c r="Q71">
        <v>83</v>
      </c>
      <c r="R71">
        <f t="shared" si="2"/>
        <v>41.95804195804196</v>
      </c>
    </row>
    <row r="72" spans="1:18" x14ac:dyDescent="0.25">
      <c r="A72" s="19">
        <v>4</v>
      </c>
      <c r="B72" s="19">
        <v>1</v>
      </c>
      <c r="C72" s="19">
        <v>3000</v>
      </c>
      <c r="D72" s="19"/>
      <c r="E72" s="19"/>
      <c r="F72" s="19"/>
      <c r="G72" s="19"/>
      <c r="J72" s="19">
        <v>252880</v>
      </c>
      <c r="K72" s="19">
        <v>0.2</v>
      </c>
      <c r="L72" s="19">
        <v>4.5258226218045212E-2</v>
      </c>
      <c r="M72" s="19">
        <v>2.5600000000000001E-2</v>
      </c>
      <c r="N72" s="19">
        <v>1.7678994616423911</v>
      </c>
      <c r="O72" s="19">
        <v>1.7678994616423911</v>
      </c>
      <c r="P72">
        <v>60</v>
      </c>
      <c r="Q72">
        <v>58</v>
      </c>
      <c r="R72">
        <f t="shared" si="2"/>
        <v>50.847457627118644</v>
      </c>
    </row>
    <row r="73" spans="1:18" x14ac:dyDescent="0.25">
      <c r="A73" s="19">
        <v>7</v>
      </c>
      <c r="B73" s="19">
        <v>1</v>
      </c>
      <c r="C73" s="19">
        <v>3000</v>
      </c>
      <c r="D73" s="19"/>
      <c r="E73" s="19"/>
      <c r="F73" s="19"/>
      <c r="G73" s="19"/>
      <c r="J73" s="19">
        <v>276250</v>
      </c>
      <c r="K73" s="19">
        <v>0.2</v>
      </c>
      <c r="L73" s="19">
        <v>3.0588361503438903E-2</v>
      </c>
      <c r="M73" s="19">
        <v>1.72E-2</v>
      </c>
      <c r="N73" s="19">
        <v>1.7783931106650526</v>
      </c>
      <c r="O73" s="19">
        <v>1.7783931106650526</v>
      </c>
      <c r="P73">
        <v>60</v>
      </c>
      <c r="Q73">
        <v>40</v>
      </c>
      <c r="R73">
        <f t="shared" si="2"/>
        <v>60</v>
      </c>
    </row>
    <row r="74" spans="1:18" x14ac:dyDescent="0.25">
      <c r="A74" s="19">
        <v>8</v>
      </c>
      <c r="B74" s="19">
        <v>1</v>
      </c>
      <c r="C74" s="19">
        <v>3000</v>
      </c>
      <c r="D74" s="19"/>
      <c r="E74" s="19"/>
      <c r="F74" s="19"/>
      <c r="G74" s="19"/>
      <c r="J74" s="19">
        <v>283130</v>
      </c>
      <c r="K74" s="19">
        <v>0.2</v>
      </c>
      <c r="L74" s="19">
        <v>1.2125490385135272E-2</v>
      </c>
      <c r="M74" s="19">
        <v>1.8700000000000001E-2</v>
      </c>
      <c r="N74" s="19">
        <v>0.6484219457291589</v>
      </c>
      <c r="O74" s="19">
        <v>0.6484219457291589</v>
      </c>
      <c r="P74">
        <v>60</v>
      </c>
      <c r="Q74">
        <v>86</v>
      </c>
      <c r="R74">
        <f t="shared" si="2"/>
        <v>41.095890410958901</v>
      </c>
    </row>
    <row r="75" spans="1:18" x14ac:dyDescent="0.25">
      <c r="A75" s="19">
        <v>9</v>
      </c>
      <c r="B75" s="19">
        <v>1</v>
      </c>
      <c r="C75" s="19">
        <v>3000</v>
      </c>
      <c r="D75" s="19"/>
      <c r="E75" s="19"/>
      <c r="F75" s="19"/>
      <c r="G75" s="19"/>
      <c r="J75" s="19">
        <v>213100</v>
      </c>
      <c r="K75" s="19">
        <v>0.2</v>
      </c>
      <c r="L75" s="19">
        <v>7.0393560252910201E-2</v>
      </c>
      <c r="M75" s="19">
        <v>2.4799999999999999E-2</v>
      </c>
      <c r="N75" s="19">
        <v>2.8384500101979921</v>
      </c>
      <c r="O75" s="19">
        <v>2.8384500101979921</v>
      </c>
      <c r="P75">
        <v>60</v>
      </c>
      <c r="Q75">
        <v>109</v>
      </c>
      <c r="R75">
        <f t="shared" si="2"/>
        <v>35.502958579881657</v>
      </c>
    </row>
    <row r="76" spans="1:18" x14ac:dyDescent="0.25">
      <c r="A76">
        <v>1</v>
      </c>
      <c r="B76">
        <v>1</v>
      </c>
      <c r="C76">
        <v>6000</v>
      </c>
      <c r="J76">
        <v>506550</v>
      </c>
      <c r="K76">
        <v>0.2</v>
      </c>
      <c r="L76">
        <v>5.5216164783118103E-2</v>
      </c>
      <c r="M76">
        <v>2.3599999999999999E-2</v>
      </c>
      <c r="N76">
        <v>2.3396679992846656</v>
      </c>
      <c r="O76">
        <v>2.3396679992846656</v>
      </c>
      <c r="P76">
        <v>60</v>
      </c>
      <c r="Q76">
        <v>8</v>
      </c>
      <c r="R76">
        <f t="shared" si="2"/>
        <v>88.235294117647058</v>
      </c>
    </row>
    <row r="77" spans="1:18" x14ac:dyDescent="0.25">
      <c r="A77">
        <v>4</v>
      </c>
      <c r="B77">
        <v>1</v>
      </c>
      <c r="C77">
        <v>6000</v>
      </c>
      <c r="J77">
        <v>607600</v>
      </c>
      <c r="K77">
        <v>0.2</v>
      </c>
      <c r="L77">
        <v>1.1560328008577255E-2</v>
      </c>
      <c r="M77">
        <v>1.3299999999999999E-2</v>
      </c>
      <c r="N77">
        <v>0.8691975946298689</v>
      </c>
      <c r="O77">
        <v>0.8691975946298689</v>
      </c>
      <c r="P77">
        <v>60</v>
      </c>
      <c r="Q77">
        <v>89</v>
      </c>
      <c r="R77">
        <f t="shared" si="2"/>
        <v>40.268456375838923</v>
      </c>
    </row>
    <row r="78" spans="1:18" x14ac:dyDescent="0.25">
      <c r="A78">
        <v>9</v>
      </c>
      <c r="B78">
        <v>1</v>
      </c>
      <c r="C78">
        <v>6000</v>
      </c>
      <c r="J78">
        <v>591620</v>
      </c>
      <c r="K78">
        <v>0.2</v>
      </c>
      <c r="L78">
        <v>2.2605024038239632E-2</v>
      </c>
      <c r="M78">
        <v>1.67E-2</v>
      </c>
      <c r="N78">
        <v>1.3535942537868044</v>
      </c>
      <c r="O78">
        <v>1.3535942537868044</v>
      </c>
      <c r="P78">
        <v>60</v>
      </c>
      <c r="Q78">
        <v>79</v>
      </c>
      <c r="R78">
        <f t="shared" si="2"/>
        <v>43.165467625899282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BC76-B2DE-4EA8-9F0F-77997E8ACBD0}">
  <dimension ref="A1:L76"/>
  <sheetViews>
    <sheetView tabSelected="1" workbookViewId="0">
      <selection activeCell="T26" sqref="T26"/>
    </sheetView>
  </sheetViews>
  <sheetFormatPr defaultRowHeight="15" x14ac:dyDescent="0.25"/>
  <sheetData>
    <row r="1" spans="1:12" x14ac:dyDescent="0.25">
      <c r="A1" s="4" t="s">
        <v>0</v>
      </c>
      <c r="B1" s="4" t="s">
        <v>1</v>
      </c>
      <c r="C1" s="4" t="s">
        <v>2</v>
      </c>
      <c r="D1" s="7" t="s">
        <v>14</v>
      </c>
      <c r="E1" s="7" t="s">
        <v>9</v>
      </c>
      <c r="F1" s="7" t="s">
        <v>10</v>
      </c>
      <c r="G1" s="7" t="s">
        <v>3</v>
      </c>
      <c r="H1" s="7" t="s">
        <v>4</v>
      </c>
      <c r="I1" s="7" t="s">
        <v>11</v>
      </c>
      <c r="J1" s="4" t="s">
        <v>12</v>
      </c>
      <c r="K1" s="4" t="s">
        <v>5</v>
      </c>
      <c r="L1" s="4" t="s">
        <v>38</v>
      </c>
    </row>
    <row r="2" spans="1:12" x14ac:dyDescent="0.25">
      <c r="A2">
        <v>3</v>
      </c>
      <c r="B2">
        <v>1</v>
      </c>
      <c r="C2">
        <v>1000</v>
      </c>
      <c r="D2">
        <v>62540</v>
      </c>
      <c r="E2">
        <v>0.2</v>
      </c>
      <c r="F2">
        <v>0.10895127044570151</v>
      </c>
      <c r="G2">
        <v>3.6752E-2</v>
      </c>
      <c r="H2">
        <v>2.9644990870075509</v>
      </c>
      <c r="I2">
        <v>2.9644990870075509</v>
      </c>
      <c r="J2" s="18">
        <v>60</v>
      </c>
      <c r="K2">
        <v>94</v>
      </c>
      <c r="L2">
        <v>38.961038961038966</v>
      </c>
    </row>
    <row r="3" spans="1:12" x14ac:dyDescent="0.25">
      <c r="A3">
        <v>4</v>
      </c>
      <c r="B3">
        <v>1</v>
      </c>
      <c r="C3">
        <v>1000</v>
      </c>
      <c r="D3">
        <v>97600</v>
      </c>
      <c r="E3">
        <v>0.2</v>
      </c>
      <c r="F3">
        <v>3.2883785808254719E-2</v>
      </c>
      <c r="G3">
        <v>1.49E-2</v>
      </c>
      <c r="H3">
        <v>2.2069654904868941</v>
      </c>
      <c r="I3">
        <v>2.2069654904868941</v>
      </c>
      <c r="J3" s="18">
        <v>60</v>
      </c>
      <c r="K3">
        <v>4</v>
      </c>
      <c r="L3">
        <v>93.75</v>
      </c>
    </row>
    <row r="4" spans="1:12" x14ac:dyDescent="0.25">
      <c r="A4" s="17">
        <v>5</v>
      </c>
      <c r="B4" s="17">
        <v>1</v>
      </c>
      <c r="C4">
        <v>1000</v>
      </c>
      <c r="D4">
        <v>75360</v>
      </c>
      <c r="E4">
        <v>0.2</v>
      </c>
      <c r="F4">
        <v>8.748944680650303E-2</v>
      </c>
      <c r="G4">
        <v>1.9673E-2</v>
      </c>
      <c r="H4">
        <v>4.4471837953796083</v>
      </c>
      <c r="I4">
        <v>4.4471837953796083</v>
      </c>
      <c r="J4" s="18">
        <v>60</v>
      </c>
      <c r="K4">
        <v>12</v>
      </c>
      <c r="L4">
        <v>83.333333333333343</v>
      </c>
    </row>
    <row r="5" spans="1:12" x14ac:dyDescent="0.25">
      <c r="A5">
        <v>7</v>
      </c>
      <c r="B5">
        <v>1</v>
      </c>
      <c r="C5">
        <v>1000</v>
      </c>
      <c r="D5">
        <v>109030</v>
      </c>
      <c r="E5">
        <v>0.2</v>
      </c>
      <c r="F5">
        <v>-7.8323238098541824E-3</v>
      </c>
      <c r="G5">
        <v>2.5073000000000002E-2</v>
      </c>
      <c r="H5">
        <v>-0.31238080045683331</v>
      </c>
      <c r="I5">
        <v>0</v>
      </c>
      <c r="J5" s="18">
        <v>60</v>
      </c>
      <c r="K5">
        <v>81</v>
      </c>
      <c r="L5">
        <v>42.553191489361701</v>
      </c>
    </row>
    <row r="6" spans="1:12" x14ac:dyDescent="0.25">
      <c r="A6">
        <v>8</v>
      </c>
      <c r="B6">
        <v>0.96666666666666667</v>
      </c>
      <c r="C6">
        <v>1000</v>
      </c>
      <c r="D6">
        <v>78120</v>
      </c>
      <c r="E6">
        <v>0.2</v>
      </c>
      <c r="F6">
        <v>4.4386226344923514E-2</v>
      </c>
      <c r="G6">
        <v>2.8608000000000001E-2</v>
      </c>
      <c r="H6">
        <v>1.5515319611620355</v>
      </c>
      <c r="I6">
        <v>1.5515319611620355</v>
      </c>
      <c r="J6" s="18">
        <v>58</v>
      </c>
      <c r="K6">
        <v>145</v>
      </c>
      <c r="L6">
        <v>28.571428571428569</v>
      </c>
    </row>
    <row r="7" spans="1:12" x14ac:dyDescent="0.25">
      <c r="A7">
        <v>13</v>
      </c>
      <c r="B7">
        <v>1</v>
      </c>
      <c r="C7">
        <v>1000</v>
      </c>
      <c r="D7">
        <v>91750</v>
      </c>
      <c r="E7">
        <v>0.2</v>
      </c>
      <c r="F7">
        <v>4.0573891150941226E-2</v>
      </c>
      <c r="G7">
        <v>1.2547000000000001E-2</v>
      </c>
      <c r="H7">
        <v>3.2337523831147861</v>
      </c>
      <c r="I7">
        <v>3.2337523831147861</v>
      </c>
      <c r="J7" s="18">
        <v>60</v>
      </c>
      <c r="K7">
        <v>25</v>
      </c>
      <c r="L7">
        <v>70.588235294117652</v>
      </c>
    </row>
    <row r="8" spans="1:12" x14ac:dyDescent="0.25">
      <c r="A8">
        <v>14</v>
      </c>
      <c r="B8">
        <v>1</v>
      </c>
      <c r="C8">
        <v>1000</v>
      </c>
      <c r="D8">
        <v>82750</v>
      </c>
      <c r="E8">
        <v>0.2</v>
      </c>
      <c r="F8">
        <v>5.7322326542429594E-2</v>
      </c>
      <c r="G8">
        <v>1.5028E-2</v>
      </c>
      <c r="H8">
        <v>3.8143682820355069</v>
      </c>
      <c r="I8">
        <v>3.8143682820355069</v>
      </c>
      <c r="J8" s="18">
        <v>60</v>
      </c>
      <c r="K8">
        <v>80</v>
      </c>
      <c r="L8">
        <v>42.857142857142854</v>
      </c>
    </row>
    <row r="9" spans="1:12" x14ac:dyDescent="0.25">
      <c r="A9">
        <v>15</v>
      </c>
      <c r="B9">
        <v>1</v>
      </c>
      <c r="C9">
        <v>1000</v>
      </c>
      <c r="D9">
        <v>85130</v>
      </c>
      <c r="E9">
        <v>0.2</v>
      </c>
      <c r="F9">
        <v>5.4729905572748781E-2</v>
      </c>
      <c r="G9">
        <v>1.5261E-2</v>
      </c>
      <c r="H9">
        <v>3.5862594569653874</v>
      </c>
      <c r="I9">
        <v>3.5862594569653874</v>
      </c>
      <c r="J9" s="18">
        <v>60</v>
      </c>
      <c r="K9">
        <v>7</v>
      </c>
      <c r="L9">
        <v>89.552238805970148</v>
      </c>
    </row>
    <row r="10" spans="1:12" x14ac:dyDescent="0.25">
      <c r="A10">
        <v>17</v>
      </c>
      <c r="B10">
        <v>1</v>
      </c>
      <c r="C10">
        <v>1000</v>
      </c>
      <c r="D10">
        <v>80880</v>
      </c>
      <c r="E10">
        <v>0.2</v>
      </c>
      <c r="F10">
        <v>6.3406973776287068E-2</v>
      </c>
      <c r="G10">
        <v>5.3033999999999998E-2</v>
      </c>
      <c r="H10">
        <v>1.195591012865088</v>
      </c>
      <c r="I10">
        <v>1.195591012865088</v>
      </c>
      <c r="J10" s="18">
        <v>60</v>
      </c>
      <c r="K10">
        <v>55</v>
      </c>
      <c r="L10">
        <v>52.173913043478258</v>
      </c>
    </row>
    <row r="11" spans="1:12" x14ac:dyDescent="0.25">
      <c r="A11">
        <v>18</v>
      </c>
      <c r="B11">
        <v>1</v>
      </c>
      <c r="C11">
        <v>1000</v>
      </c>
      <c r="D11">
        <v>93390</v>
      </c>
      <c r="E11">
        <v>0.2</v>
      </c>
      <c r="F11">
        <v>3.685725370863862E-2</v>
      </c>
      <c r="G11">
        <v>1.5266E-2</v>
      </c>
      <c r="H11">
        <v>2.4143360217895076</v>
      </c>
      <c r="I11">
        <v>2.4143360217895076</v>
      </c>
      <c r="J11" s="18">
        <v>60</v>
      </c>
      <c r="K11">
        <v>102</v>
      </c>
      <c r="L11">
        <v>37.037037037037038</v>
      </c>
    </row>
    <row r="12" spans="1:12" x14ac:dyDescent="0.25">
      <c r="A12">
        <v>20</v>
      </c>
      <c r="B12">
        <v>1</v>
      </c>
      <c r="C12">
        <v>1000</v>
      </c>
      <c r="D12">
        <v>76630</v>
      </c>
      <c r="E12">
        <v>0.2</v>
      </c>
      <c r="F12">
        <v>8.0924433241794644E-2</v>
      </c>
      <c r="G12">
        <v>5.0486999999999997E-2</v>
      </c>
      <c r="H12">
        <v>1.6028766463009221</v>
      </c>
      <c r="I12">
        <v>1.6028766463009221</v>
      </c>
      <c r="J12" s="18">
        <v>60</v>
      </c>
      <c r="K12">
        <v>124</v>
      </c>
      <c r="L12">
        <v>32.608695652173914</v>
      </c>
    </row>
    <row r="13" spans="1:12" x14ac:dyDescent="0.25">
      <c r="A13">
        <v>21</v>
      </c>
      <c r="B13">
        <v>1</v>
      </c>
      <c r="C13">
        <v>1000</v>
      </c>
      <c r="D13">
        <v>74620</v>
      </c>
      <c r="E13">
        <v>0.2</v>
      </c>
      <c r="F13">
        <v>7.5535261373749621E-2</v>
      </c>
      <c r="G13">
        <v>3.7919000000000001E-2</v>
      </c>
      <c r="H13">
        <v>1.9920161758946602</v>
      </c>
      <c r="I13">
        <v>1.9920161758946602</v>
      </c>
      <c r="J13" s="18">
        <v>60</v>
      </c>
      <c r="K13">
        <v>27</v>
      </c>
      <c r="L13">
        <v>68.965517241379317</v>
      </c>
    </row>
    <row r="14" spans="1:12" x14ac:dyDescent="0.25">
      <c r="A14">
        <v>22</v>
      </c>
      <c r="B14">
        <v>1</v>
      </c>
      <c r="C14">
        <v>1000</v>
      </c>
      <c r="D14">
        <v>83090</v>
      </c>
      <c r="E14">
        <v>0.2</v>
      </c>
      <c r="F14">
        <v>5.8715330408605132E-2</v>
      </c>
      <c r="G14">
        <v>2.7208E-2</v>
      </c>
      <c r="H14">
        <v>2.1580171423333261</v>
      </c>
      <c r="I14">
        <v>2.1580171423333261</v>
      </c>
      <c r="J14" s="18">
        <v>60</v>
      </c>
      <c r="K14">
        <v>30</v>
      </c>
      <c r="L14">
        <v>66.666666666666657</v>
      </c>
    </row>
    <row r="15" spans="1:12" x14ac:dyDescent="0.25">
      <c r="A15">
        <v>23</v>
      </c>
      <c r="B15">
        <v>1</v>
      </c>
      <c r="C15">
        <v>1000</v>
      </c>
      <c r="D15">
        <v>92220</v>
      </c>
      <c r="E15">
        <v>0.2</v>
      </c>
      <c r="F15">
        <v>3.7137576391336163E-2</v>
      </c>
      <c r="G15">
        <v>1.4079E-2</v>
      </c>
      <c r="H15">
        <v>2.6377993033124629</v>
      </c>
      <c r="I15">
        <v>2.6377993033124629</v>
      </c>
      <c r="J15" s="18">
        <v>60</v>
      </c>
      <c r="K15">
        <v>22</v>
      </c>
      <c r="L15">
        <v>73.170731707317074</v>
      </c>
    </row>
    <row r="16" spans="1:12" x14ac:dyDescent="0.25">
      <c r="A16">
        <v>25</v>
      </c>
      <c r="B16">
        <v>1</v>
      </c>
      <c r="C16">
        <v>1000</v>
      </c>
      <c r="D16">
        <v>104790</v>
      </c>
      <c r="E16">
        <v>0.2</v>
      </c>
      <c r="F16">
        <v>-7.6989661871692565E-3</v>
      </c>
      <c r="G16">
        <v>2.5131000000000001E-2</v>
      </c>
      <c r="H16">
        <v>-0.30635335590184459</v>
      </c>
      <c r="I16">
        <v>0</v>
      </c>
      <c r="J16" s="18">
        <v>60</v>
      </c>
      <c r="K16">
        <v>141</v>
      </c>
      <c r="L16">
        <v>29.850746268656714</v>
      </c>
    </row>
    <row r="17" spans="1:12" x14ac:dyDescent="0.25">
      <c r="A17">
        <v>26</v>
      </c>
      <c r="B17">
        <v>1</v>
      </c>
      <c r="C17">
        <v>1000</v>
      </c>
      <c r="D17">
        <v>94630</v>
      </c>
      <c r="E17">
        <v>0.2</v>
      </c>
      <c r="F17">
        <v>3.1426100551421039E-2</v>
      </c>
      <c r="G17">
        <v>1.6551E-2</v>
      </c>
      <c r="H17">
        <v>1.89874331166824</v>
      </c>
      <c r="I17">
        <v>1.89874331166824</v>
      </c>
      <c r="J17" s="18">
        <v>60</v>
      </c>
      <c r="K17">
        <v>25</v>
      </c>
      <c r="L17">
        <v>70.588235294117652</v>
      </c>
    </row>
    <row r="18" spans="1:12" x14ac:dyDescent="0.25">
      <c r="A18">
        <v>27</v>
      </c>
      <c r="B18">
        <v>1</v>
      </c>
      <c r="C18">
        <v>1000</v>
      </c>
      <c r="D18">
        <v>87550</v>
      </c>
      <c r="E18">
        <v>0.2</v>
      </c>
      <c r="F18">
        <v>4.0201985039503972E-2</v>
      </c>
      <c r="G18">
        <v>1.1355000000000001E-2</v>
      </c>
      <c r="H18">
        <v>3.5404654372086282</v>
      </c>
      <c r="I18">
        <v>3.5404654372086282</v>
      </c>
      <c r="J18" s="18">
        <v>60</v>
      </c>
      <c r="K18">
        <v>2</v>
      </c>
      <c r="L18">
        <v>96.774193548387103</v>
      </c>
    </row>
    <row r="19" spans="1:12" x14ac:dyDescent="0.25">
      <c r="A19">
        <v>28</v>
      </c>
      <c r="B19">
        <v>1</v>
      </c>
      <c r="C19">
        <v>1000</v>
      </c>
      <c r="D19">
        <v>82290</v>
      </c>
      <c r="E19">
        <v>0.2</v>
      </c>
      <c r="F19">
        <v>6.3391240336786434E-2</v>
      </c>
      <c r="G19">
        <v>1.7714000000000001E-2</v>
      </c>
      <c r="H19">
        <v>3.5785954802295605</v>
      </c>
      <c r="I19">
        <v>3.5785954802295605</v>
      </c>
      <c r="J19" s="18">
        <v>60</v>
      </c>
      <c r="K19">
        <v>34</v>
      </c>
      <c r="L19">
        <v>63.829787234042556</v>
      </c>
    </row>
    <row r="20" spans="1:12" x14ac:dyDescent="0.25">
      <c r="A20">
        <v>1</v>
      </c>
      <c r="B20">
        <v>1</v>
      </c>
      <c r="C20">
        <v>1000</v>
      </c>
      <c r="D20">
        <v>68290</v>
      </c>
      <c r="E20">
        <v>0.2</v>
      </c>
      <c r="F20">
        <v>2.9418858675986755E-2</v>
      </c>
      <c r="G20">
        <v>1.8394000000000001E-2</v>
      </c>
      <c r="H20">
        <v>1.5993725495262996</v>
      </c>
      <c r="I20">
        <v>1.5993725495262996</v>
      </c>
      <c r="J20" s="18">
        <v>60</v>
      </c>
      <c r="K20">
        <v>25</v>
      </c>
      <c r="L20">
        <v>70.588235294117652</v>
      </c>
    </row>
    <row r="21" spans="1:12" x14ac:dyDescent="0.25">
      <c r="A21">
        <v>3</v>
      </c>
      <c r="B21">
        <v>1</v>
      </c>
      <c r="C21">
        <v>1000</v>
      </c>
      <c r="D21">
        <v>18200</v>
      </c>
      <c r="E21">
        <v>0.2</v>
      </c>
      <c r="F21">
        <v>0.29711516748455519</v>
      </c>
      <c r="G21">
        <v>5.4905000000000002E-2</v>
      </c>
      <c r="H21">
        <v>5.4114409886996659</v>
      </c>
      <c r="I21">
        <v>5.4114409886996659</v>
      </c>
      <c r="J21" s="18">
        <v>60</v>
      </c>
      <c r="K21">
        <v>25</v>
      </c>
      <c r="L21">
        <v>70.588235294117652</v>
      </c>
    </row>
    <row r="22" spans="1:12" x14ac:dyDescent="0.25">
      <c r="A22" s="17">
        <v>5</v>
      </c>
      <c r="B22" s="17">
        <v>1</v>
      </c>
      <c r="C22">
        <v>1000</v>
      </c>
      <c r="D22">
        <v>38790</v>
      </c>
      <c r="E22">
        <v>0.2</v>
      </c>
      <c r="F22">
        <v>0.15057582654401783</v>
      </c>
      <c r="G22">
        <v>2.5614999999999999E-2</v>
      </c>
      <c r="H22">
        <v>5.8784238354096363</v>
      </c>
      <c r="I22">
        <v>5.8784238354096363</v>
      </c>
      <c r="J22" s="18">
        <v>60</v>
      </c>
      <c r="K22">
        <v>33</v>
      </c>
      <c r="L22">
        <v>64.516129032258064</v>
      </c>
    </row>
    <row r="23" spans="1:12" x14ac:dyDescent="0.25">
      <c r="A23">
        <v>6</v>
      </c>
      <c r="B23">
        <v>1</v>
      </c>
      <c r="C23">
        <v>1000</v>
      </c>
      <c r="D23">
        <v>63630</v>
      </c>
      <c r="E23">
        <v>0.2</v>
      </c>
      <c r="F23">
        <v>6.0053133533518849E-2</v>
      </c>
      <c r="G23">
        <v>9.5479999999999992E-3</v>
      </c>
      <c r="H23">
        <v>6.289603428311568</v>
      </c>
      <c r="I23">
        <v>6.289603428311568</v>
      </c>
      <c r="J23" s="18">
        <v>60</v>
      </c>
      <c r="K23">
        <v>36</v>
      </c>
      <c r="L23">
        <v>62.5</v>
      </c>
    </row>
    <row r="24" spans="1:12" x14ac:dyDescent="0.25">
      <c r="A24">
        <v>8</v>
      </c>
      <c r="B24">
        <v>1</v>
      </c>
      <c r="C24">
        <v>1000</v>
      </c>
      <c r="D24">
        <v>56800</v>
      </c>
      <c r="E24">
        <v>0.2</v>
      </c>
      <c r="F24">
        <v>6.4146292011355271E-2</v>
      </c>
      <c r="G24">
        <v>2.3425000000000001E-2</v>
      </c>
      <c r="H24">
        <v>2.7383689225765324</v>
      </c>
      <c r="I24">
        <v>2.7383689225765324</v>
      </c>
      <c r="J24" s="18">
        <v>60</v>
      </c>
      <c r="K24">
        <v>55</v>
      </c>
      <c r="L24">
        <v>52.173913043478258</v>
      </c>
    </row>
    <row r="25" spans="1:12" x14ac:dyDescent="0.25">
      <c r="A25">
        <v>10</v>
      </c>
      <c r="B25">
        <v>1</v>
      </c>
      <c r="C25">
        <v>1000</v>
      </c>
      <c r="D25">
        <v>71400</v>
      </c>
      <c r="E25">
        <v>0.2</v>
      </c>
      <c r="F25">
        <v>3.0291619882853338E-2</v>
      </c>
      <c r="G25">
        <v>2.4849999999999998E-3</v>
      </c>
      <c r="H25">
        <v>12.189786673180418</v>
      </c>
      <c r="I25">
        <v>12.189786673180418</v>
      </c>
      <c r="J25" s="18">
        <v>60</v>
      </c>
      <c r="K25">
        <v>44</v>
      </c>
      <c r="L25">
        <v>57.692307692307686</v>
      </c>
    </row>
    <row r="26" spans="1:12" x14ac:dyDescent="0.25">
      <c r="A26">
        <v>11</v>
      </c>
      <c r="B26">
        <v>1</v>
      </c>
      <c r="C26">
        <v>1000</v>
      </c>
      <c r="D26">
        <v>66040</v>
      </c>
      <c r="E26">
        <v>0.2</v>
      </c>
      <c r="F26">
        <v>6.410538760544901E-2</v>
      </c>
      <c r="G26">
        <v>4.1999999999999997E-3</v>
      </c>
      <c r="H26">
        <v>15.263187525106908</v>
      </c>
      <c r="I26">
        <v>15.263187525106908</v>
      </c>
      <c r="J26" s="18">
        <v>60</v>
      </c>
      <c r="K26">
        <v>24</v>
      </c>
      <c r="L26">
        <v>71.428571428571431</v>
      </c>
    </row>
    <row r="27" spans="1:12" x14ac:dyDescent="0.25">
      <c r="A27">
        <v>13</v>
      </c>
      <c r="B27">
        <v>1</v>
      </c>
      <c r="C27">
        <v>1000</v>
      </c>
      <c r="D27">
        <v>55730</v>
      </c>
      <c r="E27">
        <v>0.2</v>
      </c>
      <c r="F27">
        <v>8.5614549525564326E-2</v>
      </c>
      <c r="G27">
        <v>5.1999999999999998E-3</v>
      </c>
      <c r="H27">
        <v>16.464336447223911</v>
      </c>
      <c r="I27">
        <v>16.464336447223911</v>
      </c>
      <c r="J27" s="18">
        <v>60</v>
      </c>
      <c r="K27">
        <v>103</v>
      </c>
      <c r="L27">
        <v>36.809815950920246</v>
      </c>
    </row>
    <row r="28" spans="1:12" x14ac:dyDescent="0.25">
      <c r="A28">
        <v>14</v>
      </c>
      <c r="B28">
        <v>1</v>
      </c>
      <c r="C28">
        <v>1000</v>
      </c>
      <c r="D28">
        <v>29150</v>
      </c>
      <c r="E28">
        <v>0.2</v>
      </c>
      <c r="F28">
        <v>0.25458805403898632</v>
      </c>
      <c r="G28">
        <v>3.8399999999999997E-2</v>
      </c>
      <c r="H28">
        <v>6.629897240598603</v>
      </c>
      <c r="I28">
        <v>6.629897240598603</v>
      </c>
      <c r="J28" s="18">
        <v>60</v>
      </c>
      <c r="K28">
        <v>37</v>
      </c>
      <c r="L28">
        <v>61.855670103092784</v>
      </c>
    </row>
    <row r="29" spans="1:12" x14ac:dyDescent="0.25">
      <c r="A29">
        <v>15</v>
      </c>
      <c r="B29">
        <v>1</v>
      </c>
      <c r="C29">
        <v>1000</v>
      </c>
      <c r="D29">
        <v>39970</v>
      </c>
      <c r="E29">
        <v>0.2</v>
      </c>
      <c r="F29">
        <v>0.14996393860432314</v>
      </c>
      <c r="G29">
        <v>2.81E-2</v>
      </c>
      <c r="H29">
        <v>5.3367949681253783</v>
      </c>
      <c r="I29">
        <v>5.3367949681253783</v>
      </c>
      <c r="J29" s="18">
        <v>60</v>
      </c>
      <c r="K29">
        <v>82</v>
      </c>
      <c r="L29">
        <v>42.25352112676056</v>
      </c>
    </row>
    <row r="30" spans="1:12" x14ac:dyDescent="0.25">
      <c r="A30">
        <v>16</v>
      </c>
      <c r="B30">
        <v>1</v>
      </c>
      <c r="C30">
        <v>1000</v>
      </c>
      <c r="D30">
        <v>45970</v>
      </c>
      <c r="E30">
        <v>0.2</v>
      </c>
      <c r="F30">
        <v>0.12137332287942834</v>
      </c>
      <c r="G30">
        <v>2.4299999999999999E-2</v>
      </c>
      <c r="H30">
        <v>4.994786949770714</v>
      </c>
      <c r="I30">
        <v>4.994786949770714</v>
      </c>
      <c r="J30" s="18">
        <v>60</v>
      </c>
      <c r="K30">
        <v>82</v>
      </c>
      <c r="L30">
        <v>42.25352112676056</v>
      </c>
    </row>
    <row r="31" spans="1:12" x14ac:dyDescent="0.25">
      <c r="A31">
        <v>17</v>
      </c>
      <c r="B31">
        <v>1</v>
      </c>
      <c r="C31">
        <v>1000</v>
      </c>
      <c r="D31">
        <v>40460</v>
      </c>
      <c r="E31">
        <v>0.2</v>
      </c>
      <c r="F31">
        <v>0.15318201597454401</v>
      </c>
      <c r="G31">
        <v>2.76E-2</v>
      </c>
      <c r="H31">
        <v>5.5500730425559421</v>
      </c>
      <c r="I31">
        <v>5.5500730425559421</v>
      </c>
      <c r="J31" s="18">
        <v>60</v>
      </c>
      <c r="K31">
        <v>37</v>
      </c>
      <c r="L31">
        <v>61.855670103092784</v>
      </c>
    </row>
    <row r="32" spans="1:12" x14ac:dyDescent="0.25">
      <c r="A32">
        <v>18</v>
      </c>
      <c r="B32">
        <v>1</v>
      </c>
      <c r="C32">
        <v>1000</v>
      </c>
      <c r="D32">
        <v>29860</v>
      </c>
      <c r="E32">
        <v>0.2</v>
      </c>
      <c r="F32">
        <v>0.20440998344341924</v>
      </c>
      <c r="G32">
        <v>4.87E-2</v>
      </c>
      <c r="H32">
        <v>4.1973302555116883</v>
      </c>
      <c r="I32">
        <v>4.1973302555116883</v>
      </c>
      <c r="J32" s="18">
        <v>60</v>
      </c>
      <c r="K32">
        <v>48</v>
      </c>
      <c r="L32">
        <v>55.555555555555557</v>
      </c>
    </row>
    <row r="33" spans="1:12" x14ac:dyDescent="0.25">
      <c r="A33">
        <v>19</v>
      </c>
      <c r="B33">
        <v>1</v>
      </c>
      <c r="C33">
        <v>1000</v>
      </c>
      <c r="D33">
        <v>60350</v>
      </c>
      <c r="E33">
        <v>0.2</v>
      </c>
      <c r="F33">
        <v>4.9797211607558983E-2</v>
      </c>
      <c r="G33">
        <v>1.43E-2</v>
      </c>
      <c r="H33">
        <v>3.4823224900390897</v>
      </c>
      <c r="I33">
        <v>3.4823224900390897</v>
      </c>
      <c r="J33" s="18">
        <v>60</v>
      </c>
      <c r="K33">
        <v>11</v>
      </c>
      <c r="L33">
        <v>84.507042253521121</v>
      </c>
    </row>
    <row r="34" spans="1:12" x14ac:dyDescent="0.25">
      <c r="A34">
        <v>20</v>
      </c>
      <c r="B34">
        <v>1</v>
      </c>
      <c r="C34">
        <v>1000</v>
      </c>
      <c r="D34">
        <v>31910</v>
      </c>
      <c r="E34">
        <v>0.2</v>
      </c>
      <c r="F34">
        <v>0.20709706710295311</v>
      </c>
      <c r="G34">
        <v>3.5099999999999999E-2</v>
      </c>
      <c r="H34">
        <v>5.9002013419644763</v>
      </c>
      <c r="I34">
        <v>5.9002013419644763</v>
      </c>
      <c r="J34" s="18">
        <v>60</v>
      </c>
      <c r="K34">
        <v>26</v>
      </c>
      <c r="L34">
        <v>69.767441860465112</v>
      </c>
    </row>
    <row r="35" spans="1:12" x14ac:dyDescent="0.25">
      <c r="A35" s="1">
        <v>2</v>
      </c>
      <c r="B35" s="1">
        <v>1</v>
      </c>
      <c r="C35" s="1">
        <v>250</v>
      </c>
      <c r="D35" s="1">
        <v>19690</v>
      </c>
      <c r="E35" s="1">
        <v>0.2</v>
      </c>
      <c r="F35" s="1">
        <v>1.265186650436359E-3</v>
      </c>
      <c r="G35" s="1">
        <v>6.7999999999999996E-3</v>
      </c>
      <c r="H35" s="1">
        <v>0.18605686035828811</v>
      </c>
      <c r="I35" s="1">
        <v>0.18605686035828811</v>
      </c>
      <c r="J35" s="18">
        <v>60</v>
      </c>
      <c r="K35">
        <v>5</v>
      </c>
      <c r="L35">
        <v>92.307692307692307</v>
      </c>
    </row>
    <row r="36" spans="1:12" x14ac:dyDescent="0.25">
      <c r="A36" s="2">
        <v>4</v>
      </c>
      <c r="B36" s="2">
        <v>1</v>
      </c>
      <c r="C36" s="2">
        <v>500</v>
      </c>
      <c r="D36" s="2">
        <v>39930</v>
      </c>
      <c r="E36" s="2">
        <v>0.2</v>
      </c>
      <c r="F36" s="2">
        <v>5.0978221619810346E-3</v>
      </c>
      <c r="G36" s="2">
        <v>1.29E-2</v>
      </c>
      <c r="H36" s="2">
        <v>0.39518001255666935</v>
      </c>
      <c r="I36" s="2">
        <v>0.39518001255666935</v>
      </c>
      <c r="J36" s="18">
        <v>60</v>
      </c>
      <c r="K36">
        <v>82</v>
      </c>
      <c r="L36">
        <v>42.25352112676056</v>
      </c>
    </row>
    <row r="37" spans="1:12" x14ac:dyDescent="0.25">
      <c r="A37" s="2">
        <v>8</v>
      </c>
      <c r="B37" s="2">
        <v>1</v>
      </c>
      <c r="C37" s="2">
        <v>500</v>
      </c>
      <c r="D37" s="2">
        <v>31020</v>
      </c>
      <c r="E37" s="2">
        <v>0.2</v>
      </c>
      <c r="F37" s="2">
        <v>6.0327361559154524E-2</v>
      </c>
      <c r="G37" s="2">
        <v>1.9300000000000001E-2</v>
      </c>
      <c r="H37" s="2">
        <v>3.1257700289717367</v>
      </c>
      <c r="I37" s="2">
        <v>3.1257700289717367</v>
      </c>
      <c r="J37" s="18">
        <v>60</v>
      </c>
      <c r="K37">
        <v>24</v>
      </c>
      <c r="L37">
        <v>71.428571428571431</v>
      </c>
    </row>
    <row r="38" spans="1:12" x14ac:dyDescent="0.25">
      <c r="A38" s="2">
        <v>9</v>
      </c>
      <c r="B38" s="2">
        <v>1</v>
      </c>
      <c r="C38" s="2">
        <v>500</v>
      </c>
      <c r="D38" s="2">
        <v>36960</v>
      </c>
      <c r="E38" s="2">
        <v>0.2</v>
      </c>
      <c r="F38" s="2">
        <v>3.1342215615388615E-2</v>
      </c>
      <c r="G38" s="2">
        <v>5.4999999999999997E-3</v>
      </c>
      <c r="H38" s="2">
        <v>5.6985846573433845</v>
      </c>
      <c r="I38" s="2">
        <v>5.6985846573433845</v>
      </c>
      <c r="J38" s="18">
        <v>60</v>
      </c>
      <c r="K38">
        <v>16</v>
      </c>
      <c r="L38">
        <v>78.94736842105263</v>
      </c>
    </row>
    <row r="39" spans="1:12" x14ac:dyDescent="0.25">
      <c r="A39" s="2">
        <v>10</v>
      </c>
      <c r="B39" s="2">
        <v>1</v>
      </c>
      <c r="C39" s="2">
        <v>500</v>
      </c>
      <c r="D39" s="2">
        <v>30050</v>
      </c>
      <c r="E39" s="2">
        <v>0.2</v>
      </c>
      <c r="F39" s="2">
        <v>7.9082560552384065E-2</v>
      </c>
      <c r="G39" s="2">
        <v>1.3100000000000001E-2</v>
      </c>
      <c r="H39" s="2">
        <v>6.0368366833880964</v>
      </c>
      <c r="I39" s="2">
        <v>6.0368366833880964</v>
      </c>
      <c r="J39" s="18">
        <v>60</v>
      </c>
      <c r="K39">
        <v>19</v>
      </c>
      <c r="L39">
        <v>75.949367088607602</v>
      </c>
    </row>
    <row r="40" spans="1:12" x14ac:dyDescent="0.25">
      <c r="A40" s="3">
        <v>3</v>
      </c>
      <c r="B40" s="3">
        <v>1</v>
      </c>
      <c r="C40" s="3">
        <v>750</v>
      </c>
      <c r="D40" s="3">
        <v>60050</v>
      </c>
      <c r="E40" s="3">
        <v>0.2</v>
      </c>
      <c r="F40" s="3">
        <v>4.1041700841417082E-2</v>
      </c>
      <c r="G40" s="3">
        <v>2.58E-2</v>
      </c>
      <c r="H40" s="3">
        <v>1.5907635985045381</v>
      </c>
      <c r="I40" s="3">
        <v>1.5907635985045381</v>
      </c>
      <c r="J40" s="18">
        <v>60</v>
      </c>
      <c r="K40">
        <v>37</v>
      </c>
      <c r="L40">
        <v>61.855670103092784</v>
      </c>
    </row>
    <row r="41" spans="1:12" x14ac:dyDescent="0.25">
      <c r="A41" s="3">
        <v>4</v>
      </c>
      <c r="B41" s="3">
        <v>1</v>
      </c>
      <c r="C41" s="3">
        <v>750</v>
      </c>
      <c r="D41" s="3">
        <v>45850</v>
      </c>
      <c r="E41" s="3">
        <v>0.2</v>
      </c>
      <c r="F41" s="3">
        <v>9.7399412050061418E-2</v>
      </c>
      <c r="G41" s="3">
        <v>1.5900000000000001E-2</v>
      </c>
      <c r="H41" s="3">
        <v>6.1257491855384538</v>
      </c>
      <c r="I41" s="3">
        <v>6.1257491855384538</v>
      </c>
      <c r="J41" s="18">
        <v>60</v>
      </c>
      <c r="K41">
        <v>67</v>
      </c>
      <c r="L41">
        <v>47.244094488188978</v>
      </c>
    </row>
    <row r="42" spans="1:12" x14ac:dyDescent="0.25">
      <c r="A42" s="3">
        <v>9</v>
      </c>
      <c r="B42" s="3">
        <v>1</v>
      </c>
      <c r="C42" s="3">
        <v>750</v>
      </c>
      <c r="D42" s="3">
        <v>54920</v>
      </c>
      <c r="E42" s="3">
        <v>0.2</v>
      </c>
      <c r="F42" s="3">
        <v>4.0450027245836254E-2</v>
      </c>
      <c r="G42" s="3">
        <v>1.1299999999999999E-2</v>
      </c>
      <c r="H42" s="3">
        <v>3.5796484288350667</v>
      </c>
      <c r="I42" s="3">
        <v>3.5796484288350667</v>
      </c>
      <c r="J42" s="18">
        <v>60</v>
      </c>
      <c r="K42">
        <v>24</v>
      </c>
      <c r="L42">
        <v>71.428571428571431</v>
      </c>
    </row>
    <row r="43" spans="1:12" x14ac:dyDescent="0.25">
      <c r="A43">
        <v>2</v>
      </c>
      <c r="B43">
        <v>1</v>
      </c>
      <c r="C43">
        <v>1000</v>
      </c>
      <c r="D43">
        <v>77640</v>
      </c>
      <c r="E43">
        <v>0.2</v>
      </c>
      <c r="F43">
        <v>4.1699489773360819E-2</v>
      </c>
      <c r="G43">
        <v>8.5000000000000006E-3</v>
      </c>
      <c r="H43">
        <v>4.9058223262777432</v>
      </c>
      <c r="I43">
        <v>4.9058223262777432</v>
      </c>
      <c r="J43" s="18">
        <v>60</v>
      </c>
      <c r="K43">
        <v>89</v>
      </c>
      <c r="L43">
        <v>40.268456375838923</v>
      </c>
    </row>
    <row r="44" spans="1:12" x14ac:dyDescent="0.25">
      <c r="A44">
        <v>6</v>
      </c>
      <c r="B44">
        <v>1</v>
      </c>
      <c r="C44">
        <v>1000</v>
      </c>
      <c r="D44">
        <v>73900</v>
      </c>
      <c r="E44">
        <v>0.2</v>
      </c>
      <c r="F44">
        <v>-5.3847805084122929E-2</v>
      </c>
      <c r="G44">
        <v>1.8100000000000002E-2</v>
      </c>
      <c r="H44">
        <v>-2.9750168554764045</v>
      </c>
      <c r="I44">
        <v>0</v>
      </c>
      <c r="J44" s="18">
        <v>60</v>
      </c>
      <c r="K44">
        <v>45</v>
      </c>
      <c r="L44">
        <v>57.142857142857139</v>
      </c>
    </row>
    <row r="45" spans="1:12" x14ac:dyDescent="0.25">
      <c r="A45">
        <v>8</v>
      </c>
      <c r="B45">
        <v>1</v>
      </c>
      <c r="C45">
        <v>1000</v>
      </c>
      <c r="D45">
        <v>63650</v>
      </c>
      <c r="E45">
        <v>0.2</v>
      </c>
      <c r="F45">
        <v>7.3314032279160488E-2</v>
      </c>
      <c r="G45">
        <v>1.55E-2</v>
      </c>
      <c r="H45">
        <v>4.7299375663974512</v>
      </c>
      <c r="I45">
        <v>4.7299375663974512</v>
      </c>
      <c r="J45" s="18">
        <v>60</v>
      </c>
      <c r="K45">
        <v>66</v>
      </c>
      <c r="L45">
        <v>47.619047619047613</v>
      </c>
    </row>
    <row r="46" spans="1:12" x14ac:dyDescent="0.25">
      <c r="A46">
        <v>10</v>
      </c>
      <c r="B46">
        <v>1</v>
      </c>
      <c r="C46">
        <v>1000</v>
      </c>
      <c r="D46">
        <v>61680</v>
      </c>
      <c r="E46">
        <v>0.2</v>
      </c>
      <c r="F46">
        <v>9.3996651353846633E-2</v>
      </c>
      <c r="G46">
        <v>2.0299999999999999E-2</v>
      </c>
      <c r="H46">
        <v>4.6303769139825928</v>
      </c>
      <c r="I46">
        <v>4.6303769139825928</v>
      </c>
      <c r="J46" s="18">
        <v>60</v>
      </c>
      <c r="K46">
        <v>108</v>
      </c>
      <c r="L46">
        <v>35.714285714285715</v>
      </c>
    </row>
    <row r="47" spans="1:12" x14ac:dyDescent="0.25">
      <c r="A47" s="1">
        <v>2</v>
      </c>
      <c r="B47" s="1">
        <v>1</v>
      </c>
      <c r="C47" s="1">
        <v>250</v>
      </c>
      <c r="D47" s="1">
        <v>7660</v>
      </c>
      <c r="E47" s="1">
        <v>0.2</v>
      </c>
      <c r="F47" s="1">
        <v>0.15950571725955259</v>
      </c>
      <c r="G47" s="1">
        <v>2.4899999999999999E-2</v>
      </c>
      <c r="H47" s="1">
        <v>6.4058520987772125</v>
      </c>
      <c r="I47" s="1">
        <v>6.4058520987772125</v>
      </c>
      <c r="J47" s="18">
        <v>60</v>
      </c>
      <c r="K47">
        <v>35</v>
      </c>
      <c r="L47">
        <v>63.157894736842103</v>
      </c>
    </row>
    <row r="48" spans="1:12" x14ac:dyDescent="0.25">
      <c r="A48" s="1">
        <v>3</v>
      </c>
      <c r="B48" s="1">
        <v>1</v>
      </c>
      <c r="C48" s="1">
        <v>250</v>
      </c>
      <c r="D48" s="1">
        <v>7280</v>
      </c>
      <c r="E48" s="1">
        <v>0.2</v>
      </c>
      <c r="F48" s="1">
        <v>0.18935800009422327</v>
      </c>
      <c r="G48" s="1">
        <v>3.5099999999999999E-2</v>
      </c>
      <c r="H48" s="1">
        <v>5.3948148174992383</v>
      </c>
      <c r="I48" s="1">
        <v>5.3948148174992383</v>
      </c>
      <c r="J48" s="18">
        <v>60</v>
      </c>
      <c r="K48">
        <v>45</v>
      </c>
      <c r="L48">
        <v>57.142857142857139</v>
      </c>
    </row>
    <row r="49" spans="1:12" x14ac:dyDescent="0.25">
      <c r="A49" s="1">
        <v>1</v>
      </c>
      <c r="B49" s="1">
        <v>1</v>
      </c>
      <c r="C49" s="1">
        <v>250</v>
      </c>
      <c r="D49" s="1">
        <v>7220</v>
      </c>
      <c r="E49" s="1">
        <v>0.2</v>
      </c>
      <c r="F49" s="1">
        <v>0.19397285122160818</v>
      </c>
      <c r="G49" s="1">
        <v>3.5499999999999997E-2</v>
      </c>
      <c r="H49" s="1">
        <v>5.4640239780734703</v>
      </c>
      <c r="I49" s="1">
        <v>5.4640239780734703</v>
      </c>
      <c r="J49" s="18">
        <v>60</v>
      </c>
      <c r="K49">
        <v>71</v>
      </c>
      <c r="L49">
        <v>45.801526717557252</v>
      </c>
    </row>
    <row r="50" spans="1:12" x14ac:dyDescent="0.25">
      <c r="A50" s="1">
        <v>4</v>
      </c>
      <c r="B50" s="1">
        <v>1</v>
      </c>
      <c r="C50" s="1">
        <v>250</v>
      </c>
      <c r="D50" s="1">
        <v>10220</v>
      </c>
      <c r="E50" s="1">
        <v>0.2</v>
      </c>
      <c r="F50" s="1">
        <v>0.11785177648885103</v>
      </c>
      <c r="G50" s="1">
        <v>2.69E-2</v>
      </c>
      <c r="H50" s="1">
        <v>4.3811069326710426</v>
      </c>
      <c r="I50" s="1">
        <v>4.3811069326710426</v>
      </c>
      <c r="J50" s="18">
        <v>60</v>
      </c>
      <c r="K50">
        <v>18</v>
      </c>
      <c r="L50">
        <v>76.923076923076934</v>
      </c>
    </row>
    <row r="51" spans="1:12" x14ac:dyDescent="0.25">
      <c r="A51" s="1">
        <v>6</v>
      </c>
      <c r="B51" s="1">
        <v>1</v>
      </c>
      <c r="C51" s="1">
        <v>250</v>
      </c>
      <c r="D51" s="1">
        <v>14390</v>
      </c>
      <c r="E51" s="1">
        <v>0.2</v>
      </c>
      <c r="F51" s="1">
        <v>2.46798184854502E-2</v>
      </c>
      <c r="G51" s="1">
        <v>9.2999999999999992E-3</v>
      </c>
      <c r="H51" s="1">
        <v>2.6537439231666884</v>
      </c>
      <c r="I51" s="1">
        <v>2.6537439231666884</v>
      </c>
      <c r="J51" s="18">
        <v>60</v>
      </c>
      <c r="K51">
        <v>32</v>
      </c>
      <c r="L51">
        <v>65.217391304347828</v>
      </c>
    </row>
    <row r="52" spans="1:12" x14ac:dyDescent="0.25">
      <c r="A52" s="1">
        <v>7</v>
      </c>
      <c r="B52" s="1">
        <v>1</v>
      </c>
      <c r="C52" s="1">
        <v>250</v>
      </c>
      <c r="D52" s="1">
        <v>11640</v>
      </c>
      <c r="E52" s="1">
        <v>0.2</v>
      </c>
      <c r="F52" s="1">
        <v>8.7850866274265998E-2</v>
      </c>
      <c r="G52" s="1">
        <v>2.5999999999999999E-2</v>
      </c>
      <c r="H52" s="1">
        <v>3.3788794720871538</v>
      </c>
      <c r="I52" s="1">
        <v>3.3788794720871538</v>
      </c>
      <c r="J52" s="18">
        <v>60</v>
      </c>
      <c r="K52">
        <v>21</v>
      </c>
      <c r="L52">
        <v>74.074074074074076</v>
      </c>
    </row>
    <row r="53" spans="1:12" x14ac:dyDescent="0.25">
      <c r="A53" s="1">
        <v>8</v>
      </c>
      <c r="B53" s="1">
        <v>1</v>
      </c>
      <c r="C53" s="1">
        <v>250</v>
      </c>
      <c r="D53" s="1">
        <v>10060</v>
      </c>
      <c r="E53" s="1">
        <v>0.2</v>
      </c>
      <c r="F53" s="1">
        <v>0.10319576662753734</v>
      </c>
      <c r="G53" s="1">
        <v>8.5000000000000006E-3</v>
      </c>
      <c r="H53" s="1">
        <v>12.140678426769098</v>
      </c>
      <c r="I53" s="1">
        <v>12.140678426769098</v>
      </c>
      <c r="J53" s="18">
        <v>60</v>
      </c>
      <c r="K53">
        <v>29</v>
      </c>
      <c r="L53">
        <v>67.415730337078656</v>
      </c>
    </row>
    <row r="54" spans="1:12" x14ac:dyDescent="0.25">
      <c r="A54" s="2">
        <v>9</v>
      </c>
      <c r="B54" s="2">
        <v>1</v>
      </c>
      <c r="C54" s="2">
        <v>500</v>
      </c>
      <c r="D54" s="2">
        <v>28820</v>
      </c>
      <c r="E54" s="2">
        <v>0.2</v>
      </c>
      <c r="F54" s="2">
        <v>6.7638784701305951E-2</v>
      </c>
      <c r="G54" s="2">
        <v>1.0999999999999999E-2</v>
      </c>
      <c r="H54" s="2">
        <v>6.1489804273914501</v>
      </c>
      <c r="I54" s="2">
        <v>6.1489804273914501</v>
      </c>
      <c r="J54" s="18">
        <v>60</v>
      </c>
      <c r="K54">
        <v>67</v>
      </c>
      <c r="L54">
        <v>47.244094488188978</v>
      </c>
    </row>
    <row r="55" spans="1:12" x14ac:dyDescent="0.25">
      <c r="A55" s="2">
        <v>10</v>
      </c>
      <c r="B55" s="2">
        <v>1</v>
      </c>
      <c r="C55" s="2">
        <v>500</v>
      </c>
      <c r="D55" s="2">
        <v>18940</v>
      </c>
      <c r="E55" s="2">
        <v>0.2</v>
      </c>
      <c r="F55" s="2">
        <v>0.14573608800395427</v>
      </c>
      <c r="G55" s="2">
        <v>2.3900000000000001E-2</v>
      </c>
      <c r="H55" s="2">
        <v>6.0977442679478768</v>
      </c>
      <c r="I55" s="2">
        <v>6.0977442679478768</v>
      </c>
      <c r="J55" s="18">
        <v>60</v>
      </c>
      <c r="K55">
        <v>13</v>
      </c>
      <c r="L55">
        <v>82.191780821917803</v>
      </c>
    </row>
    <row r="56" spans="1:12" x14ac:dyDescent="0.25">
      <c r="A56" s="3">
        <v>5</v>
      </c>
      <c r="B56" s="3">
        <v>1</v>
      </c>
      <c r="C56" s="3">
        <v>750</v>
      </c>
      <c r="D56" s="3">
        <v>45520</v>
      </c>
      <c r="E56" s="3">
        <v>0.2</v>
      </c>
      <c r="F56" s="3">
        <v>5.9158137906947336E-2</v>
      </c>
      <c r="G56" s="3">
        <v>1.2200000000000001E-2</v>
      </c>
      <c r="H56" s="3">
        <v>4.8490276972907651</v>
      </c>
      <c r="I56" s="3">
        <v>4.8490276972907651</v>
      </c>
      <c r="J56" s="18">
        <v>60</v>
      </c>
      <c r="K56">
        <v>38</v>
      </c>
      <c r="L56">
        <v>61.224489795918366</v>
      </c>
    </row>
    <row r="57" spans="1:12" x14ac:dyDescent="0.25">
      <c r="A57" s="3">
        <v>7</v>
      </c>
      <c r="B57" s="3">
        <v>1</v>
      </c>
      <c r="C57" s="3">
        <v>750</v>
      </c>
      <c r="D57" s="3">
        <v>42360</v>
      </c>
      <c r="E57" s="3">
        <v>0.2</v>
      </c>
      <c r="F57" s="3">
        <v>6.0995786166802062E-2</v>
      </c>
      <c r="G57" s="3">
        <v>1.4E-2</v>
      </c>
      <c r="H57" s="3">
        <v>4.3568418690572903</v>
      </c>
      <c r="I57" s="3">
        <v>4.3568418690572903</v>
      </c>
      <c r="J57" s="18">
        <v>60</v>
      </c>
      <c r="K57">
        <v>61</v>
      </c>
      <c r="L57">
        <v>49.586776859504134</v>
      </c>
    </row>
    <row r="58" spans="1:12" x14ac:dyDescent="0.25">
      <c r="A58">
        <v>2</v>
      </c>
      <c r="B58">
        <v>1</v>
      </c>
      <c r="C58">
        <v>1500</v>
      </c>
      <c r="D58">
        <v>85840</v>
      </c>
      <c r="E58">
        <v>0.2</v>
      </c>
      <c r="F58">
        <v>0.12262221263094075</v>
      </c>
      <c r="G58">
        <v>3.2500000000000001E-2</v>
      </c>
      <c r="H58">
        <v>3.7729911578750999</v>
      </c>
      <c r="I58">
        <v>3.7729911578750999</v>
      </c>
      <c r="J58" s="18">
        <v>60</v>
      </c>
      <c r="K58">
        <v>121</v>
      </c>
      <c r="L58">
        <v>33.149171270718227</v>
      </c>
    </row>
    <row r="59" spans="1:12" x14ac:dyDescent="0.25">
      <c r="A59">
        <v>6</v>
      </c>
      <c r="B59">
        <v>1</v>
      </c>
      <c r="C59">
        <v>1500</v>
      </c>
      <c r="D59">
        <v>129380</v>
      </c>
      <c r="E59">
        <v>0.2</v>
      </c>
      <c r="F59">
        <v>4.3857729516892929E-2</v>
      </c>
      <c r="G59">
        <v>0.03</v>
      </c>
      <c r="H59">
        <v>1.4619243172297645</v>
      </c>
      <c r="I59">
        <v>1.4619243172297645</v>
      </c>
      <c r="J59" s="18">
        <v>60</v>
      </c>
      <c r="K59">
        <v>35</v>
      </c>
      <c r="L59">
        <v>63.157894736842103</v>
      </c>
    </row>
    <row r="60" spans="1:12" x14ac:dyDescent="0.25">
      <c r="A60">
        <v>9</v>
      </c>
      <c r="B60">
        <v>1</v>
      </c>
      <c r="C60">
        <v>1500</v>
      </c>
      <c r="D60">
        <v>108920</v>
      </c>
      <c r="E60">
        <v>0.2</v>
      </c>
      <c r="F60">
        <v>6.472335711193837E-2</v>
      </c>
      <c r="G60">
        <v>2.4899999999999999E-2</v>
      </c>
      <c r="H60">
        <v>2.5993316109212197</v>
      </c>
      <c r="I60">
        <v>2.5993316109212197</v>
      </c>
      <c r="J60" s="18">
        <v>60</v>
      </c>
      <c r="K60">
        <v>37</v>
      </c>
      <c r="L60">
        <v>61.855670103092784</v>
      </c>
    </row>
    <row r="61" spans="1:12" x14ac:dyDescent="0.25">
      <c r="A61">
        <v>10</v>
      </c>
      <c r="B61">
        <v>1</v>
      </c>
      <c r="C61">
        <v>1500</v>
      </c>
      <c r="D61">
        <v>111280</v>
      </c>
      <c r="E61">
        <v>0.2</v>
      </c>
      <c r="F61">
        <v>7.6470564147382639E-2</v>
      </c>
      <c r="G61">
        <v>2.8299999999999999E-2</v>
      </c>
      <c r="H61">
        <v>2.7021400758792451</v>
      </c>
      <c r="I61">
        <v>2.7021400758792451</v>
      </c>
      <c r="J61" s="18">
        <v>60</v>
      </c>
      <c r="K61">
        <v>28</v>
      </c>
      <c r="L61">
        <v>68.181818181818173</v>
      </c>
    </row>
    <row r="62" spans="1:12" x14ac:dyDescent="0.25">
      <c r="A62" s="19">
        <v>4</v>
      </c>
      <c r="B62" s="19">
        <v>1</v>
      </c>
      <c r="C62" s="19">
        <v>3000</v>
      </c>
      <c r="D62" s="19">
        <v>252260</v>
      </c>
      <c r="E62" s="19">
        <v>0.2</v>
      </c>
      <c r="F62" s="19">
        <v>3.9373773467440219E-2</v>
      </c>
      <c r="G62" s="19">
        <v>2.5399999999999999E-2</v>
      </c>
      <c r="H62" s="19">
        <v>1.5501485617102448</v>
      </c>
      <c r="I62" s="19">
        <v>1.5501485617102448</v>
      </c>
      <c r="J62">
        <v>60</v>
      </c>
      <c r="K62">
        <v>109</v>
      </c>
      <c r="L62">
        <v>35.502958579881657</v>
      </c>
    </row>
    <row r="63" spans="1:12" x14ac:dyDescent="0.25">
      <c r="A63" s="19">
        <v>5</v>
      </c>
      <c r="B63" s="19">
        <v>1</v>
      </c>
      <c r="C63" s="19">
        <v>3000</v>
      </c>
      <c r="D63" s="19">
        <v>286280</v>
      </c>
      <c r="E63" s="19">
        <v>0.2</v>
      </c>
      <c r="F63" s="19">
        <v>2.4661554501780723E-2</v>
      </c>
      <c r="G63" s="19">
        <v>1.4500000000000001E-2</v>
      </c>
      <c r="H63" s="19">
        <v>1.700796862191774</v>
      </c>
      <c r="I63" s="19">
        <v>1.700796862191774</v>
      </c>
      <c r="J63">
        <v>60</v>
      </c>
      <c r="K63">
        <v>31</v>
      </c>
      <c r="L63">
        <v>65.934065934065927</v>
      </c>
    </row>
    <row r="64" spans="1:12" x14ac:dyDescent="0.25">
      <c r="A64" s="19">
        <v>6</v>
      </c>
      <c r="B64" s="19">
        <v>1</v>
      </c>
      <c r="C64" s="19">
        <v>3000</v>
      </c>
      <c r="D64" s="19">
        <v>235760</v>
      </c>
      <c r="E64" s="19">
        <v>0.2</v>
      </c>
      <c r="F64" s="19">
        <v>4.3282788629457856E-2</v>
      </c>
      <c r="G64" s="19">
        <v>1.9400000000000001E-2</v>
      </c>
      <c r="H64" s="19">
        <v>2.231071578838034</v>
      </c>
      <c r="I64" s="19">
        <v>2.231071578838034</v>
      </c>
      <c r="J64">
        <v>60</v>
      </c>
      <c r="K64">
        <v>60</v>
      </c>
      <c r="L64">
        <v>50</v>
      </c>
    </row>
    <row r="65" spans="1:12" x14ac:dyDescent="0.25">
      <c r="A65" s="19">
        <v>7</v>
      </c>
      <c r="B65" s="19">
        <v>1</v>
      </c>
      <c r="C65" s="19">
        <v>3000</v>
      </c>
      <c r="D65" s="19">
        <v>186970</v>
      </c>
      <c r="E65" s="19">
        <v>0.2</v>
      </c>
      <c r="F65" s="19">
        <v>0.10453411188819903</v>
      </c>
      <c r="G65" s="19">
        <v>3.2800000000000003E-2</v>
      </c>
      <c r="H65" s="19">
        <v>3.187015606347531</v>
      </c>
      <c r="I65" s="19">
        <v>3.187015606347531</v>
      </c>
      <c r="J65">
        <v>60</v>
      </c>
      <c r="K65">
        <v>66</v>
      </c>
      <c r="L65">
        <v>47.619047619047613</v>
      </c>
    </row>
    <row r="66" spans="1:12" x14ac:dyDescent="0.25">
      <c r="A66" s="19">
        <v>9</v>
      </c>
      <c r="B66" s="19">
        <v>1</v>
      </c>
      <c r="C66" s="19">
        <v>3000</v>
      </c>
      <c r="D66" s="19">
        <v>242270</v>
      </c>
      <c r="E66" s="19">
        <v>0.2</v>
      </c>
      <c r="F66" s="19">
        <v>5.4576998402084624E-2</v>
      </c>
      <c r="G66" s="19">
        <v>0.19919999999999999</v>
      </c>
      <c r="H66" s="19">
        <v>0.27398091567311561</v>
      </c>
      <c r="I66" s="19">
        <v>0.27398091567311561</v>
      </c>
      <c r="J66">
        <v>60</v>
      </c>
      <c r="K66">
        <v>18</v>
      </c>
      <c r="L66">
        <v>76.923076923076934</v>
      </c>
    </row>
    <row r="67" spans="1:12" x14ac:dyDescent="0.25">
      <c r="A67" s="19">
        <v>10</v>
      </c>
      <c r="B67" s="19">
        <v>1</v>
      </c>
      <c r="C67" s="19">
        <v>3000</v>
      </c>
      <c r="D67" s="19">
        <v>296870</v>
      </c>
      <c r="E67" s="19">
        <v>0.2</v>
      </c>
      <c r="F67" s="19">
        <v>1.7086671740718779E-2</v>
      </c>
      <c r="G67" s="19">
        <v>1.43E-2</v>
      </c>
      <c r="H67" s="19">
        <v>1.1948721497006138</v>
      </c>
      <c r="I67" s="19">
        <v>1.1948721497006138</v>
      </c>
      <c r="J67">
        <v>60</v>
      </c>
      <c r="K67">
        <v>32</v>
      </c>
      <c r="L67">
        <v>65.217391304347828</v>
      </c>
    </row>
    <row r="68" spans="1:12" x14ac:dyDescent="0.25">
      <c r="A68" s="19">
        <v>1</v>
      </c>
      <c r="B68" s="19">
        <v>1</v>
      </c>
      <c r="C68" s="19">
        <v>3000</v>
      </c>
      <c r="D68" s="19">
        <v>236220</v>
      </c>
      <c r="E68" s="19">
        <v>0.2</v>
      </c>
      <c r="F68" s="19">
        <v>5.1154207735029059E-2</v>
      </c>
      <c r="G68" s="19">
        <v>2.7900000000000001E-2</v>
      </c>
      <c r="H68" s="19">
        <v>1.8334841482089268</v>
      </c>
      <c r="I68" s="19">
        <v>1.8334841482089268</v>
      </c>
      <c r="J68">
        <v>60</v>
      </c>
      <c r="K68">
        <v>63</v>
      </c>
      <c r="L68">
        <v>48.780487804878049</v>
      </c>
    </row>
    <row r="69" spans="1:12" x14ac:dyDescent="0.25">
      <c r="A69" s="19">
        <v>2</v>
      </c>
      <c r="B69" s="19">
        <v>1</v>
      </c>
      <c r="C69" s="19">
        <v>3000</v>
      </c>
      <c r="D69" s="19">
        <v>247970</v>
      </c>
      <c r="E69" s="19">
        <v>0.2</v>
      </c>
      <c r="F69" s="19">
        <v>4.4152167375093705E-2</v>
      </c>
      <c r="G69" s="19">
        <v>1.89E-2</v>
      </c>
      <c r="H69" s="19">
        <v>2.3360935119097199</v>
      </c>
      <c r="I69" s="19">
        <v>2.3360935119097199</v>
      </c>
      <c r="J69">
        <v>60</v>
      </c>
      <c r="K69">
        <v>83</v>
      </c>
      <c r="L69">
        <v>41.95804195804196</v>
      </c>
    </row>
    <row r="70" spans="1:12" x14ac:dyDescent="0.25">
      <c r="A70" s="19">
        <v>4</v>
      </c>
      <c r="B70" s="19">
        <v>1</v>
      </c>
      <c r="C70" s="19">
        <v>3000</v>
      </c>
      <c r="D70" s="19">
        <v>252880</v>
      </c>
      <c r="E70" s="19">
        <v>0.2</v>
      </c>
      <c r="F70" s="19">
        <v>4.5258226218045212E-2</v>
      </c>
      <c r="G70" s="19">
        <v>2.5600000000000001E-2</v>
      </c>
      <c r="H70" s="19">
        <v>1.7678994616423911</v>
      </c>
      <c r="I70" s="19">
        <v>1.7678994616423911</v>
      </c>
      <c r="J70">
        <v>60</v>
      </c>
      <c r="K70">
        <v>58</v>
      </c>
      <c r="L70">
        <v>50.847457627118644</v>
      </c>
    </row>
    <row r="71" spans="1:12" x14ac:dyDescent="0.25">
      <c r="A71" s="19">
        <v>7</v>
      </c>
      <c r="B71" s="19">
        <v>1</v>
      </c>
      <c r="C71" s="19">
        <v>3000</v>
      </c>
      <c r="D71" s="19">
        <v>276250</v>
      </c>
      <c r="E71" s="19">
        <v>0.2</v>
      </c>
      <c r="F71" s="19">
        <v>3.0588361503438903E-2</v>
      </c>
      <c r="G71" s="19">
        <v>1.72E-2</v>
      </c>
      <c r="H71" s="19">
        <v>1.7783931106650526</v>
      </c>
      <c r="I71" s="19">
        <v>1.7783931106650526</v>
      </c>
      <c r="J71">
        <v>60</v>
      </c>
      <c r="K71">
        <v>40</v>
      </c>
      <c r="L71">
        <v>60</v>
      </c>
    </row>
    <row r="72" spans="1:12" x14ac:dyDescent="0.25">
      <c r="A72" s="19">
        <v>8</v>
      </c>
      <c r="B72" s="19">
        <v>1</v>
      </c>
      <c r="C72" s="19">
        <v>3000</v>
      </c>
      <c r="D72" s="19">
        <v>283130</v>
      </c>
      <c r="E72" s="19">
        <v>0.2</v>
      </c>
      <c r="F72" s="19">
        <v>1.2125490385135272E-2</v>
      </c>
      <c r="G72" s="19">
        <v>1.8700000000000001E-2</v>
      </c>
      <c r="H72" s="19">
        <v>0.6484219457291589</v>
      </c>
      <c r="I72" s="19">
        <v>0.6484219457291589</v>
      </c>
      <c r="J72">
        <v>60</v>
      </c>
      <c r="K72">
        <v>86</v>
      </c>
      <c r="L72">
        <v>41.095890410958901</v>
      </c>
    </row>
    <row r="73" spans="1:12" x14ac:dyDescent="0.25">
      <c r="A73" s="19">
        <v>9</v>
      </c>
      <c r="B73" s="19">
        <v>1</v>
      </c>
      <c r="C73" s="19">
        <v>3000</v>
      </c>
      <c r="D73" s="19">
        <v>213100</v>
      </c>
      <c r="E73" s="19">
        <v>0.2</v>
      </c>
      <c r="F73" s="19">
        <v>7.0393560252910201E-2</v>
      </c>
      <c r="G73" s="19">
        <v>2.4799999999999999E-2</v>
      </c>
      <c r="H73" s="19">
        <v>2.8384500101979921</v>
      </c>
      <c r="I73" s="19">
        <v>2.8384500101979921</v>
      </c>
      <c r="J73">
        <v>60</v>
      </c>
      <c r="K73">
        <v>109</v>
      </c>
      <c r="L73">
        <v>35.502958579881657</v>
      </c>
    </row>
    <row r="74" spans="1:12" x14ac:dyDescent="0.25">
      <c r="A74">
        <v>1</v>
      </c>
      <c r="B74">
        <v>1</v>
      </c>
      <c r="C74">
        <v>6000</v>
      </c>
      <c r="D74">
        <v>506550</v>
      </c>
      <c r="E74">
        <v>0.2</v>
      </c>
      <c r="F74">
        <v>5.5216164783118103E-2</v>
      </c>
      <c r="G74">
        <v>2.3599999999999999E-2</v>
      </c>
      <c r="H74">
        <v>2.3396679992846656</v>
      </c>
      <c r="I74">
        <v>2.3396679992846656</v>
      </c>
      <c r="J74">
        <v>60</v>
      </c>
      <c r="K74">
        <v>8</v>
      </c>
      <c r="L74">
        <v>88.235294117647058</v>
      </c>
    </row>
    <row r="75" spans="1:12" x14ac:dyDescent="0.25">
      <c r="A75">
        <v>4</v>
      </c>
      <c r="B75">
        <v>1</v>
      </c>
      <c r="C75">
        <v>6000</v>
      </c>
      <c r="D75">
        <v>607600</v>
      </c>
      <c r="E75">
        <v>0.2</v>
      </c>
      <c r="F75">
        <v>1.1560328008577255E-2</v>
      </c>
      <c r="G75">
        <v>1.3299999999999999E-2</v>
      </c>
      <c r="H75">
        <v>0.8691975946298689</v>
      </c>
      <c r="I75">
        <v>0.8691975946298689</v>
      </c>
      <c r="J75">
        <v>60</v>
      </c>
      <c r="K75">
        <v>89</v>
      </c>
      <c r="L75">
        <v>40.268456375838923</v>
      </c>
    </row>
    <row r="76" spans="1:12" x14ac:dyDescent="0.25">
      <c r="A76">
        <v>9</v>
      </c>
      <c r="B76">
        <v>1</v>
      </c>
      <c r="C76">
        <v>6000</v>
      </c>
      <c r="D76">
        <v>591620</v>
      </c>
      <c r="E76">
        <v>0.2</v>
      </c>
      <c r="F76">
        <v>2.2605024038239632E-2</v>
      </c>
      <c r="G76">
        <v>1.67E-2</v>
      </c>
      <c r="H76">
        <v>1.3535942537868044</v>
      </c>
      <c r="I76">
        <v>1.3535942537868044</v>
      </c>
      <c r="J76">
        <v>60</v>
      </c>
      <c r="K76">
        <v>79</v>
      </c>
      <c r="L76">
        <v>43.165467625899282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8B18-D479-4BE6-A248-1025FD15FEA7}">
  <dimension ref="A1:C76"/>
  <sheetViews>
    <sheetView workbookViewId="0">
      <selection activeCell="F4" sqref="F4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43</v>
      </c>
      <c r="B1" t="s">
        <v>2</v>
      </c>
      <c r="C1" t="s">
        <v>44</v>
      </c>
    </row>
    <row r="2" spans="1:3" x14ac:dyDescent="0.25">
      <c r="A2" t="s">
        <v>19</v>
      </c>
      <c r="B2">
        <f>Sheet2!C2</f>
        <v>1000</v>
      </c>
      <c r="C2">
        <f>Sheet2!H2</f>
        <v>2.9644990870075509</v>
      </c>
    </row>
    <row r="3" spans="1:3" x14ac:dyDescent="0.25">
      <c r="A3" t="s">
        <v>19</v>
      </c>
      <c r="B3">
        <f>Sheet2!C3</f>
        <v>1000</v>
      </c>
      <c r="C3">
        <f>Sheet2!H3</f>
        <v>2.2069654904868941</v>
      </c>
    </row>
    <row r="4" spans="1:3" x14ac:dyDescent="0.25">
      <c r="A4" t="s">
        <v>19</v>
      </c>
      <c r="B4">
        <f>Sheet2!C4</f>
        <v>1000</v>
      </c>
      <c r="C4">
        <f>Sheet2!H4</f>
        <v>4.4471837953796083</v>
      </c>
    </row>
    <row r="5" spans="1:3" x14ac:dyDescent="0.25">
      <c r="A5" t="s">
        <v>19</v>
      </c>
      <c r="B5">
        <f>Sheet2!C5</f>
        <v>1000</v>
      </c>
      <c r="C5">
        <f>Sheet2!H5</f>
        <v>-0.31238080045683331</v>
      </c>
    </row>
    <row r="6" spans="1:3" x14ac:dyDescent="0.25">
      <c r="A6" t="s">
        <v>19</v>
      </c>
      <c r="B6">
        <f>Sheet2!C6</f>
        <v>1000</v>
      </c>
      <c r="C6">
        <f>Sheet2!H6</f>
        <v>1.5515319611620355</v>
      </c>
    </row>
    <row r="7" spans="1:3" x14ac:dyDescent="0.25">
      <c r="A7" t="s">
        <v>19</v>
      </c>
      <c r="B7">
        <f>Sheet2!C7</f>
        <v>1000</v>
      </c>
      <c r="C7">
        <f>Sheet2!H7</f>
        <v>3.2337523831147861</v>
      </c>
    </row>
    <row r="8" spans="1:3" x14ac:dyDescent="0.25">
      <c r="A8" t="s">
        <v>19</v>
      </c>
      <c r="B8">
        <f>Sheet2!C8</f>
        <v>1000</v>
      </c>
      <c r="C8">
        <f>Sheet2!H8</f>
        <v>3.8143682820355069</v>
      </c>
    </row>
    <row r="9" spans="1:3" x14ac:dyDescent="0.25">
      <c r="A9" t="s">
        <v>19</v>
      </c>
      <c r="B9">
        <f>Sheet2!C9</f>
        <v>1000</v>
      </c>
      <c r="C9">
        <f>Sheet2!H9</f>
        <v>3.5862594569653874</v>
      </c>
    </row>
    <row r="10" spans="1:3" x14ac:dyDescent="0.25">
      <c r="A10" t="s">
        <v>19</v>
      </c>
      <c r="B10">
        <f>Sheet2!C10</f>
        <v>1000</v>
      </c>
      <c r="C10">
        <f>Sheet2!H10</f>
        <v>1.195591012865088</v>
      </c>
    </row>
    <row r="11" spans="1:3" x14ac:dyDescent="0.25">
      <c r="A11" t="s">
        <v>19</v>
      </c>
      <c r="B11">
        <f>Sheet2!C11</f>
        <v>1000</v>
      </c>
      <c r="C11">
        <f>Sheet2!H11</f>
        <v>2.4143360217895076</v>
      </c>
    </row>
    <row r="12" spans="1:3" x14ac:dyDescent="0.25">
      <c r="A12" t="s">
        <v>19</v>
      </c>
      <c r="B12">
        <f>Sheet2!C12</f>
        <v>1000</v>
      </c>
      <c r="C12">
        <f>Sheet2!H12</f>
        <v>1.6028766463009221</v>
      </c>
    </row>
    <row r="13" spans="1:3" x14ac:dyDescent="0.25">
      <c r="A13" t="s">
        <v>19</v>
      </c>
      <c r="B13">
        <f>Sheet2!C13</f>
        <v>1000</v>
      </c>
      <c r="C13">
        <f>Sheet2!H13</f>
        <v>1.9920161758946602</v>
      </c>
    </row>
    <row r="14" spans="1:3" x14ac:dyDescent="0.25">
      <c r="A14" t="s">
        <v>19</v>
      </c>
      <c r="B14">
        <f>Sheet2!C14</f>
        <v>1000</v>
      </c>
      <c r="C14">
        <f>Sheet2!H14</f>
        <v>2.1580171423333261</v>
      </c>
    </row>
    <row r="15" spans="1:3" x14ac:dyDescent="0.25">
      <c r="A15" t="s">
        <v>19</v>
      </c>
      <c r="B15">
        <f>Sheet2!C15</f>
        <v>1000</v>
      </c>
      <c r="C15">
        <f>Sheet2!H15</f>
        <v>2.6377993033124629</v>
      </c>
    </row>
    <row r="16" spans="1:3" x14ac:dyDescent="0.25">
      <c r="A16" t="s">
        <v>19</v>
      </c>
      <c r="B16">
        <f>Sheet2!C16</f>
        <v>1000</v>
      </c>
      <c r="C16">
        <f>Sheet2!H16</f>
        <v>-0.30635335590184459</v>
      </c>
    </row>
    <row r="17" spans="1:3" x14ac:dyDescent="0.25">
      <c r="A17" t="s">
        <v>19</v>
      </c>
      <c r="B17">
        <f>Sheet2!C17</f>
        <v>1000</v>
      </c>
      <c r="C17">
        <f>Sheet2!H17</f>
        <v>1.89874331166824</v>
      </c>
    </row>
    <row r="18" spans="1:3" x14ac:dyDescent="0.25">
      <c r="A18" t="s">
        <v>19</v>
      </c>
      <c r="B18">
        <f>Sheet2!C18</f>
        <v>1000</v>
      </c>
      <c r="C18">
        <f>Sheet2!H18</f>
        <v>3.5404654372086282</v>
      </c>
    </row>
    <row r="19" spans="1:3" x14ac:dyDescent="0.25">
      <c r="A19" t="s">
        <v>19</v>
      </c>
      <c r="B19">
        <f>Sheet2!C19</f>
        <v>1000</v>
      </c>
      <c r="C19">
        <f>Sheet2!H19</f>
        <v>3.5785954802295605</v>
      </c>
    </row>
    <row r="20" spans="1:3" x14ac:dyDescent="0.25">
      <c r="A20" t="s">
        <v>19</v>
      </c>
      <c r="B20">
        <f>Sheet2!C20</f>
        <v>1000</v>
      </c>
      <c r="C20">
        <f>Sheet2!H20</f>
        <v>1.5993725495262996</v>
      </c>
    </row>
    <row r="21" spans="1:3" x14ac:dyDescent="0.25">
      <c r="A21" t="s">
        <v>19</v>
      </c>
      <c r="B21">
        <f>Sheet2!C21</f>
        <v>1000</v>
      </c>
      <c r="C21">
        <f>Sheet2!H21</f>
        <v>5.4114409886996659</v>
      </c>
    </row>
    <row r="22" spans="1:3" x14ac:dyDescent="0.25">
      <c r="A22" t="s">
        <v>19</v>
      </c>
      <c r="B22">
        <f>Sheet2!C22</f>
        <v>1000</v>
      </c>
      <c r="C22">
        <f>Sheet2!H22</f>
        <v>5.8784238354096363</v>
      </c>
    </row>
    <row r="23" spans="1:3" x14ac:dyDescent="0.25">
      <c r="A23" t="s">
        <v>19</v>
      </c>
      <c r="B23">
        <f>Sheet2!C23</f>
        <v>1000</v>
      </c>
      <c r="C23">
        <f>Sheet2!H23</f>
        <v>6.289603428311568</v>
      </c>
    </row>
    <row r="24" spans="1:3" x14ac:dyDescent="0.25">
      <c r="A24" t="s">
        <v>19</v>
      </c>
      <c r="B24">
        <f>Sheet2!C24</f>
        <v>1000</v>
      </c>
      <c r="C24">
        <f>Sheet2!H24</f>
        <v>2.7383689225765324</v>
      </c>
    </row>
    <row r="25" spans="1:3" x14ac:dyDescent="0.25">
      <c r="A25" t="s">
        <v>19</v>
      </c>
      <c r="B25">
        <f>Sheet2!C25</f>
        <v>1000</v>
      </c>
      <c r="C25">
        <f>Sheet2!H25</f>
        <v>12.189786673180418</v>
      </c>
    </row>
    <row r="26" spans="1:3" x14ac:dyDescent="0.25">
      <c r="A26" t="s">
        <v>19</v>
      </c>
      <c r="B26">
        <f>Sheet2!C26</f>
        <v>1000</v>
      </c>
      <c r="C26">
        <f>Sheet2!H26</f>
        <v>15.263187525106908</v>
      </c>
    </row>
    <row r="27" spans="1:3" x14ac:dyDescent="0.25">
      <c r="A27" t="s">
        <v>19</v>
      </c>
      <c r="B27">
        <f>Sheet2!C27</f>
        <v>1000</v>
      </c>
      <c r="C27">
        <f>Sheet2!H27</f>
        <v>16.464336447223911</v>
      </c>
    </row>
    <row r="28" spans="1:3" x14ac:dyDescent="0.25">
      <c r="A28" t="s">
        <v>19</v>
      </c>
      <c r="B28">
        <f>Sheet2!C28</f>
        <v>1000</v>
      </c>
      <c r="C28">
        <f>Sheet2!H28</f>
        <v>6.629897240598603</v>
      </c>
    </row>
    <row r="29" spans="1:3" x14ac:dyDescent="0.25">
      <c r="A29" t="s">
        <v>19</v>
      </c>
      <c r="B29">
        <f>Sheet2!C29</f>
        <v>1000</v>
      </c>
      <c r="C29">
        <f>Sheet2!H29</f>
        <v>5.3367949681253783</v>
      </c>
    </row>
    <row r="30" spans="1:3" x14ac:dyDescent="0.25">
      <c r="A30" t="s">
        <v>19</v>
      </c>
      <c r="B30">
        <f>Sheet2!C30</f>
        <v>1000</v>
      </c>
      <c r="C30">
        <f>Sheet2!H30</f>
        <v>4.994786949770714</v>
      </c>
    </row>
    <row r="31" spans="1:3" x14ac:dyDescent="0.25">
      <c r="A31" t="s">
        <v>19</v>
      </c>
      <c r="B31">
        <f>Sheet2!C31</f>
        <v>1000</v>
      </c>
      <c r="C31">
        <f>Sheet2!H31</f>
        <v>5.5500730425559421</v>
      </c>
    </row>
    <row r="32" spans="1:3" x14ac:dyDescent="0.25">
      <c r="A32" t="s">
        <v>19</v>
      </c>
      <c r="B32">
        <f>Sheet2!C32</f>
        <v>1000</v>
      </c>
      <c r="C32">
        <f>Sheet2!H32</f>
        <v>4.1973302555116883</v>
      </c>
    </row>
    <row r="33" spans="1:3" x14ac:dyDescent="0.25">
      <c r="A33" t="s">
        <v>19</v>
      </c>
      <c r="B33">
        <f>Sheet2!C33</f>
        <v>1000</v>
      </c>
      <c r="C33">
        <f>Sheet2!H33</f>
        <v>3.4823224900390897</v>
      </c>
    </row>
    <row r="34" spans="1:3" x14ac:dyDescent="0.25">
      <c r="A34" t="s">
        <v>19</v>
      </c>
      <c r="B34">
        <f>Sheet2!C34</f>
        <v>1000</v>
      </c>
      <c r="C34">
        <f>Sheet2!H34</f>
        <v>5.9002013419644763</v>
      </c>
    </row>
    <row r="35" spans="1:3" x14ac:dyDescent="0.25">
      <c r="A35" t="s">
        <v>19</v>
      </c>
      <c r="B35">
        <f>Sheet2!C35</f>
        <v>250</v>
      </c>
      <c r="C35">
        <f>Sheet2!H35</f>
        <v>0.18605686035828811</v>
      </c>
    </row>
    <row r="36" spans="1:3" x14ac:dyDescent="0.25">
      <c r="A36" t="s">
        <v>19</v>
      </c>
      <c r="B36">
        <f>Sheet2!C36</f>
        <v>500</v>
      </c>
      <c r="C36">
        <f>Sheet2!H36</f>
        <v>0.39518001255666935</v>
      </c>
    </row>
    <row r="37" spans="1:3" x14ac:dyDescent="0.25">
      <c r="A37" t="s">
        <v>19</v>
      </c>
      <c r="B37">
        <f>Sheet2!C37</f>
        <v>500</v>
      </c>
      <c r="C37">
        <f>Sheet2!H37</f>
        <v>3.1257700289717367</v>
      </c>
    </row>
    <row r="38" spans="1:3" x14ac:dyDescent="0.25">
      <c r="A38" t="s">
        <v>19</v>
      </c>
      <c r="B38">
        <f>Sheet2!C38</f>
        <v>500</v>
      </c>
      <c r="C38">
        <f>Sheet2!H38</f>
        <v>5.6985846573433845</v>
      </c>
    </row>
    <row r="39" spans="1:3" x14ac:dyDescent="0.25">
      <c r="A39" t="s">
        <v>19</v>
      </c>
      <c r="B39">
        <f>Sheet2!C39</f>
        <v>500</v>
      </c>
      <c r="C39">
        <f>Sheet2!H39</f>
        <v>6.0368366833880964</v>
      </c>
    </row>
    <row r="40" spans="1:3" x14ac:dyDescent="0.25">
      <c r="A40" t="s">
        <v>19</v>
      </c>
      <c r="B40">
        <f>Sheet2!C40</f>
        <v>750</v>
      </c>
      <c r="C40">
        <f>Sheet2!H40</f>
        <v>1.5907635985045381</v>
      </c>
    </row>
    <row r="41" spans="1:3" x14ac:dyDescent="0.25">
      <c r="A41" t="s">
        <v>19</v>
      </c>
      <c r="B41">
        <f>Sheet2!C41</f>
        <v>750</v>
      </c>
      <c r="C41">
        <f>Sheet2!H41</f>
        <v>6.1257491855384538</v>
      </c>
    </row>
    <row r="42" spans="1:3" x14ac:dyDescent="0.25">
      <c r="A42" t="s">
        <v>19</v>
      </c>
      <c r="B42">
        <f>Sheet2!C42</f>
        <v>750</v>
      </c>
      <c r="C42">
        <f>Sheet2!H42</f>
        <v>3.5796484288350667</v>
      </c>
    </row>
    <row r="43" spans="1:3" x14ac:dyDescent="0.25">
      <c r="A43" t="s">
        <v>19</v>
      </c>
      <c r="B43">
        <f>Sheet2!C43</f>
        <v>1000</v>
      </c>
      <c r="C43">
        <f>Sheet2!H43</f>
        <v>4.9058223262777432</v>
      </c>
    </row>
    <row r="44" spans="1:3" x14ac:dyDescent="0.25">
      <c r="A44" t="s">
        <v>19</v>
      </c>
      <c r="B44">
        <f>Sheet2!C44</f>
        <v>1000</v>
      </c>
      <c r="C44">
        <f>Sheet2!H44</f>
        <v>-2.9750168554764045</v>
      </c>
    </row>
    <row r="45" spans="1:3" x14ac:dyDescent="0.25">
      <c r="A45" t="s">
        <v>19</v>
      </c>
      <c r="B45">
        <f>Sheet2!C45</f>
        <v>1000</v>
      </c>
      <c r="C45">
        <f>Sheet2!H45</f>
        <v>4.7299375663974512</v>
      </c>
    </row>
    <row r="46" spans="1:3" x14ac:dyDescent="0.25">
      <c r="A46" t="s">
        <v>19</v>
      </c>
      <c r="B46">
        <f>Sheet2!C46</f>
        <v>1000</v>
      </c>
      <c r="C46">
        <f>Sheet2!H46</f>
        <v>4.6303769139825928</v>
      </c>
    </row>
    <row r="47" spans="1:3" x14ac:dyDescent="0.25">
      <c r="A47" t="s">
        <v>19</v>
      </c>
      <c r="B47">
        <f>Sheet2!C47</f>
        <v>250</v>
      </c>
      <c r="C47">
        <f>Sheet2!H47</f>
        <v>6.4058520987772125</v>
      </c>
    </row>
    <row r="48" spans="1:3" x14ac:dyDescent="0.25">
      <c r="A48" t="s">
        <v>19</v>
      </c>
      <c r="B48">
        <f>Sheet2!C48</f>
        <v>250</v>
      </c>
      <c r="C48">
        <f>Sheet2!H48</f>
        <v>5.3948148174992383</v>
      </c>
    </row>
    <row r="49" spans="1:3" x14ac:dyDescent="0.25">
      <c r="A49" t="s">
        <v>19</v>
      </c>
      <c r="B49">
        <f>Sheet2!C49</f>
        <v>250</v>
      </c>
      <c r="C49">
        <f>Sheet2!H49</f>
        <v>5.4640239780734703</v>
      </c>
    </row>
    <row r="50" spans="1:3" x14ac:dyDescent="0.25">
      <c r="A50" t="s">
        <v>19</v>
      </c>
      <c r="B50">
        <f>Sheet2!C50</f>
        <v>250</v>
      </c>
      <c r="C50">
        <f>Sheet2!H50</f>
        <v>4.3811069326710426</v>
      </c>
    </row>
    <row r="51" spans="1:3" x14ac:dyDescent="0.25">
      <c r="A51" t="s">
        <v>19</v>
      </c>
      <c r="B51">
        <f>Sheet2!C51</f>
        <v>250</v>
      </c>
      <c r="C51">
        <f>Sheet2!H51</f>
        <v>2.6537439231666884</v>
      </c>
    </row>
    <row r="52" spans="1:3" x14ac:dyDescent="0.25">
      <c r="A52" t="s">
        <v>19</v>
      </c>
      <c r="B52">
        <f>Sheet2!C52</f>
        <v>250</v>
      </c>
      <c r="C52">
        <f>Sheet2!H52</f>
        <v>3.3788794720871538</v>
      </c>
    </row>
    <row r="53" spans="1:3" x14ac:dyDescent="0.25">
      <c r="A53" t="s">
        <v>19</v>
      </c>
      <c r="B53">
        <f>Sheet2!C53</f>
        <v>250</v>
      </c>
      <c r="C53">
        <f>Sheet2!H53</f>
        <v>12.140678426769098</v>
      </c>
    </row>
    <row r="54" spans="1:3" x14ac:dyDescent="0.25">
      <c r="A54" t="s">
        <v>19</v>
      </c>
      <c r="B54">
        <f>Sheet2!C54</f>
        <v>500</v>
      </c>
      <c r="C54">
        <f>Sheet2!H54</f>
        <v>6.1489804273914501</v>
      </c>
    </row>
    <row r="55" spans="1:3" x14ac:dyDescent="0.25">
      <c r="A55" t="s">
        <v>19</v>
      </c>
      <c r="B55">
        <f>Sheet2!C55</f>
        <v>500</v>
      </c>
      <c r="C55">
        <f>Sheet2!H55</f>
        <v>6.0977442679478768</v>
      </c>
    </row>
    <row r="56" spans="1:3" x14ac:dyDescent="0.25">
      <c r="A56" t="s">
        <v>19</v>
      </c>
      <c r="B56">
        <f>Sheet2!C56</f>
        <v>750</v>
      </c>
      <c r="C56">
        <f>Sheet2!H56</f>
        <v>4.8490276972907651</v>
      </c>
    </row>
    <row r="57" spans="1:3" x14ac:dyDescent="0.25">
      <c r="A57" t="s">
        <v>19</v>
      </c>
      <c r="B57">
        <f>Sheet2!C57</f>
        <v>750</v>
      </c>
      <c r="C57">
        <f>Sheet2!H57</f>
        <v>4.3568418690572903</v>
      </c>
    </row>
    <row r="58" spans="1:3" x14ac:dyDescent="0.25">
      <c r="A58" t="s">
        <v>19</v>
      </c>
      <c r="B58">
        <f>Sheet2!C58</f>
        <v>1500</v>
      </c>
      <c r="C58">
        <f>Sheet2!H58</f>
        <v>3.7729911578750999</v>
      </c>
    </row>
    <row r="59" spans="1:3" x14ac:dyDescent="0.25">
      <c r="A59" t="s">
        <v>19</v>
      </c>
      <c r="B59">
        <f>Sheet2!C59</f>
        <v>1500</v>
      </c>
      <c r="C59">
        <f>Sheet2!H59</f>
        <v>1.4619243172297645</v>
      </c>
    </row>
    <row r="60" spans="1:3" x14ac:dyDescent="0.25">
      <c r="A60" t="s">
        <v>19</v>
      </c>
      <c r="B60">
        <f>Sheet2!C60</f>
        <v>1500</v>
      </c>
      <c r="C60">
        <f>Sheet2!H60</f>
        <v>2.5993316109212197</v>
      </c>
    </row>
    <row r="61" spans="1:3" x14ac:dyDescent="0.25">
      <c r="A61" t="s">
        <v>19</v>
      </c>
      <c r="B61">
        <f>Sheet2!C61</f>
        <v>1500</v>
      </c>
      <c r="C61">
        <f>Sheet2!H61</f>
        <v>2.7021400758792451</v>
      </c>
    </row>
    <row r="62" spans="1:3" x14ac:dyDescent="0.25">
      <c r="A62" t="s">
        <v>19</v>
      </c>
      <c r="B62">
        <f>Sheet2!C62</f>
        <v>3000</v>
      </c>
      <c r="C62">
        <f>Sheet2!H62</f>
        <v>1.5501485617102448</v>
      </c>
    </row>
    <row r="63" spans="1:3" x14ac:dyDescent="0.25">
      <c r="A63" t="s">
        <v>19</v>
      </c>
      <c r="B63">
        <f>Sheet2!C63</f>
        <v>3000</v>
      </c>
      <c r="C63">
        <f>Sheet2!H63</f>
        <v>1.700796862191774</v>
      </c>
    </row>
    <row r="64" spans="1:3" x14ac:dyDescent="0.25">
      <c r="A64" t="s">
        <v>19</v>
      </c>
      <c r="B64">
        <f>Sheet2!C64</f>
        <v>3000</v>
      </c>
      <c r="C64">
        <f>Sheet2!H64</f>
        <v>2.231071578838034</v>
      </c>
    </row>
    <row r="65" spans="1:3" x14ac:dyDescent="0.25">
      <c r="A65" t="s">
        <v>19</v>
      </c>
      <c r="B65">
        <f>Sheet2!C65</f>
        <v>3000</v>
      </c>
      <c r="C65">
        <f>Sheet2!H65</f>
        <v>3.187015606347531</v>
      </c>
    </row>
    <row r="66" spans="1:3" x14ac:dyDescent="0.25">
      <c r="A66" t="s">
        <v>19</v>
      </c>
      <c r="B66">
        <f>Sheet2!C66</f>
        <v>3000</v>
      </c>
      <c r="C66">
        <f>Sheet2!H66</f>
        <v>0.27398091567311561</v>
      </c>
    </row>
    <row r="67" spans="1:3" x14ac:dyDescent="0.25">
      <c r="A67" t="s">
        <v>19</v>
      </c>
      <c r="B67">
        <f>Sheet2!C67</f>
        <v>3000</v>
      </c>
      <c r="C67">
        <f>Sheet2!H67</f>
        <v>1.1948721497006138</v>
      </c>
    </row>
    <row r="68" spans="1:3" x14ac:dyDescent="0.25">
      <c r="A68" t="s">
        <v>19</v>
      </c>
      <c r="B68">
        <f>Sheet2!C68</f>
        <v>3000</v>
      </c>
      <c r="C68">
        <f>Sheet2!H68</f>
        <v>1.8334841482089268</v>
      </c>
    </row>
    <row r="69" spans="1:3" x14ac:dyDescent="0.25">
      <c r="A69" t="s">
        <v>19</v>
      </c>
      <c r="B69">
        <f>Sheet2!C69</f>
        <v>3000</v>
      </c>
      <c r="C69">
        <f>Sheet2!H69</f>
        <v>2.3360935119097199</v>
      </c>
    </row>
    <row r="70" spans="1:3" x14ac:dyDescent="0.25">
      <c r="A70" t="s">
        <v>19</v>
      </c>
      <c r="B70">
        <f>Sheet2!C70</f>
        <v>3000</v>
      </c>
      <c r="C70">
        <f>Sheet2!H70</f>
        <v>1.7678994616423911</v>
      </c>
    </row>
    <row r="71" spans="1:3" x14ac:dyDescent="0.25">
      <c r="A71" t="s">
        <v>19</v>
      </c>
      <c r="B71">
        <f>Sheet2!C71</f>
        <v>3000</v>
      </c>
      <c r="C71">
        <f>Sheet2!H71</f>
        <v>1.7783931106650526</v>
      </c>
    </row>
    <row r="72" spans="1:3" x14ac:dyDescent="0.25">
      <c r="A72" t="s">
        <v>19</v>
      </c>
      <c r="B72">
        <f>Sheet2!C72</f>
        <v>3000</v>
      </c>
      <c r="C72">
        <f>Sheet2!H72</f>
        <v>0.6484219457291589</v>
      </c>
    </row>
    <row r="73" spans="1:3" x14ac:dyDescent="0.25">
      <c r="A73" t="s">
        <v>19</v>
      </c>
      <c r="B73">
        <f>Sheet2!C73</f>
        <v>3000</v>
      </c>
      <c r="C73">
        <f>Sheet2!H73</f>
        <v>2.8384500101979921</v>
      </c>
    </row>
    <row r="74" spans="1:3" x14ac:dyDescent="0.25">
      <c r="A74" t="s">
        <v>19</v>
      </c>
      <c r="B74">
        <f>Sheet2!C74</f>
        <v>6000</v>
      </c>
      <c r="C74">
        <f>Sheet2!H74</f>
        <v>2.3396679992846656</v>
      </c>
    </row>
    <row r="75" spans="1:3" x14ac:dyDescent="0.25">
      <c r="A75" t="s">
        <v>19</v>
      </c>
      <c r="B75">
        <f>Sheet2!C75</f>
        <v>6000</v>
      </c>
      <c r="C75">
        <f>Sheet2!H75</f>
        <v>0.8691975946298689</v>
      </c>
    </row>
    <row r="76" spans="1:3" x14ac:dyDescent="0.25">
      <c r="A76" t="s">
        <v>19</v>
      </c>
      <c r="B76">
        <f>Sheet2!C76</f>
        <v>6000</v>
      </c>
      <c r="C76">
        <f>Sheet2!H76</f>
        <v>1.3535942537868044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UseThis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de Silva</dc:creator>
  <cp:lastModifiedBy>Flynn DeLany</cp:lastModifiedBy>
  <dcterms:created xsi:type="dcterms:W3CDTF">2022-06-10T15:21:02Z</dcterms:created>
  <dcterms:modified xsi:type="dcterms:W3CDTF">2023-03-01T21:03:01Z</dcterms:modified>
</cp:coreProperties>
</file>