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\Documents\R\Data\CR Exps\DATA\R_Data Final\"/>
    </mc:Choice>
  </mc:AlternateContent>
  <xr:revisionPtr revIDLastSave="0" documentId="8_{7AA527D4-4261-4E5A-9598-BF27F51C2CE2}" xr6:coauthVersionLast="47" xr6:coauthVersionMax="47" xr10:uidLastSave="{00000000-0000-0000-0000-000000000000}"/>
  <bookViews>
    <workbookView xWindow="-108" yWindow="-108" windowWidth="23256" windowHeight="12456" xr2:uid="{55CD2E6E-E69B-446E-92B4-E4A24C2E0687}"/>
  </bookViews>
  <sheets>
    <sheet name="Sheet1" sheetId="1" r:id="rId1"/>
  </sheets>
  <definedNames>
    <definedName name="_xlchart.v1.0" hidden="1">(Sheet1!$C$2:$C$34,Sheet1!$C$35:$C$85)</definedName>
    <definedName name="_xlchart.v1.1" hidden="1">(Sheet1!$I$2:$I$34,Sheet1!$I$35:$I$85)</definedName>
    <definedName name="_xlchart.v1.2" hidden="1">Sheet1!$O$8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3" i="1" l="1"/>
  <c r="S11" i="1"/>
  <c r="Q13" i="1"/>
  <c r="Q11" i="1"/>
  <c r="X13" i="1"/>
  <c r="X11" i="1"/>
  <c r="R13" i="1"/>
  <c r="O13" i="1"/>
  <c r="O11" i="1"/>
  <c r="R11" i="1"/>
  <c r="P11" i="1" l="1"/>
  <c r="T11" i="1"/>
  <c r="W13" i="1"/>
  <c r="W11" i="1"/>
  <c r="V13" i="1"/>
  <c r="V11" i="1"/>
  <c r="U13" i="1"/>
  <c r="U11" i="1"/>
  <c r="T13" i="1"/>
  <c r="P13" i="1"/>
  <c r="W26" i="1"/>
  <c r="W25" i="1"/>
  <c r="V26" i="1"/>
  <c r="V25" i="1"/>
  <c r="U26" i="1"/>
  <c r="U25" i="1"/>
  <c r="T26" i="1"/>
  <c r="T25" i="1"/>
  <c r="S26" i="1"/>
  <c r="S25" i="1"/>
  <c r="R26" i="1"/>
  <c r="R25" i="1"/>
  <c r="W17" i="1"/>
  <c r="V17" i="1"/>
  <c r="U17" i="1"/>
  <c r="T18" i="1"/>
  <c r="T17" i="1"/>
  <c r="S18" i="1"/>
  <c r="S17" i="1"/>
  <c r="R18" i="1"/>
  <c r="Q18" i="1"/>
  <c r="R17" i="1"/>
  <c r="Q17" i="1"/>
  <c r="Q26" i="1"/>
  <c r="Q25" i="1"/>
</calcChain>
</file>

<file path=xl/sharedStrings.xml><?xml version="1.0" encoding="utf-8"?>
<sst xmlns="http://schemas.openxmlformats.org/spreadsheetml/2006/main" count="47" uniqueCount="29">
  <si>
    <t>Sample</t>
  </si>
  <si>
    <t>Timepoint</t>
  </si>
  <si>
    <t>Treatment</t>
  </si>
  <si>
    <t>Count</t>
  </si>
  <si>
    <t>Volume</t>
  </si>
  <si>
    <t>Amended CL</t>
  </si>
  <si>
    <t>DW</t>
  </si>
  <si>
    <t>CP</t>
  </si>
  <si>
    <t>AVG</t>
  </si>
  <si>
    <t>STDERROR</t>
  </si>
  <si>
    <t>Amended CL DW</t>
  </si>
  <si>
    <t>Amended CL DW NN</t>
  </si>
  <si>
    <t>Total Time Open</t>
  </si>
  <si>
    <t>Initials</t>
  </si>
  <si>
    <t>RAW</t>
  </si>
  <si>
    <t>Time passed until Open</t>
  </si>
  <si>
    <t>-</t>
  </si>
  <si>
    <t>CRR11 AUG 4th</t>
  </si>
  <si>
    <t>SAG JULY 30th CRR10</t>
  </si>
  <si>
    <t>9130 (none opened)</t>
  </si>
  <si>
    <t>CRR12 AUG 5th</t>
  </si>
  <si>
    <t>CRR13 AUG 12th</t>
  </si>
  <si>
    <t>602 (adjusted, too high)</t>
  </si>
  <si>
    <t xml:space="preserve">195 ( CTRLS adjusted, low) &amp; 226 EXP Adjusted </t>
  </si>
  <si>
    <t>Total Open</t>
  </si>
  <si>
    <t>TTO/Total Open for 1 hour</t>
  </si>
  <si>
    <t>TPUO</t>
  </si>
  <si>
    <t>AVG Time Passed</t>
  </si>
  <si>
    <t>% Time clams spent open while in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</si>
</sst>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2" fillId="3" borderId="0" xfId="0" applyFont="1" applyFill="1"/>
    <xf numFmtId="0" fontId="0" fillId="4" borderId="0" xfId="0" applyFill="1" applyAlignment="1">
      <alignment horizontal="right"/>
    </xf>
    <xf numFmtId="0" fontId="0" fillId="5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2" fillId="6" borderId="0" xfId="0" applyFont="1" applyFill="1"/>
    <xf numFmtId="0" fontId="2" fillId="0" borderId="0" xfId="0" applyFont="1"/>
    <xf numFmtId="0" fontId="0" fillId="5" borderId="0" xfId="0" applyFill="1" applyAlignment="1">
      <alignment horizontal="right"/>
    </xf>
    <xf numFmtId="0" fontId="2" fillId="5" borderId="1" xfId="0" applyFont="1" applyFill="1" applyBorder="1"/>
    <xf numFmtId="0" fontId="0" fillId="0" borderId="1" xfId="0" applyBorder="1"/>
    <xf numFmtId="0" fontId="3" fillId="0" borderId="0" xfId="0" applyFont="1"/>
    <xf numFmtId="0" fontId="2" fillId="0" borderId="1" xfId="0" applyFon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Sheet1!$O$8</c:f>
              <c:strCache>
                <c:ptCount val="1"/>
                <c:pt idx="0">
                  <c:v>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(Sheet1!$C$2:$C$34,Sheet1!$C$35:$C$85)</c:f>
              <c:numCache>
                <c:formatCode>General</c:formatCode>
                <c:ptCount val="8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4745</c:v>
                </c:pt>
                <c:pt idx="17">
                  <c:v>4745</c:v>
                </c:pt>
                <c:pt idx="18">
                  <c:v>4745</c:v>
                </c:pt>
                <c:pt idx="19">
                  <c:v>4745</c:v>
                </c:pt>
                <c:pt idx="20">
                  <c:v>250</c:v>
                </c:pt>
                <c:pt idx="21">
                  <c:v>250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8061</c:v>
                </c:pt>
                <c:pt idx="45">
                  <c:v>8061</c:v>
                </c:pt>
                <c:pt idx="46">
                  <c:v>8061</c:v>
                </c:pt>
                <c:pt idx="47">
                  <c:v>8061</c:v>
                </c:pt>
                <c:pt idx="48">
                  <c:v>8061</c:v>
                </c:pt>
                <c:pt idx="49">
                  <c:v>8061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4057</c:v>
                </c:pt>
                <c:pt idx="68">
                  <c:v>4057</c:v>
                </c:pt>
                <c:pt idx="69">
                  <c:v>4057</c:v>
                </c:pt>
                <c:pt idx="70">
                  <c:v>4057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</c:numCache>
            </c:numRef>
          </c:xVal>
          <c:yVal>
            <c:numRef>
              <c:f>(Sheet1!$H$2:$H$34,Sheet1!$H$35:$H$85)</c:f>
              <c:numCache>
                <c:formatCode>General</c:formatCode>
                <c:ptCount val="84"/>
                <c:pt idx="0">
                  <c:v>-1.4705664199353707</c:v>
                </c:pt>
                <c:pt idx="1">
                  <c:v>1.5219287634789986</c:v>
                </c:pt>
                <c:pt idx="2">
                  <c:v>3.2877961914543159E-3</c:v>
                </c:pt>
                <c:pt idx="3">
                  <c:v>-1.1056769315556418</c:v>
                </c:pt>
                <c:pt idx="4">
                  <c:v>-0.39974922685266878</c:v>
                </c:pt>
                <c:pt idx="5">
                  <c:v>0.35965976080122647</c:v>
                </c:pt>
                <c:pt idx="6">
                  <c:v>2.4829420077280013</c:v>
                </c:pt>
                <c:pt idx="7">
                  <c:v>6.9787044586097663E-2</c:v>
                </c:pt>
                <c:pt idx="8">
                  <c:v>9.9231074129466274E-4</c:v>
                </c:pt>
                <c:pt idx="9">
                  <c:v>0.66776576132074228</c:v>
                </c:pt>
                <c:pt idx="10">
                  <c:v>-2.2920909513645693</c:v>
                </c:pt>
                <c:pt idx="11">
                  <c:v>-3.0885996318149673</c:v>
                </c:pt>
                <c:pt idx="12">
                  <c:v>-2.7465169729546055</c:v>
                </c:pt>
                <c:pt idx="13">
                  <c:v>-1.591653608304165</c:v>
                </c:pt>
                <c:pt idx="14">
                  <c:v>-6.1785969236770182</c:v>
                </c:pt>
                <c:pt idx="15">
                  <c:v>-4.5429578600065588</c:v>
                </c:pt>
                <c:pt idx="16">
                  <c:v>5.6644080342022081</c:v>
                </c:pt>
                <c:pt idx="17">
                  <c:v>1.5151909555074661</c:v>
                </c:pt>
                <c:pt idx="18">
                  <c:v>2.5259455789623475</c:v>
                </c:pt>
                <c:pt idx="19">
                  <c:v>0.59099364101621721</c:v>
                </c:pt>
                <c:pt idx="20">
                  <c:v>-10.849312506007823</c:v>
                </c:pt>
                <c:pt idx="21">
                  <c:v>-10.026180417829162</c:v>
                </c:pt>
                <c:pt idx="22">
                  <c:v>4.1638214699849341</c:v>
                </c:pt>
                <c:pt idx="23">
                  <c:v>11.665441116646994</c:v>
                </c:pt>
                <c:pt idx="24">
                  <c:v>0.366129336988543</c:v>
                </c:pt>
                <c:pt idx="25">
                  <c:v>-5.4183433583775829</c:v>
                </c:pt>
                <c:pt idx="26">
                  <c:v>-9.3931692795532502</c:v>
                </c:pt>
                <c:pt idx="27">
                  <c:v>0.69470490766305271</c:v>
                </c:pt>
                <c:pt idx="28">
                  <c:v>-5.8670887967026868</c:v>
                </c:pt>
                <c:pt idx="29">
                  <c:v>2.7453748314218931</c:v>
                </c:pt>
                <c:pt idx="30">
                  <c:v>5.2448117028226191</c:v>
                </c:pt>
                <c:pt idx="31">
                  <c:v>-0.86264982117696709</c:v>
                </c:pt>
                <c:pt idx="32">
                  <c:v>0.67207621950673935</c:v>
                </c:pt>
                <c:pt idx="33">
                  <c:v>16.865983522372694</c:v>
                </c:pt>
                <c:pt idx="34">
                  <c:v>20.507246285213444</c:v>
                </c:pt>
                <c:pt idx="35">
                  <c:v>20.995579528457448</c:v>
                </c:pt>
                <c:pt idx="36">
                  <c:v>7.349570620544978</c:v>
                </c:pt>
                <c:pt idx="37">
                  <c:v>-4.5977136060480284</c:v>
                </c:pt>
                <c:pt idx="38">
                  <c:v>10.801330527685987</c:v>
                </c:pt>
                <c:pt idx="39">
                  <c:v>0.66427316459877273</c:v>
                </c:pt>
                <c:pt idx="40">
                  <c:v>3.4396750883780496</c:v>
                </c:pt>
                <c:pt idx="41">
                  <c:v>-0.7063137649125395</c:v>
                </c:pt>
                <c:pt idx="42">
                  <c:v>-7.1931760050218827</c:v>
                </c:pt>
                <c:pt idx="43">
                  <c:v>0.11710403070241594</c:v>
                </c:pt>
                <c:pt idx="44">
                  <c:v>0.94802777716523912</c:v>
                </c:pt>
                <c:pt idx="45">
                  <c:v>-0.76508085529194558</c:v>
                </c:pt>
                <c:pt idx="46">
                  <c:v>-4.4936086049767887</c:v>
                </c:pt>
                <c:pt idx="47">
                  <c:v>-0.41478881293961761</c:v>
                </c:pt>
                <c:pt idx="48">
                  <c:v>0.74296738346810021</c:v>
                </c:pt>
                <c:pt idx="49">
                  <c:v>-6.8096145393055432</c:v>
                </c:pt>
                <c:pt idx="50">
                  <c:v>-4.2221028393961539</c:v>
                </c:pt>
                <c:pt idx="51">
                  <c:v>-1.1688648473858727</c:v>
                </c:pt>
                <c:pt idx="52">
                  <c:v>-13.863372788975445</c:v>
                </c:pt>
                <c:pt idx="53">
                  <c:v>-6.9434158266308357</c:v>
                </c:pt>
                <c:pt idx="54">
                  <c:v>0.4317962080411169</c:v>
                </c:pt>
                <c:pt idx="55">
                  <c:v>2.236168253383759</c:v>
                </c:pt>
                <c:pt idx="56">
                  <c:v>0.11455947329152959</c:v>
                </c:pt>
                <c:pt idx="57">
                  <c:v>3.4143334518012787</c:v>
                </c:pt>
                <c:pt idx="58">
                  <c:v>7.4184796427740682</c:v>
                </c:pt>
                <c:pt idx="59">
                  <c:v>-2.479658854563743</c:v>
                </c:pt>
                <c:pt idx="60">
                  <c:v>-3.3391437829240838</c:v>
                </c:pt>
                <c:pt idx="61">
                  <c:v>2.7260937960606935</c:v>
                </c:pt>
                <c:pt idx="62">
                  <c:v>-7.2045031580718017</c:v>
                </c:pt>
                <c:pt idx="63">
                  <c:v>-5.7060650797568648</c:v>
                </c:pt>
                <c:pt idx="64">
                  <c:v>3.4036124403464552</c:v>
                </c:pt>
                <c:pt idx="65">
                  <c:v>9.2402692213221655</c:v>
                </c:pt>
                <c:pt idx="66">
                  <c:v>5.0084526151901034</c:v>
                </c:pt>
                <c:pt idx="67">
                  <c:v>0.7992481360258864</c:v>
                </c:pt>
                <c:pt idx="68">
                  <c:v>2.3150986930400461</c:v>
                </c:pt>
                <c:pt idx="69">
                  <c:v>1.2164157986436988</c:v>
                </c:pt>
                <c:pt idx="70">
                  <c:v>4.7561675324550867</c:v>
                </c:pt>
                <c:pt idx="71">
                  <c:v>-3.2221247697570581</c:v>
                </c:pt>
                <c:pt idx="72">
                  <c:v>-2.94948350634975</c:v>
                </c:pt>
                <c:pt idx="73">
                  <c:v>-6.5551186035597349</c:v>
                </c:pt>
                <c:pt idx="74">
                  <c:v>9.9828555504330208</c:v>
                </c:pt>
                <c:pt idx="75">
                  <c:v>-0.3822098179350823</c:v>
                </c:pt>
                <c:pt idx="76">
                  <c:v>-9.3266274349181693</c:v>
                </c:pt>
                <c:pt idx="77">
                  <c:v>16.444726342135002</c:v>
                </c:pt>
                <c:pt idx="78">
                  <c:v>-4.4544411690807637</c:v>
                </c:pt>
                <c:pt idx="79">
                  <c:v>2.4614017729465907</c:v>
                </c:pt>
                <c:pt idx="80">
                  <c:v>8.5259528527281603</c:v>
                </c:pt>
                <c:pt idx="81">
                  <c:v>7.383955020942885</c:v>
                </c:pt>
                <c:pt idx="82">
                  <c:v>11.914697083189818</c:v>
                </c:pt>
                <c:pt idx="83">
                  <c:v>-4.7367934943039938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4-4692-91CF-FB648B1D7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1664"/>
        <c:axId val="499326672"/>
      </c:scatterChart>
      <c:valAx>
        <c:axId val="499331664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Density (cells mL¯¹)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26672"/>
        <c:crosses val="autoZero"/>
        <c:crossBetween val="midCat"/>
      </c:valAx>
      <c:valAx>
        <c:axId val="49932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Clearance Rate (l hr¯¹ g¯¹)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3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539722857223493E-2"/>
                  <c:y val="-7.75566690527319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Sheet1!$O$13:$X$13</c:f>
                <c:numCache>
                  <c:formatCode>General</c:formatCode>
                  <c:ptCount val="10"/>
                  <c:pt idx="0">
                    <c:v>0.94332922007461395</c:v>
                  </c:pt>
                  <c:pt idx="1">
                    <c:v>1.7162879130888751</c:v>
                  </c:pt>
                  <c:pt idx="2">
                    <c:v>1.0038666656092234</c:v>
                  </c:pt>
                  <c:pt idx="3">
                    <c:v>2.7098556093139945</c:v>
                  </c:pt>
                  <c:pt idx="4">
                    <c:v>0.66989962273519599</c:v>
                  </c:pt>
                  <c:pt idx="5">
                    <c:v>2.0812754070520536</c:v>
                  </c:pt>
                  <c:pt idx="6">
                    <c:v>0.76877343864669734</c:v>
                  </c:pt>
                  <c:pt idx="7">
                    <c:v>0.95545544719830833</c:v>
                  </c:pt>
                  <c:pt idx="8">
                    <c:v>1.0840835737822669</c:v>
                  </c:pt>
                  <c:pt idx="9">
                    <c:v>0.93219320061294286</c:v>
                  </c:pt>
                </c:numCache>
              </c:numRef>
            </c:plus>
            <c:minus>
              <c:numRef>
                <c:f>Sheet1!$O$13:$X$13</c:f>
                <c:numCache>
                  <c:formatCode>General</c:formatCode>
                  <c:ptCount val="10"/>
                  <c:pt idx="0">
                    <c:v>0.94332922007461395</c:v>
                  </c:pt>
                  <c:pt idx="1">
                    <c:v>1.7162879130888751</c:v>
                  </c:pt>
                  <c:pt idx="2">
                    <c:v>1.0038666656092234</c:v>
                  </c:pt>
                  <c:pt idx="3">
                    <c:v>2.7098556093139945</c:v>
                  </c:pt>
                  <c:pt idx="4">
                    <c:v>0.66989962273519599</c:v>
                  </c:pt>
                  <c:pt idx="5">
                    <c:v>2.0812754070520536</c:v>
                  </c:pt>
                  <c:pt idx="6">
                    <c:v>0.76877343864669734</c:v>
                  </c:pt>
                  <c:pt idx="7">
                    <c:v>0.95545544719830833</c:v>
                  </c:pt>
                  <c:pt idx="8">
                    <c:v>1.0840835737822669</c:v>
                  </c:pt>
                  <c:pt idx="9">
                    <c:v>0.93219320061294286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Sheet1!$O$10:$X$10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  <c:pt idx="6">
                  <c:v>4000</c:v>
                </c:pt>
                <c:pt idx="7">
                  <c:v>4700</c:v>
                </c:pt>
                <c:pt idx="8">
                  <c:v>8000</c:v>
                </c:pt>
                <c:pt idx="9">
                  <c:v>9500</c:v>
                </c:pt>
              </c:numCache>
            </c:numRef>
          </c:xVal>
          <c:yVal>
            <c:numRef>
              <c:f>Sheet1!$O$11:$X$11</c:f>
              <c:numCache>
                <c:formatCode>General</c:formatCode>
                <c:ptCount val="10"/>
                <c:pt idx="0">
                  <c:v>0.18859915371806441</c:v>
                </c:pt>
                <c:pt idx="1">
                  <c:v>4.598024125973744</c:v>
                </c:pt>
                <c:pt idx="2">
                  <c:v>0.22598728790090009</c:v>
                </c:pt>
                <c:pt idx="3">
                  <c:v>-1.5024177490724919</c:v>
                </c:pt>
                <c:pt idx="4">
                  <c:v>2.1928777831359363</c:v>
                </c:pt>
                <c:pt idx="5">
                  <c:v>1.9297530635746867</c:v>
                </c:pt>
                <c:pt idx="6">
                  <c:v>2.2717325400411799</c:v>
                </c:pt>
                <c:pt idx="7">
                  <c:v>2.5741345524220596</c:v>
                </c:pt>
                <c:pt idx="8">
                  <c:v>-1.7986829419800927</c:v>
                </c:pt>
                <c:pt idx="9">
                  <c:v>2.8464704321777767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E0-41FD-B0F5-5529CFFE0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1664"/>
        <c:axId val="499326672"/>
      </c:scatterChart>
      <c:valAx>
        <c:axId val="499331664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Density (cells mL¯¹)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26672"/>
        <c:crosses val="autoZero"/>
        <c:crossBetween val="midCat"/>
      </c:valAx>
      <c:valAx>
        <c:axId val="49932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Clearance Rate (l hr¯¹ g¯¹)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3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539722857223493E-2"/>
                  <c:y val="-7.75566690527319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Ref>
                <c:f>Sheet1!$O$13:$X$13</c:f>
                <c:numCache>
                  <c:formatCode>General</c:formatCode>
                  <c:ptCount val="10"/>
                  <c:pt idx="0">
                    <c:v>0.94332922007461395</c:v>
                  </c:pt>
                  <c:pt idx="1">
                    <c:v>1.7162879130888751</c:v>
                  </c:pt>
                  <c:pt idx="2">
                    <c:v>1.0038666656092234</c:v>
                  </c:pt>
                  <c:pt idx="3">
                    <c:v>2.7098556093139945</c:v>
                  </c:pt>
                  <c:pt idx="4">
                    <c:v>0.66989962273519599</c:v>
                  </c:pt>
                  <c:pt idx="5">
                    <c:v>2.0812754070520536</c:v>
                  </c:pt>
                  <c:pt idx="6">
                    <c:v>0.76877343864669734</c:v>
                  </c:pt>
                  <c:pt idx="7">
                    <c:v>0.95545544719830833</c:v>
                  </c:pt>
                  <c:pt idx="8">
                    <c:v>1.0840835737822669</c:v>
                  </c:pt>
                  <c:pt idx="9">
                    <c:v>0.93219320061294286</c:v>
                  </c:pt>
                </c:numCache>
              </c:numRef>
            </c:plus>
            <c:minus>
              <c:numRef>
                <c:f>Sheet1!$O$13:$X$13</c:f>
                <c:numCache>
                  <c:formatCode>General</c:formatCode>
                  <c:ptCount val="10"/>
                  <c:pt idx="0">
                    <c:v>0.94332922007461395</c:v>
                  </c:pt>
                  <c:pt idx="1">
                    <c:v>1.7162879130888751</c:v>
                  </c:pt>
                  <c:pt idx="2">
                    <c:v>1.0038666656092234</c:v>
                  </c:pt>
                  <c:pt idx="3">
                    <c:v>2.7098556093139945</c:v>
                  </c:pt>
                  <c:pt idx="4">
                    <c:v>0.66989962273519599</c:v>
                  </c:pt>
                  <c:pt idx="5">
                    <c:v>2.0812754070520536</c:v>
                  </c:pt>
                  <c:pt idx="6">
                    <c:v>0.76877343864669734</c:v>
                  </c:pt>
                  <c:pt idx="7">
                    <c:v>0.95545544719830833</c:v>
                  </c:pt>
                  <c:pt idx="8">
                    <c:v>1.0840835737822669</c:v>
                  </c:pt>
                  <c:pt idx="9">
                    <c:v>0.93219320061294286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Sheet1!$O$10:$X$10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  <c:pt idx="6">
                  <c:v>4000</c:v>
                </c:pt>
                <c:pt idx="7">
                  <c:v>4700</c:v>
                </c:pt>
                <c:pt idx="8">
                  <c:v>8000</c:v>
                </c:pt>
                <c:pt idx="9">
                  <c:v>9500</c:v>
                </c:pt>
              </c:numCache>
            </c:numRef>
          </c:cat>
          <c:val>
            <c:numRef>
              <c:f>Sheet1!$O$11:$X$11</c:f>
              <c:numCache>
                <c:formatCode>General</c:formatCode>
                <c:ptCount val="10"/>
                <c:pt idx="0">
                  <c:v>0.18859915371806441</c:v>
                </c:pt>
                <c:pt idx="1">
                  <c:v>4.598024125973744</c:v>
                </c:pt>
                <c:pt idx="2">
                  <c:v>0.22598728790090009</c:v>
                </c:pt>
                <c:pt idx="3">
                  <c:v>-1.5024177490724919</c:v>
                </c:pt>
                <c:pt idx="4">
                  <c:v>2.1928777831359363</c:v>
                </c:pt>
                <c:pt idx="5">
                  <c:v>1.9297530635746867</c:v>
                </c:pt>
                <c:pt idx="6">
                  <c:v>2.2717325400411799</c:v>
                </c:pt>
                <c:pt idx="7">
                  <c:v>2.5741345524220596</c:v>
                </c:pt>
                <c:pt idx="8">
                  <c:v>-1.7986829419800927</c:v>
                </c:pt>
                <c:pt idx="9">
                  <c:v>2.8464704321777767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1-458B-9ADD-BF392F4A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331664"/>
        <c:axId val="499326672"/>
      </c:barChart>
      <c:catAx>
        <c:axId val="49933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Density (cells mL¯¹)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26672"/>
        <c:crosses val="autoZero"/>
        <c:auto val="1"/>
        <c:lblAlgn val="ctr"/>
        <c:lblOffset val="100"/>
        <c:noMultiLvlLbl val="0"/>
      </c:catAx>
      <c:valAx>
        <c:axId val="49932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Clearance Rate (l hr¯¹ g¯¹)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3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Clams</a:t>
            </a:r>
            <a:r>
              <a:rPr lang="en-US" baseline="0"/>
              <a:t> Open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Sheet1!$Q$18:$W$18</c:f>
                <c:numCache>
                  <c:formatCode>General</c:formatCode>
                  <c:ptCount val="7"/>
                  <c:pt idx="0">
                    <c:v>10.307764064044152</c:v>
                  </c:pt>
                  <c:pt idx="1">
                    <c:v>7.3950997288745199</c:v>
                  </c:pt>
                  <c:pt idx="2">
                    <c:v>6.1237243569579451</c:v>
                  </c:pt>
                  <c:pt idx="3">
                    <c:v>14.142135623730949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Sheet1!$Q$18:$W$18</c:f>
                <c:numCache>
                  <c:formatCode>General</c:formatCode>
                  <c:ptCount val="7"/>
                  <c:pt idx="0">
                    <c:v>10.307764064044152</c:v>
                  </c:pt>
                  <c:pt idx="1">
                    <c:v>7.3950997288745199</c:v>
                  </c:pt>
                  <c:pt idx="2">
                    <c:v>6.1237243569579451</c:v>
                  </c:pt>
                  <c:pt idx="3">
                    <c:v>14.142135623730949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Sheet1!$Q$16:$W$16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3000</c:v>
                </c:pt>
                <c:pt idx="4">
                  <c:v>4000</c:v>
                </c:pt>
                <c:pt idx="5">
                  <c:v>4700</c:v>
                </c:pt>
                <c:pt idx="6">
                  <c:v>8000</c:v>
                </c:pt>
              </c:numCache>
            </c:numRef>
          </c:cat>
          <c:val>
            <c:numRef>
              <c:f>Sheet1!$Q$17:$W$17</c:f>
              <c:numCache>
                <c:formatCode>General</c:formatCode>
                <c:ptCount val="7"/>
                <c:pt idx="0">
                  <c:v>55</c:v>
                </c:pt>
                <c:pt idx="1">
                  <c:v>47.5</c:v>
                </c:pt>
                <c:pt idx="2">
                  <c:v>50</c:v>
                </c:pt>
                <c:pt idx="3">
                  <c:v>70</c:v>
                </c:pt>
                <c:pt idx="4">
                  <c:v>40</c:v>
                </c:pt>
                <c:pt idx="5">
                  <c:v>40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6-4411-97FC-0808329A4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193856"/>
        <c:axId val="2033195104"/>
      </c:barChart>
      <c:catAx>
        <c:axId val="203319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 </a:t>
                </a: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Density (cells mL¯¹)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95104"/>
        <c:crosses val="autoZero"/>
        <c:auto val="1"/>
        <c:lblAlgn val="ctr"/>
        <c:lblOffset val="100"/>
        <c:noMultiLvlLbl val="0"/>
      </c:catAx>
      <c:valAx>
        <c:axId val="203319510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Clams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9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Passed Until Clam</a:t>
            </a:r>
            <a:r>
              <a:rPr lang="en-US" baseline="0"/>
              <a:t> Opened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Sheet1!$Q$26:$W$26</c:f>
                <c:numCache>
                  <c:formatCode>General</c:formatCode>
                  <c:ptCount val="7"/>
                  <c:pt idx="0">
                    <c:v>5.1694626951626113</c:v>
                  </c:pt>
                  <c:pt idx="1">
                    <c:v>3.7537171157999869</c:v>
                  </c:pt>
                  <c:pt idx="2">
                    <c:v>6.8222430329034749</c:v>
                  </c:pt>
                  <c:pt idx="3">
                    <c:v>6.453553412527989</c:v>
                  </c:pt>
                  <c:pt idx="4">
                    <c:v>29.711897869372127</c:v>
                  </c:pt>
                  <c:pt idx="5">
                    <c:v>3.3424354892802346</c:v>
                  </c:pt>
                  <c:pt idx="6">
                    <c:v>2.2782616597915593</c:v>
                  </c:pt>
                </c:numCache>
              </c:numRef>
            </c:plus>
            <c:minus>
              <c:numRef>
                <c:f>Sheet1!$Q$26:$W$26</c:f>
                <c:numCache>
                  <c:formatCode>General</c:formatCode>
                  <c:ptCount val="7"/>
                  <c:pt idx="0">
                    <c:v>5.1694626951626113</c:v>
                  </c:pt>
                  <c:pt idx="1">
                    <c:v>3.7537171157999869</c:v>
                  </c:pt>
                  <c:pt idx="2">
                    <c:v>6.8222430329034749</c:v>
                  </c:pt>
                  <c:pt idx="3">
                    <c:v>6.453553412527989</c:v>
                  </c:pt>
                  <c:pt idx="4">
                    <c:v>29.711897869372127</c:v>
                  </c:pt>
                  <c:pt idx="5">
                    <c:v>3.3424354892802346</c:v>
                  </c:pt>
                  <c:pt idx="6">
                    <c:v>2.2782616597915593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Sheet1!$Q$24:$W$24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3000</c:v>
                </c:pt>
                <c:pt idx="4">
                  <c:v>4000</c:v>
                </c:pt>
                <c:pt idx="5">
                  <c:v>4700</c:v>
                </c:pt>
                <c:pt idx="6">
                  <c:v>8000</c:v>
                </c:pt>
              </c:numCache>
            </c:numRef>
          </c:cat>
          <c:val>
            <c:numRef>
              <c:f>Sheet1!$Q$25:$W$25</c:f>
              <c:numCache>
                <c:formatCode>General</c:formatCode>
                <c:ptCount val="7"/>
                <c:pt idx="0">
                  <c:v>25.555555555555557</c:v>
                </c:pt>
                <c:pt idx="1">
                  <c:v>21.578947368421051</c:v>
                </c:pt>
                <c:pt idx="2">
                  <c:v>25.2</c:v>
                </c:pt>
                <c:pt idx="3">
                  <c:v>33</c:v>
                </c:pt>
                <c:pt idx="4">
                  <c:v>62.25</c:v>
                </c:pt>
                <c:pt idx="5">
                  <c:v>27.75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1-4A84-947D-42E29DB45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209824"/>
        <c:axId val="345215648"/>
      </c:barChart>
      <c:catAx>
        <c:axId val="34520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>
                    <a:effectLst/>
                  </a:rPr>
                  <a:t>C. polykrikoides</a:t>
                </a:r>
                <a:r>
                  <a:rPr lang="en-US" sz="1000" b="0" i="0" u="none" strike="noStrike" baseline="0">
                    <a:effectLst/>
                  </a:rPr>
                  <a:t> Density (cells mL¯¹)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15648"/>
        <c:crosses val="autoZero"/>
        <c:auto val="1"/>
        <c:lblAlgn val="ctr"/>
        <c:lblOffset val="100"/>
        <c:noMultiLvlLbl val="0"/>
      </c:catAx>
      <c:valAx>
        <c:axId val="345215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Passed</a:t>
                </a:r>
                <a:r>
                  <a:rPr lang="en-US" baseline="0"/>
                  <a:t> Until Clam Opened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ALL CP Bloom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ALL CP Bloom</a:t>
          </a:r>
        </a:p>
      </cx:txPr>
    </cx:title>
    <cx:plotArea>
      <cx:plotAreaRegion>
        <cx:series layoutId="boxWhisker" uniqueId="{C9A36832-9EDE-4561-95FD-4A6FEA0539D9}">
          <cx:tx>
            <cx:txData>
              <cx:f>_xlchart.v1.2</cx:f>
              <cx:v>CP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76200</xdr:colOff>
      <xdr:row>0</xdr:row>
      <xdr:rowOff>0</xdr:rowOff>
    </xdr:from>
    <xdr:to>
      <xdr:col>41</xdr:col>
      <xdr:colOff>457200</xdr:colOff>
      <xdr:row>17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A953E-A54F-40B0-9002-8D519C98A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70485</xdr:colOff>
      <xdr:row>34</xdr:row>
      <xdr:rowOff>0</xdr:rowOff>
    </xdr:from>
    <xdr:to>
      <xdr:col>41</xdr:col>
      <xdr:colOff>451485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020DA1-610D-4EE3-8935-34C03CDDF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45720</xdr:colOff>
      <xdr:row>18</xdr:row>
      <xdr:rowOff>5715</xdr:rowOff>
    </xdr:from>
    <xdr:to>
      <xdr:col>41</xdr:col>
      <xdr:colOff>426720</xdr:colOff>
      <xdr:row>34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22C1C80-7AF1-41BA-A28B-F9A980ADACC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90080" y="3297555"/>
              <a:ext cx="7086600" cy="3175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93345</xdr:colOff>
      <xdr:row>50</xdr:row>
      <xdr:rowOff>0</xdr:rowOff>
    </xdr:from>
    <xdr:to>
      <xdr:col>41</xdr:col>
      <xdr:colOff>474345</xdr:colOff>
      <xdr:row>66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4C2EB1-BCE5-46D8-9171-82AAE9DD8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33</xdr:row>
      <xdr:rowOff>0</xdr:rowOff>
    </xdr:from>
    <xdr:to>
      <xdr:col>28</xdr:col>
      <xdr:colOff>304800</xdr:colOff>
      <xdr:row>45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9BAC4E-340C-4E06-B69E-BA5EE3DC6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30480</xdr:colOff>
      <xdr:row>45</xdr:row>
      <xdr:rowOff>91440</xdr:rowOff>
    </xdr:from>
    <xdr:to>
      <xdr:col>28</xdr:col>
      <xdr:colOff>335280</xdr:colOff>
      <xdr:row>58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BD846E-1CD5-4D91-B9AF-4240EBBC4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8EDC-99D0-4FF4-89A3-7FF6F9E6936F}">
  <dimension ref="A1:Y121"/>
  <sheetViews>
    <sheetView tabSelected="1" zoomScale="62" zoomScaleNormal="50" workbookViewId="0">
      <selection activeCell="A35" sqref="A35:XFD37"/>
    </sheetView>
  </sheetViews>
  <sheetFormatPr defaultRowHeight="14.4" x14ac:dyDescent="0.3"/>
  <cols>
    <col min="6" max="6" width="12.77734375" customWidth="1"/>
    <col min="8" max="8" width="15.21875" customWidth="1"/>
    <col min="9" max="9" width="18.44140625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11</v>
      </c>
      <c r="J1" s="1" t="s">
        <v>12</v>
      </c>
      <c r="K1" s="1" t="s">
        <v>15</v>
      </c>
      <c r="L1" s="1"/>
      <c r="M1" s="1"/>
    </row>
    <row r="2" spans="1:25" x14ac:dyDescent="0.3">
      <c r="A2" s="2">
        <v>3</v>
      </c>
      <c r="B2" s="2">
        <v>1</v>
      </c>
      <c r="C2" s="2">
        <v>250</v>
      </c>
      <c r="D2" s="2">
        <v>244</v>
      </c>
      <c r="E2" s="2">
        <v>0.20699999999999999</v>
      </c>
      <c r="F2" s="2">
        <v>-4.6334606759323549E-2</v>
      </c>
      <c r="G2" s="2">
        <v>3.1507999999999925E-2</v>
      </c>
      <c r="H2" s="2">
        <v>-1.4705664199353707</v>
      </c>
      <c r="I2" s="2">
        <v>0</v>
      </c>
      <c r="J2">
        <v>60</v>
      </c>
      <c r="K2">
        <v>37</v>
      </c>
      <c r="O2" t="s">
        <v>18</v>
      </c>
      <c r="P2" s="1" t="s">
        <v>13</v>
      </c>
      <c r="R2" t="s">
        <v>17</v>
      </c>
      <c r="S2" s="1" t="s">
        <v>13</v>
      </c>
      <c r="U2" t="s">
        <v>20</v>
      </c>
      <c r="V2" s="1" t="s">
        <v>13</v>
      </c>
      <c r="X2" t="s">
        <v>21</v>
      </c>
      <c r="Y2" s="1" t="s">
        <v>13</v>
      </c>
    </row>
    <row r="3" spans="1:25" x14ac:dyDescent="0.3">
      <c r="A3" s="2">
        <v>4</v>
      </c>
      <c r="B3" s="2">
        <v>1</v>
      </c>
      <c r="C3" s="2">
        <v>250</v>
      </c>
      <c r="D3" s="2">
        <v>164</v>
      </c>
      <c r="E3" s="2">
        <v>0.20699999999999999</v>
      </c>
      <c r="F3" s="2">
        <v>3.5906865316760128E-2</v>
      </c>
      <c r="G3" s="2">
        <v>2.3593000000000076E-2</v>
      </c>
      <c r="H3" s="2">
        <v>1.5219287634789986</v>
      </c>
      <c r="I3" s="2">
        <v>1.5219287634789986</v>
      </c>
      <c r="J3">
        <v>60</v>
      </c>
      <c r="K3">
        <v>13</v>
      </c>
      <c r="O3" s="2">
        <v>250</v>
      </c>
      <c r="P3" s="2" t="s">
        <v>23</v>
      </c>
      <c r="R3" s="2">
        <v>250</v>
      </c>
      <c r="S3" s="2">
        <v>276</v>
      </c>
      <c r="U3" s="2">
        <v>250</v>
      </c>
      <c r="V3" s="2">
        <v>243</v>
      </c>
      <c r="X3" s="2">
        <v>250</v>
      </c>
      <c r="Y3" s="2">
        <v>261</v>
      </c>
    </row>
    <row r="4" spans="1:25" x14ac:dyDescent="0.3">
      <c r="A4" s="2">
        <v>5</v>
      </c>
      <c r="B4" s="2">
        <v>1</v>
      </c>
      <c r="C4" s="2">
        <v>250</v>
      </c>
      <c r="D4" s="2">
        <v>195</v>
      </c>
      <c r="E4" s="2">
        <v>0.20699999999999999</v>
      </c>
      <c r="F4" s="2">
        <v>6.8307253673655088E-5</v>
      </c>
      <c r="G4" s="2">
        <v>2.0776000000000069E-2</v>
      </c>
      <c r="H4" s="2">
        <v>3.2877961914543159E-3</v>
      </c>
      <c r="I4" s="2">
        <v>3.2877961914543159E-3</v>
      </c>
      <c r="J4">
        <v>60</v>
      </c>
      <c r="K4">
        <v>27</v>
      </c>
      <c r="O4" s="3">
        <v>500</v>
      </c>
      <c r="P4" s="3">
        <v>450</v>
      </c>
      <c r="R4" s="3">
        <v>500</v>
      </c>
      <c r="S4" s="3" t="s">
        <v>22</v>
      </c>
      <c r="U4" s="3">
        <v>500</v>
      </c>
      <c r="V4" s="3">
        <v>595</v>
      </c>
      <c r="X4" s="3">
        <v>500</v>
      </c>
      <c r="Y4" s="3">
        <v>497</v>
      </c>
    </row>
    <row r="5" spans="1:25" x14ac:dyDescent="0.3">
      <c r="A5" s="2">
        <v>6</v>
      </c>
      <c r="B5" s="2">
        <v>1</v>
      </c>
      <c r="C5" s="2">
        <v>250</v>
      </c>
      <c r="D5" s="2">
        <v>236</v>
      </c>
      <c r="E5" s="2">
        <v>0.20699999999999999</v>
      </c>
      <c r="F5" s="2">
        <v>-3.9433967763932057E-2</v>
      </c>
      <c r="G5" s="2">
        <v>3.5665000000000079E-2</v>
      </c>
      <c r="H5" s="2">
        <v>-1.1056769315556418</v>
      </c>
      <c r="I5" s="2">
        <v>0</v>
      </c>
      <c r="J5">
        <v>60</v>
      </c>
      <c r="K5">
        <v>17</v>
      </c>
      <c r="O5" s="4">
        <v>750</v>
      </c>
      <c r="P5" s="4">
        <v>657</v>
      </c>
      <c r="R5" s="4">
        <v>750</v>
      </c>
      <c r="S5" s="4">
        <v>764</v>
      </c>
      <c r="U5" s="4">
        <v>750</v>
      </c>
      <c r="V5" s="4">
        <v>725</v>
      </c>
      <c r="X5" s="4">
        <v>750</v>
      </c>
      <c r="Y5" s="4">
        <v>806</v>
      </c>
    </row>
    <row r="6" spans="1:25" x14ac:dyDescent="0.3">
      <c r="A6" s="2">
        <v>8</v>
      </c>
      <c r="B6" s="2">
        <v>1</v>
      </c>
      <c r="C6" s="2">
        <v>250</v>
      </c>
      <c r="D6" s="2">
        <v>203</v>
      </c>
      <c r="E6" s="2">
        <v>0.20699999999999999</v>
      </c>
      <c r="F6" s="2">
        <v>-8.2544217852807585E-3</v>
      </c>
      <c r="G6" s="2">
        <v>2.0649000000000001E-2</v>
      </c>
      <c r="H6" s="2">
        <v>-0.39974922685266878</v>
      </c>
      <c r="I6" s="2">
        <v>0</v>
      </c>
      <c r="J6">
        <v>60</v>
      </c>
      <c r="K6">
        <v>21</v>
      </c>
      <c r="O6" s="5" t="s">
        <v>14</v>
      </c>
      <c r="P6" s="5">
        <v>4745.3999999999996</v>
      </c>
      <c r="R6" s="5" t="s">
        <v>14</v>
      </c>
      <c r="S6" s="5" t="s">
        <v>19</v>
      </c>
      <c r="U6" s="5" t="s">
        <v>14</v>
      </c>
      <c r="V6" s="5">
        <v>8061</v>
      </c>
      <c r="X6" s="5" t="s">
        <v>14</v>
      </c>
      <c r="Y6" s="5">
        <v>4057</v>
      </c>
    </row>
    <row r="7" spans="1:25" x14ac:dyDescent="0.3">
      <c r="A7" s="2">
        <v>9</v>
      </c>
      <c r="B7" s="2">
        <v>1</v>
      </c>
      <c r="C7" s="2">
        <v>250</v>
      </c>
      <c r="D7" s="2">
        <v>187</v>
      </c>
      <c r="E7" s="2">
        <v>0.20699999999999999</v>
      </c>
      <c r="F7" s="2">
        <v>8.7397321874697863E-3</v>
      </c>
      <c r="G7" s="2">
        <v>2.4299999999999954E-2</v>
      </c>
      <c r="H7" s="2">
        <v>0.35965976080122647</v>
      </c>
      <c r="I7" s="2">
        <v>0.35965976080122647</v>
      </c>
      <c r="J7">
        <v>60</v>
      </c>
      <c r="K7">
        <v>34</v>
      </c>
    </row>
    <row r="8" spans="1:25" x14ac:dyDescent="0.3">
      <c r="A8" s="2">
        <v>10</v>
      </c>
      <c r="B8" s="2">
        <v>1</v>
      </c>
      <c r="C8" s="2">
        <v>250</v>
      </c>
      <c r="D8" s="2">
        <v>139</v>
      </c>
      <c r="E8" s="2">
        <v>0.20699999999999999</v>
      </c>
      <c r="F8" s="2">
        <v>7.014311171831604E-2</v>
      </c>
      <c r="G8" s="2">
        <v>2.8250000000000001E-2</v>
      </c>
      <c r="H8" s="2">
        <v>2.4829420077280013</v>
      </c>
      <c r="I8" s="2">
        <v>2.4829420077280013</v>
      </c>
      <c r="J8">
        <v>60</v>
      </c>
      <c r="K8">
        <v>17</v>
      </c>
      <c r="O8" t="s">
        <v>7</v>
      </c>
    </row>
    <row r="9" spans="1:25" x14ac:dyDescent="0.3">
      <c r="A9" s="3">
        <v>2</v>
      </c>
      <c r="B9" s="3">
        <v>1</v>
      </c>
      <c r="C9" s="3">
        <v>500</v>
      </c>
      <c r="D9" s="3">
        <v>363</v>
      </c>
      <c r="E9" s="3">
        <v>0.20699999999999999</v>
      </c>
      <c r="F9" s="3">
        <v>2.2939001555450228E-3</v>
      </c>
      <c r="G9" s="3">
        <v>3.2869999999999892E-2</v>
      </c>
      <c r="H9" s="3">
        <v>6.9787044586097663E-2</v>
      </c>
      <c r="I9" s="3">
        <v>6.9787044586097663E-2</v>
      </c>
      <c r="J9">
        <v>60</v>
      </c>
      <c r="K9">
        <v>9</v>
      </c>
      <c r="O9" t="s">
        <v>8</v>
      </c>
    </row>
    <row r="10" spans="1:25" x14ac:dyDescent="0.3">
      <c r="A10" s="3">
        <v>3</v>
      </c>
      <c r="B10" s="3">
        <v>1</v>
      </c>
      <c r="C10" s="3">
        <v>500</v>
      </c>
      <c r="D10" s="3">
        <v>367</v>
      </c>
      <c r="E10" s="3">
        <v>0.20699999999999999</v>
      </c>
      <c r="F10" s="3">
        <v>2.5384301073058668E-5</v>
      </c>
      <c r="G10" s="3">
        <v>2.5580999999999902E-2</v>
      </c>
      <c r="H10" s="3">
        <v>9.9231074129466274E-4</v>
      </c>
      <c r="I10" s="3">
        <v>9.9231074129466274E-4</v>
      </c>
      <c r="J10">
        <v>60</v>
      </c>
      <c r="K10">
        <v>9</v>
      </c>
      <c r="O10">
        <v>250</v>
      </c>
      <c r="P10">
        <v>500</v>
      </c>
      <c r="Q10">
        <v>750</v>
      </c>
      <c r="R10">
        <v>1000</v>
      </c>
      <c r="S10">
        <v>1500</v>
      </c>
      <c r="T10">
        <v>3000</v>
      </c>
      <c r="U10">
        <v>4000</v>
      </c>
      <c r="V10">
        <v>4700</v>
      </c>
      <c r="W10">
        <v>8000</v>
      </c>
      <c r="X10">
        <v>9500</v>
      </c>
    </row>
    <row r="11" spans="1:25" x14ac:dyDescent="0.3">
      <c r="A11" s="3">
        <v>4</v>
      </c>
      <c r="B11" s="3">
        <v>1</v>
      </c>
      <c r="C11" s="3">
        <v>500</v>
      </c>
      <c r="D11" s="3">
        <v>343</v>
      </c>
      <c r="E11" s="3">
        <v>0.20699999999999999</v>
      </c>
      <c r="F11" s="3">
        <v>1.4025084285019578E-2</v>
      </c>
      <c r="G11" s="3">
        <v>2.1003000000000042E-2</v>
      </c>
      <c r="H11" s="3">
        <v>0.66776576132074228</v>
      </c>
      <c r="I11" s="3">
        <v>0.66776576132074228</v>
      </c>
      <c r="J11">
        <v>60</v>
      </c>
      <c r="K11">
        <v>29</v>
      </c>
      <c r="O11">
        <f>AVERAGE(H2:H8,H22:H23,H31:H34,H52:H56,H86:H94)</f>
        <v>0.18859915371806441</v>
      </c>
      <c r="P11">
        <f>AVERAGE(H9:H13,H24:H26,H35:H38,H57:H63)</f>
        <v>4.598024125973744</v>
      </c>
      <c r="Q11">
        <f>AVERAGE(H14:H17,H27:H30,H39:H45,H64:H68,H95:H100,H112:H117)</f>
        <v>0.22598728790090009</v>
      </c>
      <c r="R11">
        <f>AVERAGE(H101:H105)</f>
        <v>-1.5024177490724919</v>
      </c>
      <c r="S11">
        <f>AVERAGE(H118:H121)</f>
        <v>2.1928777831359363</v>
      </c>
      <c r="T11">
        <f>AVERAGE(H73:H85)</f>
        <v>1.9297530635746867</v>
      </c>
      <c r="U11">
        <f>AVERAGE(H69:H72)</f>
        <v>2.2717325400411799</v>
      </c>
      <c r="V11">
        <f>AVERAGE(H18:H21)</f>
        <v>2.5741345524220596</v>
      </c>
      <c r="W11">
        <f>AVERAGE(H46:H51)</f>
        <v>-1.7986829419800927</v>
      </c>
      <c r="X11">
        <f>AVERAGE(H106:H111)</f>
        <v>2.8464704321777767</v>
      </c>
    </row>
    <row r="12" spans="1:25" x14ac:dyDescent="0.3">
      <c r="A12" s="6">
        <v>7</v>
      </c>
      <c r="B12" s="6">
        <v>1</v>
      </c>
      <c r="C12" s="6">
        <v>500</v>
      </c>
      <c r="D12" s="6">
        <v>461</v>
      </c>
      <c r="E12" s="6">
        <v>0.20699999999999999</v>
      </c>
      <c r="F12" s="6">
        <v>-4.7178108051937125E-2</v>
      </c>
      <c r="G12" s="3">
        <v>2.0583000000000084E-2</v>
      </c>
      <c r="H12" s="3">
        <v>-2.2920909513645693</v>
      </c>
      <c r="I12" s="3">
        <v>0</v>
      </c>
      <c r="J12">
        <v>60</v>
      </c>
      <c r="K12">
        <v>18</v>
      </c>
      <c r="O12" t="s">
        <v>9</v>
      </c>
    </row>
    <row r="13" spans="1:25" x14ac:dyDescent="0.3">
      <c r="A13" s="3">
        <v>10</v>
      </c>
      <c r="B13" s="3">
        <v>1</v>
      </c>
      <c r="C13" s="9">
        <v>500</v>
      </c>
      <c r="D13" s="3">
        <v>518</v>
      </c>
      <c r="E13" s="3">
        <v>0.20699999999999999</v>
      </c>
      <c r="F13" s="3">
        <v>-7.1309588299343862E-2</v>
      </c>
      <c r="G13" s="3">
        <v>2.3087999999999966E-2</v>
      </c>
      <c r="H13" s="3">
        <v>-3.0885996318149673</v>
      </c>
      <c r="I13" s="3">
        <v>0</v>
      </c>
      <c r="J13">
        <v>60</v>
      </c>
      <c r="K13">
        <v>18</v>
      </c>
      <c r="O13">
        <f>_xlfn.STDEV.P(H2:H8,H22:H23,H31:H34,H52:H56)/SQRT(28)</f>
        <v>0.94332922007461395</v>
      </c>
      <c r="P13">
        <f>_xlfn.STDEV.P(H9:H13,H24:H26,H35:H38,H57:H63)/SQRT(19)</f>
        <v>1.7162879130888751</v>
      </c>
      <c r="Q13">
        <f>_xlfn.STDEV.P(H14:H17,H27:H30,H39:H45,H64:H68,H95:H100,H112:H117)/SQRT(32)</f>
        <v>1.0038666656092234</v>
      </c>
      <c r="R13">
        <f>_xlfn.STDEV.P(H101:H105)/SQRT(7)</f>
        <v>2.7098556093139945</v>
      </c>
      <c r="S13">
        <f>_xlfn.STDEV.P(H118:H121)/SQRT(5)</f>
        <v>0.66989962273519599</v>
      </c>
      <c r="T13">
        <f>_xlfn.STDEV.P(H73:H85)/SQRT(14)</f>
        <v>2.0812754070520536</v>
      </c>
      <c r="U13">
        <f>_xlfn.STDEV.P(H69:H72)/SQRT(4)</f>
        <v>0.76877343864669734</v>
      </c>
      <c r="V13">
        <f>_xlfn.STDEV.P(H18:H21)/SQRT(4)</f>
        <v>0.95545544719830833</v>
      </c>
      <c r="W13">
        <f>_xlfn.STDEV.P(H46:H51)/SQRT(7)</f>
        <v>1.0840835737822669</v>
      </c>
      <c r="X13">
        <f>_xlfn.STDEV.P(H106:H111)/SQRT(6)</f>
        <v>0.93219320061294286</v>
      </c>
    </row>
    <row r="14" spans="1:25" x14ac:dyDescent="0.3">
      <c r="A14" s="4">
        <v>2</v>
      </c>
      <c r="B14" s="4">
        <v>1</v>
      </c>
      <c r="C14" s="7">
        <v>750</v>
      </c>
      <c r="D14" s="4">
        <v>681</v>
      </c>
      <c r="E14" s="4">
        <v>0.20699999999999999</v>
      </c>
      <c r="F14" s="4">
        <v>-3.2260588364325056E-2</v>
      </c>
      <c r="G14" s="4">
        <v>1.1746000000000095E-2</v>
      </c>
      <c r="H14" s="4">
        <v>-2.7465169729546055</v>
      </c>
      <c r="I14" s="4">
        <v>0</v>
      </c>
      <c r="J14">
        <v>60</v>
      </c>
      <c r="K14">
        <v>6</v>
      </c>
    </row>
    <row r="15" spans="1:25" x14ac:dyDescent="0.3">
      <c r="A15" s="4">
        <v>4</v>
      </c>
      <c r="B15" s="4">
        <v>1</v>
      </c>
      <c r="C15" s="7">
        <v>750</v>
      </c>
      <c r="D15" s="4">
        <v>655</v>
      </c>
      <c r="E15" s="4">
        <v>0.20699999999999999</v>
      </c>
      <c r="F15" s="4">
        <v>-2.4202684767873163E-2</v>
      </c>
      <c r="G15" s="4">
        <v>1.5206000000000018E-2</v>
      </c>
      <c r="H15" s="4">
        <v>-1.591653608304165</v>
      </c>
      <c r="I15" s="4">
        <v>0</v>
      </c>
      <c r="J15">
        <v>60</v>
      </c>
      <c r="K15">
        <v>17</v>
      </c>
      <c r="Q15" s="1" t="s">
        <v>24</v>
      </c>
    </row>
    <row r="16" spans="1:25" x14ac:dyDescent="0.3">
      <c r="A16" s="4">
        <v>9</v>
      </c>
      <c r="B16" s="4">
        <v>1</v>
      </c>
      <c r="C16" s="7">
        <v>750</v>
      </c>
      <c r="D16" s="4">
        <v>900</v>
      </c>
      <c r="E16" s="4">
        <v>0.20699999999999999</v>
      </c>
      <c r="F16" s="4">
        <v>-8.9978906999508335E-2</v>
      </c>
      <c r="G16" s="4">
        <v>1.4562999999999987E-2</v>
      </c>
      <c r="H16" s="4">
        <v>-6.1785969236770182</v>
      </c>
      <c r="I16" s="4">
        <v>0</v>
      </c>
      <c r="J16">
        <v>60</v>
      </c>
      <c r="K16">
        <v>51</v>
      </c>
      <c r="Q16">
        <v>250</v>
      </c>
      <c r="R16">
        <v>500</v>
      </c>
      <c r="S16">
        <v>750</v>
      </c>
      <c r="T16">
        <v>3000</v>
      </c>
      <c r="U16">
        <v>4000</v>
      </c>
      <c r="V16">
        <v>4700</v>
      </c>
      <c r="W16">
        <v>8000</v>
      </c>
    </row>
    <row r="17" spans="1:23" x14ac:dyDescent="0.3">
      <c r="A17" s="4">
        <v>10</v>
      </c>
      <c r="B17" s="4">
        <v>1</v>
      </c>
      <c r="C17" s="4">
        <v>750</v>
      </c>
      <c r="D17" s="4">
        <v>955</v>
      </c>
      <c r="E17" s="4">
        <v>0.20699999999999999</v>
      </c>
      <c r="F17" s="4">
        <v>-0.10225743847088718</v>
      </c>
      <c r="G17" s="4">
        <v>2.2508999999999901E-2</v>
      </c>
      <c r="H17" s="4">
        <v>-4.5429578600065588</v>
      </c>
      <c r="I17" s="4">
        <v>0</v>
      </c>
      <c r="J17">
        <v>60</v>
      </c>
      <c r="K17">
        <v>7</v>
      </c>
      <c r="Q17">
        <f>AVERAGE(70,20,70,60)</f>
        <v>55</v>
      </c>
      <c r="R17">
        <f>AVERAGE(50,30,40,70)</f>
        <v>47.5</v>
      </c>
      <c r="S17">
        <f>AVERAGE(40,40,70,50)</f>
        <v>50</v>
      </c>
      <c r="T17">
        <f>AVERAGE(90,50)</f>
        <v>70</v>
      </c>
      <c r="U17">
        <f>AVERAGE(40)</f>
        <v>40</v>
      </c>
      <c r="V17">
        <f>AVERAGE(40)</f>
        <v>40</v>
      </c>
      <c r="W17">
        <f>AVERAGE(70)</f>
        <v>70</v>
      </c>
    </row>
    <row r="18" spans="1:23" x14ac:dyDescent="0.3">
      <c r="A18" s="8">
        <v>2</v>
      </c>
      <c r="B18" s="8">
        <v>1</v>
      </c>
      <c r="C18" s="8">
        <v>4745</v>
      </c>
      <c r="D18" s="8">
        <v>2156.25</v>
      </c>
      <c r="E18" s="8">
        <v>0.20699999999999999</v>
      </c>
      <c r="F18" s="8">
        <v>0.10814487818898846</v>
      </c>
      <c r="G18" s="8">
        <v>1.9091999999999984E-2</v>
      </c>
      <c r="H18" s="8">
        <v>5.6644080342022081</v>
      </c>
      <c r="I18" s="8">
        <v>5.6644080342022081</v>
      </c>
      <c r="J18">
        <v>60</v>
      </c>
      <c r="K18">
        <v>23</v>
      </c>
      <c r="Q18">
        <f>(_xlfn.STDEV.P(70,20,70,60))/SQRT(4)</f>
        <v>10.307764064044152</v>
      </c>
      <c r="R18">
        <f>(_xlfn.STDEV.P(50,30,40,70))/SQRT(4)</f>
        <v>7.3950997288745199</v>
      </c>
      <c r="S18">
        <f>(_xlfn.STDEV.P(40,40,70,50))/SQRT(4)</f>
        <v>6.1237243569579451</v>
      </c>
      <c r="T18">
        <f>(_xlfn.STDEV.P(90,50))/SQRT(2)</f>
        <v>14.142135623730949</v>
      </c>
      <c r="U18">
        <v>0</v>
      </c>
      <c r="V18">
        <v>0</v>
      </c>
      <c r="W18">
        <v>0</v>
      </c>
    </row>
    <row r="19" spans="1:23" x14ac:dyDescent="0.3">
      <c r="A19" s="8">
        <v>8</v>
      </c>
      <c r="B19" s="8">
        <v>1</v>
      </c>
      <c r="C19" s="8">
        <v>4745</v>
      </c>
      <c r="D19" s="8">
        <v>3184.375</v>
      </c>
      <c r="E19" s="8">
        <v>0.20699999999999999</v>
      </c>
      <c r="F19" s="5">
        <v>2.7438593013284586E-2</v>
      </c>
      <c r="G19" s="5">
        <v>1.8108999999999924E-2</v>
      </c>
      <c r="H19" s="5">
        <v>1.5151909555074661</v>
      </c>
      <c r="I19" s="5">
        <v>1.5151909555074661</v>
      </c>
      <c r="J19">
        <v>60</v>
      </c>
      <c r="K19">
        <v>20</v>
      </c>
      <c r="Q19" s="1" t="s">
        <v>25</v>
      </c>
    </row>
    <row r="20" spans="1:23" x14ac:dyDescent="0.3">
      <c r="A20" s="8">
        <v>9</v>
      </c>
      <c r="B20" s="8">
        <v>1</v>
      </c>
      <c r="C20" s="8">
        <v>4745</v>
      </c>
      <c r="D20" s="8">
        <v>2637.5</v>
      </c>
      <c r="E20" s="8">
        <v>0.20699999999999999</v>
      </c>
      <c r="F20" s="5">
        <v>6.6442472509025519E-2</v>
      </c>
      <c r="G20" s="5">
        <v>2.6303999999999973E-2</v>
      </c>
      <c r="H20" s="5">
        <v>2.5259455789623475</v>
      </c>
      <c r="I20" s="5">
        <v>2.5259455789623475</v>
      </c>
      <c r="J20">
        <v>60</v>
      </c>
      <c r="K20">
        <v>37</v>
      </c>
      <c r="Q20">
        <v>250</v>
      </c>
      <c r="R20">
        <v>500</v>
      </c>
      <c r="S20">
        <v>750</v>
      </c>
      <c r="T20">
        <v>3000</v>
      </c>
      <c r="U20">
        <v>4000</v>
      </c>
      <c r="V20">
        <v>4700</v>
      </c>
      <c r="W20">
        <v>8000</v>
      </c>
    </row>
    <row r="21" spans="1:23" x14ac:dyDescent="0.3">
      <c r="A21" s="8">
        <v>10</v>
      </c>
      <c r="B21" s="8">
        <v>1</v>
      </c>
      <c r="C21" s="8">
        <v>4745</v>
      </c>
      <c r="D21" s="8">
        <v>3496.875</v>
      </c>
      <c r="E21" s="8">
        <v>0.20699999999999999</v>
      </c>
      <c r="F21" s="5">
        <v>8.0605622698201249E-3</v>
      </c>
      <c r="G21" s="5">
        <v>1.3638999999999896E-2</v>
      </c>
      <c r="H21" s="5">
        <v>0.59099364101621721</v>
      </c>
      <c r="I21" s="5">
        <v>0.59099364101621721</v>
      </c>
      <c r="J21">
        <v>60</v>
      </c>
      <c r="K21">
        <v>31</v>
      </c>
      <c r="P21" t="s">
        <v>8</v>
      </c>
    </row>
    <row r="22" spans="1:23" x14ac:dyDescent="0.3">
      <c r="A22" s="2">
        <v>7</v>
      </c>
      <c r="B22" s="2">
        <v>1</v>
      </c>
      <c r="C22" s="2">
        <v>250</v>
      </c>
      <c r="D22" s="2">
        <v>272</v>
      </c>
      <c r="E22" s="2">
        <v>0.20699999999999999</v>
      </c>
      <c r="F22" s="2">
        <v>-4.2833085773719894E-2</v>
      </c>
      <c r="G22" s="2">
        <v>3.9480000000000929E-3</v>
      </c>
      <c r="H22" s="2">
        <v>-10.849312506007823</v>
      </c>
      <c r="I22" s="2">
        <v>0</v>
      </c>
      <c r="J22">
        <v>60</v>
      </c>
      <c r="K22">
        <v>55</v>
      </c>
      <c r="P22" t="s">
        <v>9</v>
      </c>
    </row>
    <row r="23" spans="1:23" x14ac:dyDescent="0.3">
      <c r="A23" s="2">
        <v>10</v>
      </c>
      <c r="B23" s="2">
        <v>1</v>
      </c>
      <c r="C23" s="2">
        <v>250</v>
      </c>
      <c r="D23" s="2">
        <v>365</v>
      </c>
      <c r="E23" s="2">
        <v>0.20699999999999999</v>
      </c>
      <c r="F23" s="2">
        <v>-0.10371081024202422</v>
      </c>
      <c r="G23" s="2">
        <v>1.0343999999999937E-2</v>
      </c>
      <c r="H23" s="2">
        <v>-10.026180417829162</v>
      </c>
      <c r="I23" s="2">
        <v>0</v>
      </c>
      <c r="J23">
        <v>60</v>
      </c>
      <c r="K23">
        <v>111</v>
      </c>
      <c r="Q23" s="1" t="s">
        <v>26</v>
      </c>
      <c r="R23" t="s">
        <v>27</v>
      </c>
    </row>
    <row r="24" spans="1:23" x14ac:dyDescent="0.3">
      <c r="A24" s="3">
        <v>2</v>
      </c>
      <c r="B24" s="3">
        <v>1</v>
      </c>
      <c r="C24" s="3">
        <v>500</v>
      </c>
      <c r="D24" s="3">
        <v>440</v>
      </c>
      <c r="E24" s="3">
        <v>0.20699999999999999</v>
      </c>
      <c r="F24" s="3">
        <v>6.1899369972796443E-2</v>
      </c>
      <c r="G24" s="3">
        <v>1.48660000000001E-2</v>
      </c>
      <c r="H24" s="3">
        <v>4.1638214699849341</v>
      </c>
      <c r="I24" s="3">
        <v>4.1638214699849341</v>
      </c>
      <c r="J24">
        <v>60</v>
      </c>
      <c r="K24">
        <v>22</v>
      </c>
      <c r="Q24">
        <v>250</v>
      </c>
      <c r="R24">
        <v>500</v>
      </c>
      <c r="S24">
        <v>750</v>
      </c>
      <c r="T24">
        <v>3000</v>
      </c>
      <c r="U24">
        <v>4000</v>
      </c>
      <c r="V24">
        <v>4700</v>
      </c>
      <c r="W24">
        <v>8000</v>
      </c>
    </row>
    <row r="25" spans="1:23" x14ac:dyDescent="0.3">
      <c r="A25" s="3">
        <v>8</v>
      </c>
      <c r="B25" s="3">
        <v>1</v>
      </c>
      <c r="C25" s="3">
        <v>500</v>
      </c>
      <c r="D25" s="3">
        <v>426</v>
      </c>
      <c r="E25" s="3">
        <v>0.20699999999999999</v>
      </c>
      <c r="F25" s="3">
        <v>6.8592793765884272E-2</v>
      </c>
      <c r="G25" s="3">
        <v>5.8799999999999955E-3</v>
      </c>
      <c r="H25" s="3">
        <v>11.665441116646994</v>
      </c>
      <c r="I25" s="3">
        <v>11.665441116646994</v>
      </c>
      <c r="J25">
        <v>60</v>
      </c>
      <c r="K25">
        <v>15</v>
      </c>
      <c r="P25" t="s">
        <v>8</v>
      </c>
      <c r="Q25">
        <f>AVERAGE(K2:K8,K22:K23,K31:K34,K52:K56)</f>
        <v>25.555555555555557</v>
      </c>
      <c r="R25">
        <f>AVERAGE(K9:K13,K24:K26,K35:K38,K57:K63)</f>
        <v>21.578947368421051</v>
      </c>
      <c r="S25">
        <f>AVERAGE(K14:K17,K27:K30,K39:K45,K64:K68)</f>
        <v>25.2</v>
      </c>
      <c r="T25">
        <f>AVERAGE(K73:K85)</f>
        <v>33</v>
      </c>
      <c r="U25">
        <f>AVERAGE(K69:K72)</f>
        <v>62.25</v>
      </c>
      <c r="V25">
        <f>AVERAGE(K18:K21)</f>
        <v>27.75</v>
      </c>
      <c r="W25">
        <f>AVERAGE(K46:K51)</f>
        <v>9</v>
      </c>
    </row>
    <row r="26" spans="1:23" x14ac:dyDescent="0.3">
      <c r="A26" s="3">
        <v>9</v>
      </c>
      <c r="B26" s="3">
        <v>1</v>
      </c>
      <c r="C26" s="3">
        <v>500</v>
      </c>
      <c r="D26" s="3">
        <v>584</v>
      </c>
      <c r="E26" s="3">
        <v>0.20699999999999999</v>
      </c>
      <c r="F26" s="3">
        <v>3.2922349982009648E-3</v>
      </c>
      <c r="G26" s="3">
        <v>8.9919999999999618E-3</v>
      </c>
      <c r="H26" s="3">
        <v>0.366129336988543</v>
      </c>
      <c r="I26" s="3">
        <v>0.366129336988543</v>
      </c>
      <c r="J26">
        <v>60</v>
      </c>
      <c r="K26">
        <v>75</v>
      </c>
      <c r="P26" t="s">
        <v>9</v>
      </c>
      <c r="Q26">
        <f>(_xlfn.STDEV.P(K2:K8,K22:K23,K31:K34,K52:K56))/SQRT(22)</f>
        <v>5.1694626951626113</v>
      </c>
      <c r="R26">
        <f>(_xlfn.STDEV.P(K9:K13,K24:K26,K35:K38,K57:K63))/SQRT(19)</f>
        <v>3.7537171157999869</v>
      </c>
      <c r="S26">
        <f>(_xlfn.STDEV.P(K14:K17,K27:K30,K39:K45,K64:K68))/SQRT(20)</f>
        <v>6.8222430329034749</v>
      </c>
      <c r="T26">
        <f>(_xlfn.STDEV.P(K73:K85))/SQRT(14)</f>
        <v>6.453553412527989</v>
      </c>
      <c r="U26">
        <f>(_xlfn.STDEV.P(K69:K72))/SQRT(4)</f>
        <v>29.711897869372127</v>
      </c>
      <c r="V26">
        <f>(_xlfn.STDEV.P(K18:K21))/SQRT(4)</f>
        <v>3.3424354892802346</v>
      </c>
      <c r="W26">
        <f>(_xlfn.STDEV.P(K46:K51))/SQRT(7)</f>
        <v>2.2782616597915593</v>
      </c>
    </row>
    <row r="27" spans="1:23" x14ac:dyDescent="0.3">
      <c r="A27" s="4">
        <v>4</v>
      </c>
      <c r="B27" s="4">
        <v>1</v>
      </c>
      <c r="C27" s="4">
        <v>750</v>
      </c>
      <c r="D27" s="4">
        <v>629</v>
      </c>
      <c r="E27" s="4">
        <v>0.20699999999999999</v>
      </c>
      <c r="F27" s="4">
        <v>-2.7888213265569679E-2</v>
      </c>
      <c r="G27" s="4">
        <v>5.1470000000000482E-3</v>
      </c>
      <c r="H27" s="4">
        <v>-5.4183433583775829</v>
      </c>
      <c r="I27" s="4">
        <v>0</v>
      </c>
      <c r="J27">
        <v>60</v>
      </c>
      <c r="K27">
        <v>10</v>
      </c>
      <c r="Q27" s="1" t="s">
        <v>28</v>
      </c>
    </row>
    <row r="28" spans="1:23" x14ac:dyDescent="0.3">
      <c r="A28" s="4">
        <v>5</v>
      </c>
      <c r="B28" s="4">
        <v>1</v>
      </c>
      <c r="C28" s="4">
        <v>750</v>
      </c>
      <c r="D28" s="4">
        <v>757</v>
      </c>
      <c r="E28" s="4">
        <v>0.20699999999999999</v>
      </c>
      <c r="F28" s="4">
        <v>-6.6231236590130388E-2</v>
      </c>
      <c r="G28" s="4">
        <v>7.0510000000000442E-3</v>
      </c>
      <c r="H28" s="4">
        <v>-9.3931692795532502</v>
      </c>
      <c r="I28" s="4">
        <v>0</v>
      </c>
      <c r="J28">
        <v>60</v>
      </c>
      <c r="K28">
        <v>11</v>
      </c>
      <c r="Q28">
        <v>250</v>
      </c>
      <c r="R28">
        <v>500</v>
      </c>
      <c r="S28">
        <v>750</v>
      </c>
      <c r="T28">
        <v>3000</v>
      </c>
      <c r="U28">
        <v>4000</v>
      </c>
      <c r="V28">
        <v>4700</v>
      </c>
      <c r="W28">
        <v>8000</v>
      </c>
    </row>
    <row r="29" spans="1:23" x14ac:dyDescent="0.3">
      <c r="A29" s="4">
        <v>7</v>
      </c>
      <c r="B29" s="4">
        <v>1</v>
      </c>
      <c r="C29" s="4">
        <v>750</v>
      </c>
      <c r="D29" s="4">
        <v>539</v>
      </c>
      <c r="E29" s="4">
        <v>0.20699999999999999</v>
      </c>
      <c r="F29" s="4">
        <v>4.0758336932591038E-3</v>
      </c>
      <c r="G29" s="4">
        <v>5.8669999999999617E-3</v>
      </c>
      <c r="H29" s="4">
        <v>0.69470490766305271</v>
      </c>
      <c r="I29" s="4">
        <v>0.69470490766305271</v>
      </c>
      <c r="J29">
        <v>60</v>
      </c>
      <c r="K29">
        <v>78</v>
      </c>
      <c r="P29" t="s">
        <v>8</v>
      </c>
    </row>
    <row r="30" spans="1:23" x14ac:dyDescent="0.3">
      <c r="A30" s="4">
        <v>8</v>
      </c>
      <c r="B30" s="4">
        <v>1</v>
      </c>
      <c r="C30" s="4">
        <v>750</v>
      </c>
      <c r="D30" s="4">
        <v>643</v>
      </c>
      <c r="E30" s="4">
        <v>0.20699999999999999</v>
      </c>
      <c r="F30" s="4">
        <v>-3.2445001045765698E-2</v>
      </c>
      <c r="G30" s="4">
        <v>5.5299999999999724E-3</v>
      </c>
      <c r="H30" s="4">
        <v>-5.8670887967026868</v>
      </c>
      <c r="I30" s="4">
        <v>0</v>
      </c>
      <c r="J30">
        <v>60</v>
      </c>
      <c r="K30">
        <v>33</v>
      </c>
      <c r="P30" t="s">
        <v>9</v>
      </c>
    </row>
    <row r="31" spans="1:23" x14ac:dyDescent="0.3">
      <c r="A31" s="2">
        <v>1</v>
      </c>
      <c r="B31" s="2">
        <v>1</v>
      </c>
      <c r="C31" s="2">
        <v>250</v>
      </c>
      <c r="D31" s="2">
        <v>144</v>
      </c>
      <c r="E31" s="2">
        <v>0.20699999999999999</v>
      </c>
      <c r="F31" s="2">
        <v>6.9059903884417961E-2</v>
      </c>
      <c r="G31" s="2">
        <v>2.5155000000000087E-2</v>
      </c>
      <c r="H31" s="2">
        <v>2.7453748314218931</v>
      </c>
      <c r="I31" s="2">
        <v>2.7453748314218931</v>
      </c>
      <c r="J31">
        <v>60</v>
      </c>
      <c r="K31">
        <v>18</v>
      </c>
    </row>
    <row r="32" spans="1:23" x14ac:dyDescent="0.3">
      <c r="A32" s="2">
        <v>3</v>
      </c>
      <c r="B32" s="2">
        <v>1</v>
      </c>
      <c r="C32" s="2">
        <v>250</v>
      </c>
      <c r="D32" s="2">
        <v>155</v>
      </c>
      <c r="E32" s="2">
        <v>0.20699999999999999</v>
      </c>
      <c r="F32" s="2">
        <v>5.3822257694366021E-2</v>
      </c>
      <c r="G32" s="2">
        <v>1.0262000000000058E-2</v>
      </c>
      <c r="H32" s="2">
        <v>5.2448117028226191</v>
      </c>
      <c r="I32" s="2">
        <v>5.2448117028226191</v>
      </c>
      <c r="J32">
        <v>60</v>
      </c>
      <c r="K32">
        <v>6</v>
      </c>
    </row>
    <row r="33" spans="1:11" x14ac:dyDescent="0.3">
      <c r="A33" s="2">
        <v>6</v>
      </c>
      <c r="B33" s="2">
        <v>1</v>
      </c>
      <c r="C33" s="2">
        <v>250</v>
      </c>
      <c r="D33" s="2">
        <v>219</v>
      </c>
      <c r="E33" s="2">
        <v>0.20699999999999999</v>
      </c>
      <c r="F33" s="2">
        <v>-1.7726591175365576E-2</v>
      </c>
      <c r="G33" s="2">
        <v>2.0549000000000091E-2</v>
      </c>
      <c r="H33" s="2">
        <v>-0.86264982117696709</v>
      </c>
      <c r="I33" s="2">
        <v>0</v>
      </c>
      <c r="J33">
        <v>60</v>
      </c>
      <c r="K33">
        <v>11</v>
      </c>
    </row>
    <row r="34" spans="1:11" x14ac:dyDescent="0.3">
      <c r="A34" s="2">
        <v>7</v>
      </c>
      <c r="B34" s="2">
        <v>1</v>
      </c>
      <c r="C34" s="2">
        <v>250</v>
      </c>
      <c r="D34" s="2">
        <v>196</v>
      </c>
      <c r="E34" s="2">
        <v>0.20699999999999999</v>
      </c>
      <c r="F34" s="2">
        <v>5.2415224359330451E-3</v>
      </c>
      <c r="G34" s="2">
        <v>7.7989999999999778E-3</v>
      </c>
      <c r="H34" s="2">
        <v>0.67207621950673935</v>
      </c>
      <c r="I34" s="2">
        <v>0.67207621950673935</v>
      </c>
      <c r="J34">
        <v>60</v>
      </c>
      <c r="K34">
        <v>8</v>
      </c>
    </row>
    <row r="35" spans="1:11" x14ac:dyDescent="0.3">
      <c r="A35" s="3">
        <v>5</v>
      </c>
      <c r="B35" s="3">
        <v>1</v>
      </c>
      <c r="C35" s="3">
        <v>500</v>
      </c>
      <c r="D35" s="3">
        <v>301</v>
      </c>
      <c r="E35" s="3">
        <v>0.20699999999999999</v>
      </c>
      <c r="F35" s="3">
        <v>0.12668040223654267</v>
      </c>
      <c r="G35" s="3">
        <v>7.511000000000081E-3</v>
      </c>
      <c r="H35" s="3">
        <v>16.865983522372694</v>
      </c>
      <c r="I35" s="3">
        <v>16.865983522372694</v>
      </c>
      <c r="J35">
        <v>60</v>
      </c>
      <c r="K35">
        <v>21</v>
      </c>
    </row>
    <row r="36" spans="1:11" x14ac:dyDescent="0.3">
      <c r="A36" s="3">
        <v>7</v>
      </c>
      <c r="B36" s="3">
        <v>1</v>
      </c>
      <c r="C36" s="3">
        <v>500</v>
      </c>
      <c r="D36" s="3">
        <v>336</v>
      </c>
      <c r="E36" s="3">
        <v>0.20699999999999999</v>
      </c>
      <c r="F36" s="3">
        <v>0.10391021692717667</v>
      </c>
      <c r="G36" s="3">
        <v>5.0670000000000073E-3</v>
      </c>
      <c r="H36" s="3">
        <v>20.507246285213444</v>
      </c>
      <c r="I36" s="3">
        <v>20.507246285213444</v>
      </c>
      <c r="J36">
        <v>60</v>
      </c>
      <c r="K36">
        <v>12</v>
      </c>
    </row>
    <row r="37" spans="1:11" x14ac:dyDescent="0.3">
      <c r="A37" s="3">
        <v>8</v>
      </c>
      <c r="B37" s="3">
        <v>1</v>
      </c>
      <c r="C37" s="3">
        <v>500</v>
      </c>
      <c r="D37" s="3">
        <v>346</v>
      </c>
      <c r="E37" s="3">
        <v>0.20699999999999999</v>
      </c>
      <c r="F37" s="3">
        <v>9.7839400602611037E-2</v>
      </c>
      <c r="G37" s="3">
        <v>4.659999999999968E-3</v>
      </c>
      <c r="H37" s="3">
        <v>20.995579528457448</v>
      </c>
      <c r="I37" s="3">
        <v>20.995579528457448</v>
      </c>
      <c r="J37">
        <v>60</v>
      </c>
      <c r="K37">
        <v>36</v>
      </c>
    </row>
    <row r="38" spans="1:11" x14ac:dyDescent="0.3">
      <c r="A38" s="6">
        <v>10</v>
      </c>
      <c r="B38" s="6">
        <v>1</v>
      </c>
      <c r="C38" s="6">
        <v>500</v>
      </c>
      <c r="D38" s="6">
        <v>407</v>
      </c>
      <c r="E38" s="6">
        <v>0.20699999999999999</v>
      </c>
      <c r="F38" s="6">
        <v>6.4227897652942803E-2</v>
      </c>
      <c r="G38" s="3">
        <v>8.7390000000000332E-3</v>
      </c>
      <c r="H38" s="3">
        <v>7.349570620544978</v>
      </c>
      <c r="I38" s="3">
        <v>7.349570620544978</v>
      </c>
      <c r="J38">
        <v>60</v>
      </c>
      <c r="K38">
        <v>14</v>
      </c>
    </row>
    <row r="39" spans="1:11" x14ac:dyDescent="0.3">
      <c r="A39" s="4">
        <v>1</v>
      </c>
      <c r="B39" s="4">
        <v>1</v>
      </c>
      <c r="C39" s="7">
        <v>750</v>
      </c>
      <c r="D39" s="4">
        <v>832</v>
      </c>
      <c r="E39" s="4">
        <v>0.20699999999999999</v>
      </c>
      <c r="F39" s="4">
        <v>-7.4482960417978264E-2</v>
      </c>
      <c r="G39" s="4">
        <v>1.6200000000000044E-2</v>
      </c>
      <c r="H39" s="4">
        <v>-4.5977136060480284</v>
      </c>
      <c r="I39" s="4">
        <v>0</v>
      </c>
      <c r="J39">
        <v>60</v>
      </c>
      <c r="K39">
        <v>3</v>
      </c>
    </row>
    <row r="40" spans="1:11" x14ac:dyDescent="0.3">
      <c r="A40" s="4">
        <v>2</v>
      </c>
      <c r="B40" s="4">
        <v>1</v>
      </c>
      <c r="C40" s="7">
        <v>750</v>
      </c>
      <c r="D40" s="4">
        <v>364</v>
      </c>
      <c r="E40" s="4">
        <v>0.20699999999999999</v>
      </c>
      <c r="F40" s="4">
        <v>9.6639504231206569E-2</v>
      </c>
      <c r="G40" s="4">
        <v>8.9470000000000036E-3</v>
      </c>
      <c r="H40" s="4">
        <v>10.801330527685987</v>
      </c>
      <c r="I40" s="4">
        <v>10.801330527685987</v>
      </c>
      <c r="J40">
        <v>60</v>
      </c>
      <c r="K40">
        <v>3</v>
      </c>
    </row>
    <row r="41" spans="1:11" x14ac:dyDescent="0.3">
      <c r="A41" s="4">
        <v>4</v>
      </c>
      <c r="B41" s="4">
        <v>1</v>
      </c>
      <c r="C41" s="7">
        <v>750</v>
      </c>
      <c r="D41" s="4">
        <v>570</v>
      </c>
      <c r="E41" s="4">
        <v>0.20699999999999999</v>
      </c>
      <c r="F41" s="4">
        <v>3.8036281404925723E-3</v>
      </c>
      <c r="G41" s="4">
        <v>5.7259999999999993E-3</v>
      </c>
      <c r="H41" s="4">
        <v>0.66427316459877273</v>
      </c>
      <c r="I41" s="4">
        <v>0.66427316459877273</v>
      </c>
      <c r="J41" s="10" t="s">
        <v>16</v>
      </c>
      <c r="K41">
        <v>14</v>
      </c>
    </row>
    <row r="42" spans="1:11" x14ac:dyDescent="0.3">
      <c r="A42" s="4">
        <v>5</v>
      </c>
      <c r="B42" s="4">
        <v>1</v>
      </c>
      <c r="C42" s="7">
        <v>750</v>
      </c>
      <c r="D42" s="4">
        <v>528</v>
      </c>
      <c r="E42" s="4">
        <v>0.20699999999999999</v>
      </c>
      <c r="F42" s="4">
        <v>1.9647424104815771E-2</v>
      </c>
      <c r="G42" s="4">
        <v>5.7120000000001024E-3</v>
      </c>
      <c r="H42" s="4">
        <v>3.4396750883780496</v>
      </c>
      <c r="I42" s="4">
        <v>3.4396750883780496</v>
      </c>
      <c r="J42">
        <v>60</v>
      </c>
      <c r="K42">
        <v>3</v>
      </c>
    </row>
    <row r="43" spans="1:11" x14ac:dyDescent="0.3">
      <c r="A43" s="4">
        <v>6</v>
      </c>
      <c r="B43" s="4">
        <v>1</v>
      </c>
      <c r="C43" s="4">
        <v>750</v>
      </c>
      <c r="D43" s="4">
        <v>622</v>
      </c>
      <c r="E43" s="4">
        <v>0.20699999999999999</v>
      </c>
      <c r="F43" s="4">
        <v>-1.4268244364998225E-2</v>
      </c>
      <c r="G43" s="4">
        <v>2.0201000000000021E-2</v>
      </c>
      <c r="H43" s="4">
        <v>-0.7063137649125395</v>
      </c>
      <c r="I43" s="4">
        <v>0</v>
      </c>
      <c r="J43">
        <v>60</v>
      </c>
      <c r="K43">
        <v>15</v>
      </c>
    </row>
    <row r="44" spans="1:11" x14ac:dyDescent="0.3">
      <c r="A44" s="4">
        <v>7</v>
      </c>
      <c r="B44" s="4">
        <v>1</v>
      </c>
      <c r="C44" s="4">
        <v>750</v>
      </c>
      <c r="D44" s="4">
        <v>728</v>
      </c>
      <c r="E44" s="4">
        <v>0.20699999999999999</v>
      </c>
      <c r="F44" s="4">
        <v>-4.6841962144702091E-2</v>
      </c>
      <c r="G44" s="4">
        <v>6.5119999999999432E-3</v>
      </c>
      <c r="H44" s="4">
        <v>-7.1931760050218827</v>
      </c>
      <c r="I44" s="4">
        <v>0</v>
      </c>
      <c r="J44">
        <v>60</v>
      </c>
      <c r="K44">
        <v>6</v>
      </c>
    </row>
    <row r="45" spans="1:11" x14ac:dyDescent="0.3">
      <c r="A45" s="4">
        <v>9</v>
      </c>
      <c r="B45" s="4">
        <v>1</v>
      </c>
      <c r="C45" s="4">
        <v>750</v>
      </c>
      <c r="D45" s="4">
        <v>578</v>
      </c>
      <c r="E45" s="4">
        <v>0.20699999999999999</v>
      </c>
      <c r="F45" s="4">
        <v>9.1856401682975652E-4</v>
      </c>
      <c r="G45" s="4">
        <v>7.8440000000000506E-3</v>
      </c>
      <c r="H45" s="4">
        <v>0.11710403070241594</v>
      </c>
      <c r="I45" s="4">
        <v>0.11710403070241594</v>
      </c>
      <c r="J45">
        <v>60</v>
      </c>
      <c r="K45">
        <v>3</v>
      </c>
    </row>
    <row r="46" spans="1:11" x14ac:dyDescent="0.3">
      <c r="A46" s="5">
        <v>1</v>
      </c>
      <c r="B46" s="5">
        <v>1</v>
      </c>
      <c r="C46" s="5">
        <v>8061</v>
      </c>
      <c r="D46" s="5">
        <v>3675</v>
      </c>
      <c r="E46" s="5">
        <v>0.20699999999999999</v>
      </c>
      <c r="F46" s="5">
        <v>1.7554630349768785E-2</v>
      </c>
      <c r="G46" s="5">
        <v>1.8517000000000054E-2</v>
      </c>
      <c r="H46" s="5">
        <v>0.94802777716523912</v>
      </c>
      <c r="I46" s="5">
        <v>0.94802777716523912</v>
      </c>
      <c r="J46">
        <v>60</v>
      </c>
      <c r="K46">
        <v>9</v>
      </c>
    </row>
    <row r="47" spans="1:11" x14ac:dyDescent="0.3">
      <c r="A47" s="5">
        <v>2</v>
      </c>
      <c r="B47" s="5">
        <v>1</v>
      </c>
      <c r="C47" s="5">
        <v>8061</v>
      </c>
      <c r="D47" s="5">
        <v>4179.1666666666661</v>
      </c>
      <c r="E47" s="5">
        <v>0.20699999999999999</v>
      </c>
      <c r="F47" s="5">
        <v>-9.0570271649460243E-3</v>
      </c>
      <c r="G47" s="5">
        <v>1.1837999999999965E-2</v>
      </c>
      <c r="H47" s="5">
        <v>-0.76508085529194558</v>
      </c>
      <c r="I47" s="5">
        <v>0</v>
      </c>
      <c r="J47">
        <v>60</v>
      </c>
      <c r="K47">
        <v>5</v>
      </c>
    </row>
    <row r="48" spans="1:11" x14ac:dyDescent="0.3">
      <c r="A48" s="11">
        <v>3</v>
      </c>
      <c r="B48" s="11">
        <v>1</v>
      </c>
      <c r="C48" s="5">
        <v>8061</v>
      </c>
      <c r="D48" s="11">
        <v>4525</v>
      </c>
      <c r="E48" s="11">
        <v>0.20699999999999999</v>
      </c>
      <c r="F48" s="11">
        <v>-2.5514709659058707E-2</v>
      </c>
      <c r="G48" s="5">
        <v>5.6780000000001109E-3</v>
      </c>
      <c r="H48" s="5">
        <v>-4.4936086049767887</v>
      </c>
      <c r="I48" s="5">
        <v>0</v>
      </c>
      <c r="J48" s="10" t="s">
        <v>16</v>
      </c>
      <c r="K48">
        <v>22</v>
      </c>
    </row>
    <row r="49" spans="1:11" x14ac:dyDescent="0.3">
      <c r="A49" s="5">
        <v>4</v>
      </c>
      <c r="B49" s="5">
        <v>1</v>
      </c>
      <c r="C49" s="5">
        <v>8061</v>
      </c>
      <c r="D49" s="5">
        <v>4279.166666666667</v>
      </c>
      <c r="E49" s="5">
        <v>0.20699999999999999</v>
      </c>
      <c r="F49" s="5">
        <v>-1.3951836512036964E-2</v>
      </c>
      <c r="G49" s="5">
        <v>3.3635999999999965E-2</v>
      </c>
      <c r="H49" s="5">
        <v>-0.41478881293961761</v>
      </c>
      <c r="I49" s="5">
        <v>0</v>
      </c>
      <c r="J49" s="10" t="s">
        <v>16</v>
      </c>
      <c r="K49">
        <v>5</v>
      </c>
    </row>
    <row r="50" spans="1:11" x14ac:dyDescent="0.3">
      <c r="A50" s="5">
        <v>6</v>
      </c>
      <c r="B50" s="5">
        <v>1</v>
      </c>
      <c r="C50" s="5">
        <v>8061</v>
      </c>
      <c r="D50" s="5">
        <v>3750</v>
      </c>
      <c r="E50" s="5">
        <v>0.20699999999999999</v>
      </c>
      <c r="F50" s="5">
        <v>1.337266993504227E-2</v>
      </c>
      <c r="G50" s="5">
        <v>1.7998999999999911E-2</v>
      </c>
      <c r="H50" s="5">
        <v>0.74296738346810021</v>
      </c>
      <c r="I50" s="5">
        <v>0.74296738346810021</v>
      </c>
      <c r="J50" s="10" t="s">
        <v>16</v>
      </c>
      <c r="K50">
        <v>5</v>
      </c>
    </row>
    <row r="51" spans="1:11" x14ac:dyDescent="0.3">
      <c r="A51" s="5">
        <v>9</v>
      </c>
      <c r="B51" s="5">
        <v>1</v>
      </c>
      <c r="C51" s="5">
        <v>8061</v>
      </c>
      <c r="D51" s="5">
        <v>4750</v>
      </c>
      <c r="E51" s="5">
        <v>0.20699999999999999</v>
      </c>
      <c r="F51" s="5">
        <v>-3.5559807124253412E-2</v>
      </c>
      <c r="G51" s="5">
        <v>5.2219999999999801E-3</v>
      </c>
      <c r="H51" s="5">
        <v>-6.8096145393055432</v>
      </c>
      <c r="I51" s="5">
        <v>0</v>
      </c>
      <c r="J51" s="10" t="s">
        <v>16</v>
      </c>
      <c r="K51">
        <v>8</v>
      </c>
    </row>
    <row r="52" spans="1:11" x14ac:dyDescent="0.3">
      <c r="A52" s="2">
        <v>1</v>
      </c>
      <c r="B52" s="2">
        <v>1</v>
      </c>
      <c r="C52" s="2">
        <v>250</v>
      </c>
      <c r="D52" s="2">
        <v>229</v>
      </c>
      <c r="E52" s="2">
        <v>0.20699999999999999</v>
      </c>
      <c r="F52" s="2">
        <v>-2.4222203989615592E-2</v>
      </c>
      <c r="G52" s="2">
        <v>5.7369999999999661E-3</v>
      </c>
      <c r="H52" s="2">
        <v>-4.2221028393961539</v>
      </c>
      <c r="I52" s="2">
        <v>0</v>
      </c>
      <c r="J52">
        <v>60</v>
      </c>
      <c r="K52">
        <v>20</v>
      </c>
    </row>
    <row r="53" spans="1:11" x14ac:dyDescent="0.3">
      <c r="A53" s="2">
        <v>2</v>
      </c>
      <c r="B53" s="2">
        <v>1</v>
      </c>
      <c r="C53" s="2">
        <v>250</v>
      </c>
      <c r="D53" s="2">
        <v>222</v>
      </c>
      <c r="E53" s="2">
        <v>0.20699999999999999</v>
      </c>
      <c r="F53" s="2">
        <v>-1.7795967301449805E-2</v>
      </c>
      <c r="G53" s="2">
        <v>1.5224999999999909E-2</v>
      </c>
      <c r="H53" s="2">
        <v>-1.1688648473858727</v>
      </c>
      <c r="I53" s="2">
        <v>0</v>
      </c>
      <c r="J53">
        <v>60</v>
      </c>
      <c r="K53">
        <v>36</v>
      </c>
    </row>
    <row r="54" spans="1:11" x14ac:dyDescent="0.3">
      <c r="A54" s="2">
        <v>5</v>
      </c>
      <c r="B54" s="2">
        <v>1</v>
      </c>
      <c r="C54" s="2">
        <v>250</v>
      </c>
      <c r="D54" s="2">
        <v>313</v>
      </c>
      <c r="E54" s="2">
        <v>0.20699999999999999</v>
      </c>
      <c r="F54" s="2">
        <v>-8.8905809695699681E-2</v>
      </c>
      <c r="G54" s="2">
        <v>6.4130000000000107E-3</v>
      </c>
      <c r="H54" s="2">
        <v>-13.863372788975445</v>
      </c>
      <c r="I54" s="2">
        <v>0</v>
      </c>
      <c r="J54">
        <v>60</v>
      </c>
      <c r="K54">
        <v>14</v>
      </c>
    </row>
    <row r="55" spans="1:11" x14ac:dyDescent="0.3">
      <c r="A55" s="2">
        <v>6</v>
      </c>
      <c r="B55" s="2">
        <v>1</v>
      </c>
      <c r="C55" s="2">
        <v>250</v>
      </c>
      <c r="D55" s="2">
        <v>227</v>
      </c>
      <c r="E55" s="2">
        <v>0.20699999999999999</v>
      </c>
      <c r="F55" s="2">
        <v>-2.2406402872538325E-2</v>
      </c>
      <c r="G55" s="2">
        <v>3.2270000000000892E-3</v>
      </c>
      <c r="H55" s="2">
        <v>-6.9434158266308357</v>
      </c>
      <c r="I55" s="2">
        <v>0</v>
      </c>
      <c r="J55">
        <v>60</v>
      </c>
      <c r="K55">
        <v>7</v>
      </c>
    </row>
    <row r="56" spans="1:11" x14ac:dyDescent="0.3">
      <c r="A56" s="2">
        <v>10</v>
      </c>
      <c r="B56" s="2">
        <v>1</v>
      </c>
      <c r="C56" s="2">
        <v>250</v>
      </c>
      <c r="D56" s="2">
        <v>197</v>
      </c>
      <c r="E56" s="2">
        <v>0.20699999999999999</v>
      </c>
      <c r="F56" s="2">
        <v>6.9350788973483943E-3</v>
      </c>
      <c r="G56" s="2">
        <v>1.6061000000000037E-2</v>
      </c>
      <c r="H56" s="2">
        <v>0.4317962080411169</v>
      </c>
      <c r="I56" s="2">
        <v>0.4317962080411169</v>
      </c>
      <c r="J56">
        <v>60</v>
      </c>
      <c r="K56">
        <v>8</v>
      </c>
    </row>
    <row r="57" spans="1:11" x14ac:dyDescent="0.3">
      <c r="A57" s="3">
        <v>1</v>
      </c>
      <c r="B57" s="3">
        <v>1</v>
      </c>
      <c r="C57" s="3">
        <v>500</v>
      </c>
      <c r="D57" s="3">
        <v>424</v>
      </c>
      <c r="E57" s="3">
        <v>0.20699999999999999</v>
      </c>
      <c r="F57" s="3">
        <v>3.8001443298003409E-2</v>
      </c>
      <c r="G57" s="3">
        <v>1.6993999999999915E-2</v>
      </c>
      <c r="H57" s="3">
        <v>2.236168253383759</v>
      </c>
      <c r="I57" s="3">
        <v>2.236168253383759</v>
      </c>
      <c r="J57">
        <v>60</v>
      </c>
      <c r="K57">
        <v>7</v>
      </c>
    </row>
    <row r="58" spans="1:11" x14ac:dyDescent="0.3">
      <c r="A58" s="3">
        <v>3</v>
      </c>
      <c r="B58" s="3">
        <v>1</v>
      </c>
      <c r="C58" s="3">
        <v>500</v>
      </c>
      <c r="D58" s="3">
        <v>507</v>
      </c>
      <c r="E58" s="3">
        <v>0.20699999999999999</v>
      </c>
      <c r="F58" s="3">
        <v>9.944907876437729E-4</v>
      </c>
      <c r="G58" s="3">
        <v>8.6810000000000394E-3</v>
      </c>
      <c r="H58" s="3">
        <v>0.11455947329152959</v>
      </c>
      <c r="I58" s="3">
        <v>0.11455947329152959</v>
      </c>
      <c r="J58">
        <v>60</v>
      </c>
      <c r="K58">
        <v>32</v>
      </c>
    </row>
    <row r="59" spans="1:11" x14ac:dyDescent="0.3">
      <c r="A59" s="3">
        <v>5</v>
      </c>
      <c r="B59" s="3">
        <v>1</v>
      </c>
      <c r="C59" s="3">
        <v>500</v>
      </c>
      <c r="D59" s="3">
        <v>468</v>
      </c>
      <c r="E59" s="3">
        <v>0.20699999999999999</v>
      </c>
      <c r="F59" s="3">
        <v>1.7563331276065797E-2</v>
      </c>
      <c r="G59" s="3">
        <v>5.1440000000000053E-3</v>
      </c>
      <c r="H59" s="3">
        <v>3.4143334518012787</v>
      </c>
      <c r="I59" s="3">
        <v>3.4143334518012787</v>
      </c>
      <c r="J59">
        <v>60</v>
      </c>
      <c r="K59">
        <v>9</v>
      </c>
    </row>
    <row r="60" spans="1:11" x14ac:dyDescent="0.3">
      <c r="A60" s="3">
        <v>6</v>
      </c>
      <c r="B60" s="3">
        <v>1</v>
      </c>
      <c r="C60" s="3">
        <v>500</v>
      </c>
      <c r="D60" s="3">
        <v>413</v>
      </c>
      <c r="E60" s="3">
        <v>0.20699999999999999</v>
      </c>
      <c r="F60" s="3">
        <v>4.3442616788084906E-2</v>
      </c>
      <c r="G60" s="3">
        <v>5.8559999999999949E-3</v>
      </c>
      <c r="H60" s="3">
        <v>7.4184796427740682</v>
      </c>
      <c r="I60" s="3">
        <v>7.4184796427740682</v>
      </c>
      <c r="J60">
        <v>60</v>
      </c>
      <c r="K60">
        <v>6</v>
      </c>
    </row>
    <row r="61" spans="1:11" x14ac:dyDescent="0.3">
      <c r="A61" s="6">
        <v>7</v>
      </c>
      <c r="B61" s="6">
        <v>1</v>
      </c>
      <c r="C61" s="6">
        <v>500</v>
      </c>
      <c r="D61" s="6">
        <v>583</v>
      </c>
      <c r="E61" s="6">
        <v>0.20699999999999999</v>
      </c>
      <c r="F61" s="6">
        <v>-2.7918479043533215E-2</v>
      </c>
      <c r="G61" s="3">
        <v>1.1259000000000014E-2</v>
      </c>
      <c r="H61" s="3">
        <v>-2.479658854563743</v>
      </c>
      <c r="I61" s="3">
        <v>0</v>
      </c>
      <c r="J61">
        <v>60</v>
      </c>
      <c r="K61">
        <v>45</v>
      </c>
    </row>
    <row r="62" spans="1:11" x14ac:dyDescent="0.3">
      <c r="A62" s="3">
        <v>8</v>
      </c>
      <c r="B62" s="3">
        <v>1</v>
      </c>
      <c r="C62" s="9">
        <v>500</v>
      </c>
      <c r="D62" s="3">
        <v>570</v>
      </c>
      <c r="E62" s="3">
        <v>0.20699999999999999</v>
      </c>
      <c r="F62" s="3">
        <v>-2.325045816050066E-2</v>
      </c>
      <c r="G62" s="3">
        <v>6.9630000000000794E-3</v>
      </c>
      <c r="H62" s="3">
        <v>-3.3391437829240838</v>
      </c>
      <c r="I62" s="3">
        <v>0</v>
      </c>
      <c r="J62">
        <v>60</v>
      </c>
      <c r="K62">
        <v>9</v>
      </c>
    </row>
    <row r="63" spans="1:11" x14ac:dyDescent="0.3">
      <c r="A63" s="3">
        <v>9</v>
      </c>
      <c r="B63" s="3">
        <v>1</v>
      </c>
      <c r="C63" s="9">
        <v>500</v>
      </c>
      <c r="D63" s="3">
        <v>461</v>
      </c>
      <c r="E63" s="3">
        <v>0.20699999999999999</v>
      </c>
      <c r="F63" s="3">
        <v>2.0682873630712452E-2</v>
      </c>
      <c r="G63" s="3">
        <v>7.5869999999999887E-3</v>
      </c>
      <c r="H63" s="3">
        <v>2.7260937960606935</v>
      </c>
      <c r="I63" s="3">
        <v>2.7260937960606935</v>
      </c>
      <c r="J63">
        <v>60</v>
      </c>
      <c r="K63">
        <v>24</v>
      </c>
    </row>
    <row r="64" spans="1:11" x14ac:dyDescent="0.3">
      <c r="A64" s="4">
        <v>2</v>
      </c>
      <c r="B64" s="4">
        <v>1</v>
      </c>
      <c r="C64" s="7">
        <v>750</v>
      </c>
      <c r="D64" s="4">
        <v>798</v>
      </c>
      <c r="E64" s="4">
        <v>0.20699999999999999</v>
      </c>
      <c r="F64" s="4">
        <v>-4.3443154043173587E-2</v>
      </c>
      <c r="G64" s="4">
        <v>6.0300000000000865E-3</v>
      </c>
      <c r="H64" s="4">
        <v>-7.2045031580718017</v>
      </c>
      <c r="I64" s="4">
        <v>0</v>
      </c>
      <c r="J64">
        <v>60</v>
      </c>
      <c r="K64">
        <v>105</v>
      </c>
    </row>
    <row r="65" spans="1:11" x14ac:dyDescent="0.3">
      <c r="A65" s="4">
        <v>5</v>
      </c>
      <c r="B65" s="4">
        <v>1</v>
      </c>
      <c r="C65" s="7">
        <v>750</v>
      </c>
      <c r="D65" s="4">
        <v>742</v>
      </c>
      <c r="E65" s="4">
        <v>0.20699999999999999</v>
      </c>
      <c r="F65" s="4">
        <v>-2.838196770671091E-2</v>
      </c>
      <c r="G65" s="4">
        <v>4.9740000000000461E-3</v>
      </c>
      <c r="H65" s="4">
        <v>-5.7060650797568648</v>
      </c>
      <c r="I65" s="4">
        <v>0</v>
      </c>
      <c r="J65">
        <v>60</v>
      </c>
      <c r="K65">
        <v>35</v>
      </c>
    </row>
    <row r="66" spans="1:11" x14ac:dyDescent="0.3">
      <c r="A66" s="4">
        <v>7</v>
      </c>
      <c r="B66" s="4">
        <v>1</v>
      </c>
      <c r="C66" s="4">
        <v>750</v>
      </c>
      <c r="D66" s="4">
        <v>511</v>
      </c>
      <c r="E66" s="4">
        <v>0.20699999999999999</v>
      </c>
      <c r="F66" s="4">
        <v>4.8824820456769995E-2</v>
      </c>
      <c r="G66" s="4">
        <v>1.4345000000000028E-2</v>
      </c>
      <c r="H66" s="4">
        <v>3.4036124403464552</v>
      </c>
      <c r="I66" s="4">
        <v>3.4036124403464552</v>
      </c>
      <c r="J66">
        <v>60</v>
      </c>
      <c r="K66">
        <v>90</v>
      </c>
    </row>
    <row r="67" spans="1:11" x14ac:dyDescent="0.3">
      <c r="A67" s="4">
        <v>8</v>
      </c>
      <c r="B67" s="4">
        <v>1</v>
      </c>
      <c r="C67" s="4">
        <v>750</v>
      </c>
      <c r="D67" s="4">
        <v>484</v>
      </c>
      <c r="E67" s="4">
        <v>0.20699999999999999</v>
      </c>
      <c r="F67" s="4">
        <v>6.0061749938594068E-2</v>
      </c>
      <c r="G67" s="4">
        <v>6.4999999999999997E-3</v>
      </c>
      <c r="H67" s="4">
        <v>9.2402692213221655</v>
      </c>
      <c r="I67" s="4">
        <v>9.2402692213221655</v>
      </c>
      <c r="J67" s="10" t="s">
        <v>16</v>
      </c>
      <c r="K67">
        <v>5</v>
      </c>
    </row>
    <row r="68" spans="1:11" x14ac:dyDescent="0.3">
      <c r="A68" s="4">
        <v>10</v>
      </c>
      <c r="B68" s="4">
        <v>1</v>
      </c>
      <c r="C68" s="4">
        <v>750</v>
      </c>
      <c r="D68" s="4">
        <v>560</v>
      </c>
      <c r="E68" s="4">
        <v>0.20699999999999999</v>
      </c>
      <c r="F68" s="4">
        <v>2.9870411396993486E-2</v>
      </c>
      <c r="G68" s="4">
        <v>5.9639999999999416E-3</v>
      </c>
      <c r="H68" s="4">
        <v>5.0084526151901034</v>
      </c>
      <c r="I68" s="4">
        <v>5.0084526151901034</v>
      </c>
      <c r="J68" s="10" t="s">
        <v>16</v>
      </c>
      <c r="K68">
        <v>9</v>
      </c>
    </row>
    <row r="69" spans="1:11" x14ac:dyDescent="0.3">
      <c r="A69" s="5">
        <v>1</v>
      </c>
      <c r="B69" s="5">
        <v>1</v>
      </c>
      <c r="C69" s="5">
        <v>4057</v>
      </c>
      <c r="D69" s="5">
        <v>4000</v>
      </c>
      <c r="E69" s="5">
        <v>0.20699999999999999</v>
      </c>
      <c r="F69" s="5">
        <v>5.8401061299411649E-3</v>
      </c>
      <c r="G69" s="5">
        <v>7.3070000000000166E-3</v>
      </c>
      <c r="H69" s="5">
        <v>0.7992481360258864</v>
      </c>
      <c r="I69" s="5">
        <v>0.7992481360258864</v>
      </c>
      <c r="J69">
        <v>60</v>
      </c>
      <c r="K69">
        <v>25</v>
      </c>
    </row>
    <row r="70" spans="1:11" x14ac:dyDescent="0.3">
      <c r="A70" s="5">
        <v>6</v>
      </c>
      <c r="B70" s="5">
        <v>1</v>
      </c>
      <c r="C70" s="5">
        <v>4057</v>
      </c>
      <c r="D70" s="5">
        <v>3795.8333333333335</v>
      </c>
      <c r="E70" s="5">
        <v>0.20699999999999999</v>
      </c>
      <c r="F70" s="5">
        <v>1.6684916280739336E-2</v>
      </c>
      <c r="G70" s="5">
        <v>7.2069999999998802E-3</v>
      </c>
      <c r="H70" s="5">
        <v>2.3150986930400461</v>
      </c>
      <c r="I70" s="5">
        <v>2.3150986930400461</v>
      </c>
      <c r="J70">
        <v>60</v>
      </c>
      <c r="K70">
        <v>58</v>
      </c>
    </row>
    <row r="71" spans="1:11" x14ac:dyDescent="0.3">
      <c r="A71" s="11">
        <v>7</v>
      </c>
      <c r="B71" s="11">
        <v>1</v>
      </c>
      <c r="C71" s="5">
        <v>4057</v>
      </c>
      <c r="D71" s="11">
        <v>3958.3333333333335</v>
      </c>
      <c r="E71" s="11">
        <v>0.20699999999999999</v>
      </c>
      <c r="F71" s="11">
        <v>8.0076652024712938E-3</v>
      </c>
      <c r="G71" s="5">
        <v>6.5829999999998563E-3</v>
      </c>
      <c r="H71" s="5">
        <v>1.2164157986436988</v>
      </c>
      <c r="I71" s="5">
        <v>1.2164157986436988</v>
      </c>
      <c r="J71">
        <v>60</v>
      </c>
      <c r="K71">
        <v>160</v>
      </c>
    </row>
    <row r="72" spans="1:11" x14ac:dyDescent="0.3">
      <c r="A72" s="5">
        <v>9</v>
      </c>
      <c r="B72" s="5">
        <v>1</v>
      </c>
      <c r="C72" s="5">
        <v>4057</v>
      </c>
      <c r="D72" s="5">
        <v>3441.6666666666665</v>
      </c>
      <c r="E72" s="5">
        <v>0.20699999999999999</v>
      </c>
      <c r="F72" s="5">
        <v>3.6960177894708283E-2</v>
      </c>
      <c r="G72" s="5">
        <v>7.7709999999999585E-3</v>
      </c>
      <c r="H72" s="5">
        <v>4.7561675324550867</v>
      </c>
      <c r="I72" s="5">
        <v>4.7561675324550867</v>
      </c>
      <c r="J72">
        <v>60</v>
      </c>
      <c r="K72">
        <v>6</v>
      </c>
    </row>
    <row r="73" spans="1:11" x14ac:dyDescent="0.3">
      <c r="A73">
        <v>2</v>
      </c>
      <c r="B73">
        <v>1</v>
      </c>
      <c r="C73">
        <v>3000</v>
      </c>
      <c r="D73">
        <v>3663</v>
      </c>
      <c r="E73">
        <v>0.2</v>
      </c>
      <c r="F73">
        <v>-2.5203459949039712E-2</v>
      </c>
      <c r="G73">
        <v>7.8220000000000008E-3</v>
      </c>
      <c r="H73">
        <v>-3.2221247697570581</v>
      </c>
      <c r="I73">
        <v>0</v>
      </c>
      <c r="J73">
        <v>60</v>
      </c>
      <c r="K73">
        <v>7</v>
      </c>
    </row>
    <row r="74" spans="1:11" x14ac:dyDescent="0.3">
      <c r="A74">
        <v>3</v>
      </c>
      <c r="B74">
        <v>0.6</v>
      </c>
      <c r="C74">
        <v>3000</v>
      </c>
      <c r="D74">
        <v>2950</v>
      </c>
      <c r="E74">
        <v>0.21299999999999999</v>
      </c>
      <c r="F74">
        <v>-1.2774213066000767E-2</v>
      </c>
      <c r="G74">
        <v>4.3309999999999998E-3</v>
      </c>
      <c r="H74">
        <v>-2.94948350634975</v>
      </c>
      <c r="I74">
        <v>0</v>
      </c>
      <c r="J74">
        <v>36</v>
      </c>
      <c r="K74">
        <v>6</v>
      </c>
    </row>
    <row r="75" spans="1:11" x14ac:dyDescent="0.3">
      <c r="A75">
        <v>4</v>
      </c>
      <c r="B75">
        <v>0.66666666666666663</v>
      </c>
      <c r="C75">
        <v>3000</v>
      </c>
      <c r="D75">
        <v>3013</v>
      </c>
      <c r="E75">
        <v>0.21299999999999999</v>
      </c>
      <c r="F75">
        <v>-3.9435593519015363E-2</v>
      </c>
      <c r="G75">
        <v>6.0159999999999996E-3</v>
      </c>
      <c r="H75">
        <v>-6.5551186035597349</v>
      </c>
      <c r="I75">
        <v>0</v>
      </c>
      <c r="J75">
        <v>60</v>
      </c>
      <c r="K75">
        <v>4</v>
      </c>
    </row>
    <row r="76" spans="1:11" x14ac:dyDescent="0.3">
      <c r="A76">
        <v>5</v>
      </c>
      <c r="B76">
        <v>0.66666666666666663</v>
      </c>
      <c r="C76">
        <v>3000</v>
      </c>
      <c r="D76">
        <v>2192</v>
      </c>
      <c r="E76">
        <v>0.21299999999999999</v>
      </c>
      <c r="F76">
        <v>6.5497515266391054E-2</v>
      </c>
      <c r="G76">
        <v>6.561E-3</v>
      </c>
      <c r="H76">
        <v>9.9828555504330208</v>
      </c>
      <c r="I76">
        <v>9.9828555504330208</v>
      </c>
      <c r="J76">
        <v>40</v>
      </c>
      <c r="K76">
        <v>10</v>
      </c>
    </row>
    <row r="77" spans="1:11" x14ac:dyDescent="0.3">
      <c r="A77">
        <v>7</v>
      </c>
      <c r="B77">
        <v>0.83333333333333337</v>
      </c>
      <c r="C77">
        <v>3000</v>
      </c>
      <c r="D77">
        <v>2788</v>
      </c>
      <c r="E77">
        <v>0.2</v>
      </c>
      <c r="F77">
        <v>-1.4749476874114827E-3</v>
      </c>
      <c r="G77">
        <v>3.859E-3</v>
      </c>
      <c r="H77">
        <v>-0.3822098179350823</v>
      </c>
      <c r="I77">
        <v>0</v>
      </c>
      <c r="J77">
        <v>50</v>
      </c>
      <c r="K77">
        <v>55</v>
      </c>
    </row>
    <row r="78" spans="1:11" x14ac:dyDescent="0.3">
      <c r="A78">
        <v>8</v>
      </c>
      <c r="B78">
        <v>1</v>
      </c>
      <c r="C78">
        <v>3000</v>
      </c>
      <c r="D78">
        <v>2650</v>
      </c>
      <c r="E78">
        <v>0.2</v>
      </c>
      <c r="F78">
        <v>-4.8573075681053825E-2</v>
      </c>
      <c r="G78">
        <v>5.208E-3</v>
      </c>
      <c r="H78">
        <v>-9.3266274349181693</v>
      </c>
      <c r="I78">
        <v>0</v>
      </c>
      <c r="J78">
        <v>60</v>
      </c>
      <c r="K78">
        <v>62</v>
      </c>
    </row>
    <row r="79" spans="1:11" x14ac:dyDescent="0.3">
      <c r="A79">
        <v>9</v>
      </c>
      <c r="B79">
        <v>0.6333333333333333</v>
      </c>
      <c r="C79">
        <v>3000</v>
      </c>
      <c r="D79">
        <v>2754</v>
      </c>
      <c r="E79">
        <v>0.21299999999999999</v>
      </c>
      <c r="F79">
        <v>7.1403001777550185E-2</v>
      </c>
      <c r="G79">
        <v>4.3420000000000004E-3</v>
      </c>
      <c r="H79">
        <v>16.444726342135002</v>
      </c>
      <c r="I79">
        <v>16.444726342135002</v>
      </c>
      <c r="J79">
        <v>38</v>
      </c>
      <c r="K79">
        <v>58</v>
      </c>
    </row>
    <row r="80" spans="1:11" x14ac:dyDescent="0.3">
      <c r="A80">
        <v>10</v>
      </c>
      <c r="B80">
        <v>0.95</v>
      </c>
      <c r="C80">
        <v>3000</v>
      </c>
      <c r="D80">
        <v>2721</v>
      </c>
      <c r="E80">
        <v>0.2</v>
      </c>
      <c r="F80">
        <v>-2.3577357107944483E-2</v>
      </c>
      <c r="G80">
        <v>5.293E-3</v>
      </c>
      <c r="H80">
        <v>-4.4544411690807637</v>
      </c>
      <c r="I80">
        <v>0</v>
      </c>
      <c r="J80">
        <v>57</v>
      </c>
      <c r="K80">
        <v>30</v>
      </c>
    </row>
    <row r="81" spans="1:11" x14ac:dyDescent="0.3">
      <c r="A81">
        <v>1</v>
      </c>
      <c r="B81">
        <v>1</v>
      </c>
      <c r="C81">
        <v>3000</v>
      </c>
      <c r="D81">
        <v>2813</v>
      </c>
      <c r="E81">
        <v>0.2</v>
      </c>
      <c r="F81">
        <v>2.6339460372301466E-2</v>
      </c>
      <c r="G81">
        <v>1.0701E-2</v>
      </c>
      <c r="H81">
        <v>2.4614017729465907</v>
      </c>
      <c r="I81">
        <v>2.4614017729465907</v>
      </c>
      <c r="J81">
        <v>60</v>
      </c>
      <c r="K81">
        <v>29</v>
      </c>
    </row>
    <row r="82" spans="1:11" x14ac:dyDescent="0.3">
      <c r="A82" s="12">
        <v>4</v>
      </c>
      <c r="B82" s="12">
        <v>0.46666666666666667</v>
      </c>
      <c r="C82">
        <v>3000</v>
      </c>
      <c r="D82" s="12">
        <v>2146</v>
      </c>
      <c r="E82" s="12">
        <v>0.21299999999999999</v>
      </c>
      <c r="F82" s="12">
        <v>4.4010968625782763E-2</v>
      </c>
      <c r="G82">
        <v>5.1619999999999999E-3</v>
      </c>
      <c r="H82">
        <v>8.5259528527281603</v>
      </c>
      <c r="I82">
        <v>8.5259528527281603</v>
      </c>
      <c r="J82">
        <v>28</v>
      </c>
      <c r="K82">
        <v>13</v>
      </c>
    </row>
    <row r="83" spans="1:11" x14ac:dyDescent="0.3">
      <c r="A83">
        <v>6</v>
      </c>
      <c r="B83">
        <v>0.38333333333333336</v>
      </c>
      <c r="C83">
        <v>3000</v>
      </c>
      <c r="D83">
        <v>3017</v>
      </c>
      <c r="E83">
        <v>0.21299999999999999</v>
      </c>
      <c r="F83">
        <v>5.1252031800364563E-2</v>
      </c>
      <c r="G83">
        <v>6.9410000000000001E-3</v>
      </c>
      <c r="H83">
        <v>7.383955020942885</v>
      </c>
      <c r="I83">
        <v>7.383955020942885</v>
      </c>
      <c r="J83">
        <v>23</v>
      </c>
      <c r="K83">
        <v>82</v>
      </c>
    </row>
    <row r="84" spans="1:11" x14ac:dyDescent="0.3">
      <c r="A84">
        <v>8</v>
      </c>
      <c r="B84">
        <v>1</v>
      </c>
      <c r="C84">
        <v>3000</v>
      </c>
      <c r="D84">
        <v>3000</v>
      </c>
      <c r="E84">
        <v>0.2</v>
      </c>
      <c r="F84">
        <v>5.7095228422645611E-2</v>
      </c>
      <c r="G84">
        <v>4.7920000000000003E-3</v>
      </c>
      <c r="H84">
        <v>11.914697083189818</v>
      </c>
      <c r="I84">
        <v>11.914697083189818</v>
      </c>
      <c r="J84">
        <v>60</v>
      </c>
      <c r="K84">
        <v>35</v>
      </c>
    </row>
    <row r="85" spans="1:11" x14ac:dyDescent="0.3">
      <c r="A85">
        <v>10</v>
      </c>
      <c r="B85">
        <v>0.31666666666666665</v>
      </c>
      <c r="C85">
        <v>3000</v>
      </c>
      <c r="D85">
        <v>2596</v>
      </c>
      <c r="E85">
        <v>0.22600000000000001</v>
      </c>
      <c r="F85">
        <v>-3.944801622056366E-2</v>
      </c>
      <c r="G85">
        <v>8.3280000000000003E-3</v>
      </c>
      <c r="H85">
        <v>-4.7367934943039938</v>
      </c>
      <c r="I85">
        <v>0</v>
      </c>
      <c r="J85">
        <v>19</v>
      </c>
      <c r="K85">
        <v>38</v>
      </c>
    </row>
    <row r="86" spans="1:11" x14ac:dyDescent="0.3">
      <c r="A86" s="2">
        <v>1</v>
      </c>
      <c r="B86" s="2">
        <v>1</v>
      </c>
      <c r="C86" s="2">
        <v>250</v>
      </c>
      <c r="D86" s="2">
        <v>200</v>
      </c>
      <c r="E86">
        <v>0.19800000000000001</v>
      </c>
      <c r="F86">
        <v>-4.0511265102561568E-2</v>
      </c>
      <c r="G86">
        <v>4.4128000000000042E-2</v>
      </c>
      <c r="H86">
        <v>-0.91803990895942555</v>
      </c>
      <c r="J86">
        <v>60</v>
      </c>
      <c r="K86">
        <v>21</v>
      </c>
    </row>
    <row r="87" spans="1:11" x14ac:dyDescent="0.3">
      <c r="A87" s="2">
        <v>3</v>
      </c>
      <c r="B87" s="2">
        <v>1</v>
      </c>
      <c r="C87" s="2">
        <v>250</v>
      </c>
      <c r="D87" s="2">
        <v>156</v>
      </c>
      <c r="E87">
        <v>0.19800000000000001</v>
      </c>
      <c r="F87">
        <v>8.6840840385413315E-3</v>
      </c>
      <c r="G87">
        <v>7.4859999999999901E-3</v>
      </c>
      <c r="H87">
        <v>1.1600432859392658</v>
      </c>
      <c r="J87">
        <v>60</v>
      </c>
      <c r="K87">
        <v>21</v>
      </c>
    </row>
    <row r="88" spans="1:11" x14ac:dyDescent="0.3">
      <c r="A88" s="2">
        <v>4</v>
      </c>
      <c r="B88" s="2">
        <v>1</v>
      </c>
      <c r="C88" s="2">
        <v>250</v>
      </c>
      <c r="D88" s="2">
        <v>79</v>
      </c>
      <c r="E88">
        <v>0.19800000000000001</v>
      </c>
      <c r="F88">
        <v>0.14340489868547945</v>
      </c>
      <c r="G88">
        <v>5.4120000000000348E-3</v>
      </c>
      <c r="H88">
        <v>26.497579210177111</v>
      </c>
      <c r="J88">
        <v>60</v>
      </c>
      <c r="K88">
        <v>75</v>
      </c>
    </row>
    <row r="89" spans="1:11" x14ac:dyDescent="0.3">
      <c r="A89" s="2">
        <v>5</v>
      </c>
      <c r="B89" s="2">
        <v>1</v>
      </c>
      <c r="C89" s="2">
        <v>250</v>
      </c>
      <c r="D89" s="2">
        <v>138</v>
      </c>
      <c r="E89">
        <v>0.19800000000000001</v>
      </c>
      <c r="F89">
        <v>3.2959343812823165E-2</v>
      </c>
      <c r="G89">
        <v>6.875E-3</v>
      </c>
      <c r="H89">
        <v>4.7940863727742782</v>
      </c>
      <c r="J89">
        <v>60</v>
      </c>
      <c r="K89">
        <v>7</v>
      </c>
    </row>
    <row r="90" spans="1:11" x14ac:dyDescent="0.3">
      <c r="A90" s="2">
        <v>6</v>
      </c>
      <c r="B90" s="2">
        <v>1</v>
      </c>
      <c r="C90" s="2">
        <v>250</v>
      </c>
      <c r="D90" s="2">
        <v>178</v>
      </c>
      <c r="E90">
        <v>0.19800000000000001</v>
      </c>
      <c r="F90">
        <v>-1.743756948388317E-2</v>
      </c>
      <c r="G90">
        <v>6.0459999999999351E-3</v>
      </c>
      <c r="H90">
        <v>-2.8841497657762747</v>
      </c>
      <c r="J90">
        <v>60</v>
      </c>
      <c r="K90">
        <v>30</v>
      </c>
    </row>
    <row r="91" spans="1:11" x14ac:dyDescent="0.3">
      <c r="A91" s="2">
        <v>7</v>
      </c>
      <c r="B91" s="2">
        <v>1</v>
      </c>
      <c r="C91" s="2">
        <v>250</v>
      </c>
      <c r="D91" s="2">
        <v>178</v>
      </c>
      <c r="E91">
        <v>0.19800000000000001</v>
      </c>
      <c r="F91">
        <v>-1.743756948388317E-2</v>
      </c>
      <c r="G91">
        <v>3.5509999999999309E-3</v>
      </c>
      <c r="H91">
        <v>-4.910608134013942</v>
      </c>
      <c r="J91">
        <v>60</v>
      </c>
      <c r="K91">
        <v>7</v>
      </c>
    </row>
    <row r="92" spans="1:11" x14ac:dyDescent="0.3">
      <c r="A92" s="2">
        <v>8</v>
      </c>
      <c r="B92" s="2">
        <v>1</v>
      </c>
      <c r="C92" s="2">
        <v>250</v>
      </c>
      <c r="D92" s="2">
        <v>219</v>
      </c>
      <c r="E92">
        <v>0.19800000000000001</v>
      </c>
      <c r="F92">
        <v>-5.8480629029717492E-2</v>
      </c>
      <c r="G92">
        <v>5.7289999999999277E-3</v>
      </c>
      <c r="H92">
        <v>-10.207824931003357</v>
      </c>
      <c r="J92">
        <v>60</v>
      </c>
      <c r="K92">
        <v>3</v>
      </c>
    </row>
    <row r="93" spans="1:11" x14ac:dyDescent="0.3">
      <c r="A93" s="2">
        <v>9</v>
      </c>
      <c r="B93" s="2">
        <v>1</v>
      </c>
      <c r="C93" s="2">
        <v>250</v>
      </c>
      <c r="D93" s="2">
        <v>116</v>
      </c>
      <c r="E93">
        <v>0.19800000000000001</v>
      </c>
      <c r="F93">
        <v>6.7344715634889474E-2</v>
      </c>
      <c r="G93">
        <v>8.2799999999999731E-3</v>
      </c>
      <c r="H93">
        <v>8.1334197626678364</v>
      </c>
      <c r="J93">
        <v>60</v>
      </c>
      <c r="K93">
        <v>10</v>
      </c>
    </row>
    <row r="94" spans="1:11" x14ac:dyDescent="0.3">
      <c r="A94" s="2">
        <v>10</v>
      </c>
      <c r="B94" s="2">
        <v>1</v>
      </c>
      <c r="C94" s="2">
        <v>250</v>
      </c>
      <c r="D94" s="2">
        <v>77</v>
      </c>
      <c r="E94">
        <v>0.19800000000000001</v>
      </c>
      <c r="F94">
        <v>0.1484820999469203</v>
      </c>
      <c r="G94">
        <v>7.1120000000000801E-3</v>
      </c>
      <c r="H94">
        <v>20.877685594336139</v>
      </c>
      <c r="J94">
        <v>60</v>
      </c>
      <c r="K94">
        <v>53</v>
      </c>
    </row>
    <row r="95" spans="1:11" x14ac:dyDescent="0.3">
      <c r="A95" s="3">
        <v>2</v>
      </c>
      <c r="B95" s="3">
        <v>1</v>
      </c>
      <c r="C95" s="3">
        <v>750</v>
      </c>
      <c r="D95" s="3">
        <v>779</v>
      </c>
      <c r="E95">
        <v>0.19800000000000001</v>
      </c>
      <c r="F95">
        <v>-2.4264384434726026E-2</v>
      </c>
      <c r="G95">
        <v>1.5283999999999992E-2</v>
      </c>
      <c r="H95">
        <v>-1.5875676808902146</v>
      </c>
      <c r="J95">
        <v>60</v>
      </c>
      <c r="K95">
        <v>84</v>
      </c>
    </row>
    <row r="96" spans="1:11" x14ac:dyDescent="0.3">
      <c r="A96" s="3">
        <v>3</v>
      </c>
      <c r="B96" s="3">
        <v>1</v>
      </c>
      <c r="C96" s="3">
        <v>750</v>
      </c>
      <c r="D96" s="3">
        <v>551</v>
      </c>
      <c r="E96">
        <v>0.19800000000000001</v>
      </c>
      <c r="F96">
        <v>4.4298310435405081E-2</v>
      </c>
      <c r="G96">
        <v>4.7680000000000292E-3</v>
      </c>
      <c r="H96">
        <v>9.2907530275597328</v>
      </c>
      <c r="J96">
        <v>60</v>
      </c>
      <c r="K96">
        <v>2</v>
      </c>
    </row>
    <row r="97" spans="1:11" x14ac:dyDescent="0.3">
      <c r="A97" s="3">
        <v>5</v>
      </c>
      <c r="B97" s="3">
        <v>1</v>
      </c>
      <c r="C97" s="3">
        <v>750</v>
      </c>
      <c r="D97" s="3">
        <v>451</v>
      </c>
      <c r="E97">
        <v>0.19800000000000001</v>
      </c>
      <c r="F97">
        <v>8.3951269426151831E-2</v>
      </c>
      <c r="G97">
        <v>7.9629999999999649E-3</v>
      </c>
      <c r="H97">
        <v>10.542668520174834</v>
      </c>
      <c r="J97">
        <v>60</v>
      </c>
      <c r="K97">
        <v>12</v>
      </c>
    </row>
    <row r="98" spans="1:11" x14ac:dyDescent="0.3">
      <c r="A98" s="3">
        <v>6</v>
      </c>
      <c r="B98" s="3">
        <v>1</v>
      </c>
      <c r="C98" s="3">
        <v>750</v>
      </c>
      <c r="D98" s="3">
        <v>520</v>
      </c>
      <c r="E98">
        <v>0.19800000000000001</v>
      </c>
      <c r="F98">
        <v>5.5763697955738503E-2</v>
      </c>
      <c r="G98">
        <v>1.6240000000000008E-2</v>
      </c>
      <c r="H98">
        <v>3.4337252435799552</v>
      </c>
      <c r="J98">
        <v>60</v>
      </c>
      <c r="K98">
        <v>116</v>
      </c>
    </row>
    <row r="99" spans="1:11" x14ac:dyDescent="0.3">
      <c r="A99" s="3">
        <v>7</v>
      </c>
      <c r="B99" s="3">
        <v>1</v>
      </c>
      <c r="C99" s="3">
        <v>750</v>
      </c>
      <c r="D99" s="3">
        <v>825</v>
      </c>
      <c r="E99">
        <v>0.19800000000000001</v>
      </c>
      <c r="F99">
        <v>-3.5624107846584672E-2</v>
      </c>
      <c r="G99">
        <v>1.0415000000000077E-2</v>
      </c>
      <c r="H99">
        <v>-3.4204616271324446</v>
      </c>
      <c r="J99">
        <v>60</v>
      </c>
      <c r="K99">
        <v>14</v>
      </c>
    </row>
    <row r="100" spans="1:11" x14ac:dyDescent="0.3">
      <c r="A100" s="3">
        <v>10</v>
      </c>
      <c r="B100" s="3">
        <v>1</v>
      </c>
      <c r="C100" s="3">
        <v>750</v>
      </c>
      <c r="D100" s="3">
        <v>471</v>
      </c>
      <c r="E100">
        <v>0.19800000000000001</v>
      </c>
      <c r="F100">
        <v>7.5359900032431426E-2</v>
      </c>
      <c r="G100">
        <v>5.8629999999999429E-3</v>
      </c>
      <c r="H100">
        <v>12.853470924856245</v>
      </c>
      <c r="J100">
        <v>60</v>
      </c>
      <c r="K100">
        <v>19</v>
      </c>
    </row>
    <row r="101" spans="1:11" x14ac:dyDescent="0.3">
      <c r="A101" s="4">
        <v>1</v>
      </c>
      <c r="B101" s="4">
        <v>1</v>
      </c>
      <c r="C101" s="4">
        <v>1000</v>
      </c>
      <c r="D101" s="4">
        <v>676</v>
      </c>
      <c r="E101">
        <v>0.19800000000000001</v>
      </c>
      <c r="F101">
        <v>4.2884179391701076E-2</v>
      </c>
      <c r="G101">
        <v>4.3419999999999848E-3</v>
      </c>
      <c r="H101">
        <v>9.8765958985954008</v>
      </c>
      <c r="J101">
        <v>60</v>
      </c>
      <c r="K101">
        <v>9</v>
      </c>
    </row>
    <row r="102" spans="1:11" x14ac:dyDescent="0.3">
      <c r="A102" s="4">
        <v>3</v>
      </c>
      <c r="B102" s="4">
        <v>1</v>
      </c>
      <c r="C102" s="4">
        <v>1000</v>
      </c>
      <c r="D102" s="4">
        <v>946</v>
      </c>
      <c r="E102">
        <v>0.19800000000000001</v>
      </c>
      <c r="F102">
        <v>-2.3653620224063934E-2</v>
      </c>
      <c r="G102">
        <v>2.7090000000000599E-3</v>
      </c>
      <c r="H102">
        <v>-8.731495099322041</v>
      </c>
      <c r="J102">
        <v>60</v>
      </c>
      <c r="K102">
        <v>9</v>
      </c>
    </row>
    <row r="103" spans="1:11" x14ac:dyDescent="0.3">
      <c r="A103" s="4">
        <v>4</v>
      </c>
      <c r="B103" s="4">
        <v>1</v>
      </c>
      <c r="C103" s="4">
        <v>1000</v>
      </c>
      <c r="D103" s="4">
        <v>866</v>
      </c>
      <c r="E103">
        <v>0.19800000000000001</v>
      </c>
      <c r="F103">
        <v>-6.1588034471541861E-3</v>
      </c>
      <c r="G103">
        <v>6.0620000000000118E-3</v>
      </c>
      <c r="H103">
        <v>-1.0159688959343738</v>
      </c>
      <c r="J103">
        <v>60</v>
      </c>
      <c r="K103">
        <v>9</v>
      </c>
    </row>
    <row r="104" spans="1:11" x14ac:dyDescent="0.3">
      <c r="A104" s="4">
        <v>8</v>
      </c>
      <c r="B104" s="4">
        <v>1</v>
      </c>
      <c r="C104" s="4">
        <v>1000</v>
      </c>
      <c r="D104" s="4">
        <v>1102</v>
      </c>
      <c r="E104">
        <v>0.19800000000000001</v>
      </c>
      <c r="F104">
        <v>-5.3876225514938265E-2</v>
      </c>
      <c r="G104">
        <v>5.6769999999999069E-3</v>
      </c>
      <c r="H104">
        <v>-9.4902634340213403</v>
      </c>
      <c r="J104">
        <v>60</v>
      </c>
      <c r="K104">
        <v>16</v>
      </c>
    </row>
    <row r="105" spans="1:11" x14ac:dyDescent="0.3">
      <c r="A105" s="4">
        <v>10</v>
      </c>
      <c r="B105" s="4">
        <v>1</v>
      </c>
      <c r="C105" s="4">
        <v>1000</v>
      </c>
      <c r="D105" s="4">
        <v>798</v>
      </c>
      <c r="E105">
        <v>0.19800000000000001</v>
      </c>
      <c r="F105">
        <v>1.0032906153145824E-2</v>
      </c>
      <c r="G105">
        <v>5.4260000000000445E-3</v>
      </c>
      <c r="H105">
        <v>1.8490427853198934</v>
      </c>
      <c r="J105">
        <v>60</v>
      </c>
      <c r="K105">
        <v>54</v>
      </c>
    </row>
    <row r="106" spans="1:11" x14ac:dyDescent="0.3">
      <c r="A106" s="8">
        <v>1</v>
      </c>
      <c r="B106" s="8">
        <v>1</v>
      </c>
      <c r="C106" s="13">
        <v>9500</v>
      </c>
      <c r="D106" s="8">
        <v>9175</v>
      </c>
      <c r="E106">
        <v>0.19800000000000001</v>
      </c>
      <c r="F106">
        <v>1.1944314595493579E-2</v>
      </c>
      <c r="G106">
        <v>1.4617999999999938E-2</v>
      </c>
      <c r="H106">
        <v>0.81709636034297639</v>
      </c>
      <c r="J106">
        <v>60</v>
      </c>
      <c r="K106">
        <v>11</v>
      </c>
    </row>
    <row r="107" spans="1:11" x14ac:dyDescent="0.3">
      <c r="A107" s="8">
        <v>2</v>
      </c>
      <c r="B107" s="8">
        <v>1</v>
      </c>
      <c r="C107" s="13">
        <v>9500</v>
      </c>
      <c r="D107" s="8">
        <v>6391.666666666667</v>
      </c>
      <c r="E107">
        <v>0.19800000000000001</v>
      </c>
      <c r="F107">
        <v>8.3518806995867501E-2</v>
      </c>
      <c r="G107">
        <v>1.2169999999999959E-2</v>
      </c>
      <c r="H107">
        <v>6.8626792930047484</v>
      </c>
      <c r="J107">
        <v>60</v>
      </c>
      <c r="K107">
        <v>48</v>
      </c>
    </row>
    <row r="108" spans="1:11" x14ac:dyDescent="0.3">
      <c r="A108" s="8">
        <v>5</v>
      </c>
      <c r="B108" s="8">
        <v>1</v>
      </c>
      <c r="C108" s="13">
        <v>9500</v>
      </c>
      <c r="D108" s="8">
        <v>9337.5</v>
      </c>
      <c r="E108">
        <v>0.19800000000000001</v>
      </c>
      <c r="F108">
        <v>8.4681956048698707E-3</v>
      </c>
      <c r="G108">
        <v>5.3249999999999322E-3</v>
      </c>
      <c r="H108">
        <v>1.5902714750929536</v>
      </c>
      <c r="J108">
        <v>60</v>
      </c>
      <c r="K108">
        <v>22</v>
      </c>
    </row>
    <row r="109" spans="1:11" x14ac:dyDescent="0.3">
      <c r="A109" s="8">
        <v>6</v>
      </c>
      <c r="B109" s="8">
        <v>1</v>
      </c>
      <c r="C109" s="13">
        <v>9500</v>
      </c>
      <c r="D109" s="8">
        <v>7258.333333333333</v>
      </c>
      <c r="E109">
        <v>0.19800000000000001</v>
      </c>
      <c r="F109">
        <v>5.8342082249788686E-2</v>
      </c>
      <c r="G109">
        <v>1.5100000000000023E-2</v>
      </c>
      <c r="H109">
        <v>3.8637140562773906</v>
      </c>
      <c r="J109">
        <v>60</v>
      </c>
      <c r="K109">
        <v>90</v>
      </c>
    </row>
    <row r="110" spans="1:11" x14ac:dyDescent="0.3">
      <c r="A110" s="8">
        <v>8</v>
      </c>
      <c r="B110" s="8">
        <v>1</v>
      </c>
      <c r="C110" s="13">
        <v>9500</v>
      </c>
      <c r="D110" s="8">
        <v>8483.3333333333321</v>
      </c>
      <c r="E110">
        <v>0.19800000000000001</v>
      </c>
      <c r="F110">
        <v>2.7463344638711574E-2</v>
      </c>
      <c r="G110">
        <v>7.171999999999912E-3</v>
      </c>
      <c r="H110">
        <v>3.8292449301048399</v>
      </c>
      <c r="J110">
        <v>60</v>
      </c>
      <c r="K110">
        <v>16</v>
      </c>
    </row>
    <row r="111" spans="1:11" x14ac:dyDescent="0.3">
      <c r="A111" s="8">
        <v>9</v>
      </c>
      <c r="B111" s="8">
        <v>1</v>
      </c>
      <c r="C111" s="13">
        <v>9500</v>
      </c>
      <c r="D111" s="8">
        <v>9704.1666666666679</v>
      </c>
      <c r="E111">
        <v>0.19800000000000001</v>
      </c>
      <c r="F111">
        <v>8.4186998035385829E-4</v>
      </c>
      <c r="G111">
        <v>7.2690000000000055E-3</v>
      </c>
      <c r="H111">
        <v>0.11581647824375535</v>
      </c>
      <c r="J111">
        <v>60</v>
      </c>
      <c r="K111">
        <v>13</v>
      </c>
    </row>
    <row r="112" spans="1:11" x14ac:dyDescent="0.3">
      <c r="A112">
        <v>1</v>
      </c>
      <c r="B112">
        <v>1</v>
      </c>
      <c r="C112" s="7">
        <v>750</v>
      </c>
      <c r="D112">
        <v>532</v>
      </c>
      <c r="E112">
        <v>0.2</v>
      </c>
      <c r="F112">
        <v>-5.1254292246693594E-3</v>
      </c>
      <c r="G112">
        <v>8.5249999999999996E-3</v>
      </c>
      <c r="H112">
        <v>-0.60122336946268151</v>
      </c>
      <c r="J112">
        <v>60</v>
      </c>
      <c r="K112">
        <v>180</v>
      </c>
    </row>
    <row r="113" spans="1:11" x14ac:dyDescent="0.3">
      <c r="A113">
        <v>2</v>
      </c>
      <c r="B113">
        <v>1</v>
      </c>
      <c r="C113" s="7">
        <v>750</v>
      </c>
      <c r="D113">
        <v>549</v>
      </c>
      <c r="E113">
        <v>0.2</v>
      </c>
      <c r="F113">
        <v>-3.0741786796060957E-2</v>
      </c>
      <c r="G113">
        <v>2.2103000000000001E-2</v>
      </c>
      <c r="H113">
        <v>-1.390842274626112</v>
      </c>
      <c r="J113">
        <v>60</v>
      </c>
      <c r="K113">
        <v>193</v>
      </c>
    </row>
    <row r="114" spans="1:11" x14ac:dyDescent="0.3">
      <c r="A114">
        <v>4</v>
      </c>
      <c r="B114">
        <v>1</v>
      </c>
      <c r="C114" s="4">
        <v>750</v>
      </c>
      <c r="D114">
        <v>523</v>
      </c>
      <c r="E114">
        <v>0.2</v>
      </c>
      <c r="F114">
        <v>1.5795136006157159E-2</v>
      </c>
      <c r="G114">
        <v>1.1926000000000001E-2</v>
      </c>
      <c r="H114">
        <v>1.3244286438166324</v>
      </c>
      <c r="J114">
        <v>60</v>
      </c>
      <c r="K114">
        <v>9</v>
      </c>
    </row>
    <row r="115" spans="1:11" x14ac:dyDescent="0.3">
      <c r="A115">
        <v>5</v>
      </c>
      <c r="B115">
        <v>1</v>
      </c>
      <c r="C115" s="4">
        <v>750</v>
      </c>
      <c r="D115">
        <v>527</v>
      </c>
      <c r="E115">
        <v>0.2</v>
      </c>
      <c r="F115">
        <v>1.7854058176171514E-2</v>
      </c>
      <c r="G115">
        <v>6.3920000000000001E-3</v>
      </c>
      <c r="H115">
        <v>2.7931880751206997</v>
      </c>
      <c r="J115">
        <v>60</v>
      </c>
      <c r="K115">
        <v>50</v>
      </c>
    </row>
    <row r="116" spans="1:11" x14ac:dyDescent="0.3">
      <c r="A116">
        <v>8</v>
      </c>
      <c r="B116">
        <v>1</v>
      </c>
      <c r="C116" s="4">
        <v>750</v>
      </c>
      <c r="D116">
        <v>707</v>
      </c>
      <c r="E116">
        <v>0.2</v>
      </c>
      <c r="F116">
        <v>3.521433898239195E-2</v>
      </c>
      <c r="G116">
        <v>2.1113E-2</v>
      </c>
      <c r="H116">
        <v>1.667898402993035</v>
      </c>
      <c r="J116">
        <v>60</v>
      </c>
      <c r="K116">
        <v>84</v>
      </c>
    </row>
    <row r="117" spans="1:11" x14ac:dyDescent="0.3">
      <c r="A117">
        <v>10</v>
      </c>
      <c r="B117">
        <v>0.96666666666666667</v>
      </c>
      <c r="C117" s="7">
        <v>750</v>
      </c>
      <c r="D117">
        <v>662</v>
      </c>
      <c r="E117">
        <v>0.2</v>
      </c>
      <c r="F117">
        <v>2.8449049814690116E-3</v>
      </c>
      <c r="G117">
        <v>2.7827999999999999E-2</v>
      </c>
      <c r="H117">
        <v>0.1022317443391193</v>
      </c>
      <c r="J117">
        <v>58</v>
      </c>
      <c r="K117">
        <v>21</v>
      </c>
    </row>
    <row r="118" spans="1:11" x14ac:dyDescent="0.3">
      <c r="A118" s="14">
        <v>3</v>
      </c>
      <c r="B118" s="14">
        <v>0.7</v>
      </c>
      <c r="C118" s="13">
        <v>1500</v>
      </c>
      <c r="D118" s="15">
        <v>1515</v>
      </c>
      <c r="E118" s="8">
        <v>0.2</v>
      </c>
      <c r="F118">
        <v>-3.0373941416201814E-3</v>
      </c>
      <c r="G118" s="16">
        <v>9.0100000000000006E-3</v>
      </c>
      <c r="H118">
        <v>-0.33711366721644631</v>
      </c>
      <c r="J118" s="18">
        <v>42</v>
      </c>
      <c r="K118">
        <v>12</v>
      </c>
    </row>
    <row r="119" spans="1:11" x14ac:dyDescent="0.3">
      <c r="A119" s="14">
        <v>6</v>
      </c>
      <c r="B119" s="14">
        <v>1</v>
      </c>
      <c r="C119" s="13">
        <v>1500</v>
      </c>
      <c r="D119" s="17">
        <v>949</v>
      </c>
      <c r="E119" s="8">
        <v>0.2</v>
      </c>
      <c r="F119">
        <v>1.7551029484854319E-2</v>
      </c>
      <c r="G119" s="16">
        <v>5.9649999999999998E-3</v>
      </c>
      <c r="H119">
        <v>2.9423352028255354</v>
      </c>
      <c r="J119" s="18">
        <v>36</v>
      </c>
      <c r="K119">
        <v>19</v>
      </c>
    </row>
    <row r="120" spans="1:11" x14ac:dyDescent="0.3">
      <c r="A120" s="14">
        <v>7</v>
      </c>
      <c r="B120" s="14">
        <v>1</v>
      </c>
      <c r="C120" s="13">
        <v>1500</v>
      </c>
      <c r="D120" s="17">
        <v>1088</v>
      </c>
      <c r="E120" s="8">
        <v>0.2</v>
      </c>
      <c r="F120">
        <v>1.6476660989276602E-2</v>
      </c>
      <c r="G120" s="16">
        <v>6.2870000000000001E-3</v>
      </c>
      <c r="H120">
        <v>2.6207509128800068</v>
      </c>
      <c r="J120" s="18">
        <v>60</v>
      </c>
      <c r="K120">
        <v>29</v>
      </c>
    </row>
    <row r="121" spans="1:11" x14ac:dyDescent="0.3">
      <c r="A121" s="14">
        <v>9</v>
      </c>
      <c r="B121" s="14">
        <v>1</v>
      </c>
      <c r="C121" s="13">
        <v>1500</v>
      </c>
      <c r="D121" s="15">
        <v>1090</v>
      </c>
      <c r="E121" s="8">
        <v>0.2</v>
      </c>
      <c r="F121">
        <v>2.1617149356681201E-2</v>
      </c>
      <c r="G121" s="16">
        <v>6.097E-3</v>
      </c>
      <c r="H121">
        <v>3.5455386840546499</v>
      </c>
      <c r="J121" s="18">
        <v>60</v>
      </c>
      <c r="K121">
        <v>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de Silva</dc:creator>
  <cp:lastModifiedBy>Darren de Silva</cp:lastModifiedBy>
  <dcterms:created xsi:type="dcterms:W3CDTF">2022-05-31T12:09:37Z</dcterms:created>
  <dcterms:modified xsi:type="dcterms:W3CDTF">2022-11-22T05:07:11Z</dcterms:modified>
</cp:coreProperties>
</file>