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re\Documents\R\Data\CR Exps\DATA\R_Data Final\"/>
    </mc:Choice>
  </mc:AlternateContent>
  <xr:revisionPtr revIDLastSave="0" documentId="8_{F82BE388-3D2B-499C-AF44-BCD0D3769A19}" xr6:coauthVersionLast="47" xr6:coauthVersionMax="47" xr10:uidLastSave="{00000000-0000-0000-0000-000000000000}"/>
  <bookViews>
    <workbookView xWindow="-108" yWindow="-108" windowWidth="23256" windowHeight="12456" xr2:uid="{77062A99-CC95-47EE-A3E9-5DFE73B194B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0" i="1" l="1"/>
  <c r="AF19" i="1"/>
  <c r="AF17" i="1"/>
  <c r="AA19" i="1"/>
  <c r="AA17" i="1"/>
  <c r="V13" i="1"/>
  <c r="V11" i="1"/>
  <c r="Q13" i="1"/>
  <c r="Q11" i="1"/>
  <c r="P45" i="1" l="1"/>
  <c r="Q45" i="1"/>
  <c r="Q41" i="1"/>
  <c r="Q42" i="1"/>
  <c r="Q43" i="1"/>
  <c r="Q44" i="1"/>
  <c r="Q46" i="1"/>
  <c r="P46" i="1"/>
  <c r="P44" i="1"/>
  <c r="P43" i="1"/>
  <c r="P42" i="1"/>
  <c r="P41" i="1"/>
  <c r="Q34" i="1"/>
  <c r="Q35" i="1"/>
  <c r="Q36" i="1"/>
  <c r="Q37" i="1"/>
  <c r="P37" i="1"/>
  <c r="P36" i="1"/>
  <c r="P35" i="1"/>
  <c r="P34" i="1"/>
  <c r="AE19" i="1"/>
  <c r="AE17" i="1"/>
  <c r="AD19" i="1"/>
  <c r="AD17" i="1"/>
  <c r="AC19" i="1"/>
  <c r="AC17" i="1"/>
  <c r="AF12" i="1"/>
  <c r="AF10" i="1"/>
  <c r="AE12" i="1"/>
  <c r="AE10" i="1"/>
  <c r="AD12" i="1"/>
  <c r="AD10" i="1"/>
  <c r="AC12" i="1"/>
  <c r="AC10" i="1"/>
  <c r="Z19" i="1"/>
  <c r="Z17" i="1"/>
  <c r="Y19" i="1"/>
  <c r="Y17" i="1"/>
  <c r="X19" i="1"/>
  <c r="X17" i="1"/>
  <c r="AA12" i="1"/>
  <c r="AA10" i="1"/>
  <c r="Z12" i="1"/>
  <c r="Z10" i="1"/>
  <c r="Y12" i="1"/>
  <c r="Y10" i="1"/>
  <c r="X12" i="1"/>
  <c r="S20" i="1"/>
  <c r="S19" i="1"/>
  <c r="R20" i="1"/>
  <c r="R19" i="1"/>
  <c r="U11" i="1"/>
  <c r="Q20" i="1"/>
  <c r="Q19" i="1"/>
  <c r="T11" i="1"/>
  <c r="P19" i="1"/>
  <c r="P20" i="1"/>
  <c r="S11" i="1"/>
  <c r="S24" i="1"/>
  <c r="S23" i="1"/>
  <c r="R24" i="1"/>
  <c r="R23" i="1"/>
  <c r="Q24" i="1"/>
  <c r="Q23" i="1"/>
  <c r="O11" i="1"/>
  <c r="P24" i="1"/>
  <c r="P23" i="1"/>
  <c r="S28" i="1"/>
  <c r="S27" i="1"/>
  <c r="R28" i="1"/>
  <c r="R27" i="1"/>
  <c r="Q28" i="1"/>
  <c r="Q27" i="1"/>
  <c r="P28" i="1"/>
  <c r="P27" i="1"/>
  <c r="P13" i="1"/>
  <c r="N13" i="1"/>
  <c r="S13" i="1"/>
  <c r="T13" i="1"/>
  <c r="U13" i="1"/>
  <c r="P11" i="1"/>
  <c r="N11" i="1"/>
  <c r="O13" i="1" l="1"/>
  <c r="S16" i="1"/>
  <c r="R16" i="1"/>
  <c r="P16" i="1"/>
  <c r="Q16" i="1"/>
</calcChain>
</file>

<file path=xl/sharedStrings.xml><?xml version="1.0" encoding="utf-8"?>
<sst xmlns="http://schemas.openxmlformats.org/spreadsheetml/2006/main" count="63" uniqueCount="40">
  <si>
    <t>Sample</t>
  </si>
  <si>
    <t>Amended CL DW</t>
  </si>
  <si>
    <t>Timepoint</t>
  </si>
  <si>
    <t>Treatment</t>
  </si>
  <si>
    <t>Count</t>
  </si>
  <si>
    <t>Volume</t>
  </si>
  <si>
    <t>Amended CL</t>
  </si>
  <si>
    <t>DW</t>
  </si>
  <si>
    <t>Amended CL DW NN</t>
  </si>
  <si>
    <t>Total Time Open</t>
  </si>
  <si>
    <t>Time passed until Open</t>
  </si>
  <si>
    <t>Initials</t>
  </si>
  <si>
    <t>CP</t>
  </si>
  <si>
    <t>AVG</t>
  </si>
  <si>
    <t>STDERROR</t>
  </si>
  <si>
    <t>322 &amp; 336 EXP (adj both because 20 min timepoint high)</t>
  </si>
  <si>
    <t>896 CTRL &amp; 1193(Adj because too low)</t>
  </si>
  <si>
    <t>CP1 CRR16</t>
  </si>
  <si>
    <t>CP1 CRR24</t>
  </si>
  <si>
    <t>TTO/Total Open for 1 hour</t>
  </si>
  <si>
    <t>TPUO</t>
  </si>
  <si>
    <t>AVG Time Passed</t>
  </si>
  <si>
    <t>% Time clams spent open while in experiment</t>
  </si>
  <si>
    <t>% Time Spent Open in Exp</t>
  </si>
  <si>
    <t>Strain</t>
  </si>
  <si>
    <t>CP1</t>
  </si>
  <si>
    <t>CPSB-1G</t>
  </si>
  <si>
    <t>NEG</t>
  </si>
  <si>
    <t>ZERO</t>
  </si>
  <si>
    <t>387*2</t>
  </si>
  <si>
    <t>787*2</t>
  </si>
  <si>
    <t>305*4</t>
  </si>
  <si>
    <t>696*3</t>
  </si>
  <si>
    <t>747*1</t>
  </si>
  <si>
    <t>166*7</t>
  </si>
  <si>
    <t>679*3</t>
  </si>
  <si>
    <t>118*5</t>
  </si>
  <si>
    <t>176*2</t>
  </si>
  <si>
    <t>346*4</t>
  </si>
  <si>
    <t>287*6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</si>
</sst>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FF999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right"/>
    </xf>
    <xf numFmtId="9" fontId="0" fillId="0" borderId="0" xfId="0" applyNumberFormat="1"/>
    <xf numFmtId="0" fontId="0" fillId="0" borderId="0" xfId="0" applyAlignment="1">
      <alignment horizontal="right" vertical="center"/>
    </xf>
    <xf numFmtId="0" fontId="1" fillId="4" borderId="0" xfId="0" applyFont="1" applyFill="1"/>
    <xf numFmtId="0" fontId="1" fillId="5" borderId="0" xfId="0" applyFont="1" applyFill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right"/>
    </xf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3" borderId="0" xfId="0" applyFont="1" applyFill="1"/>
    <xf numFmtId="0" fontId="2" fillId="3" borderId="0" xfId="0" applyFont="1" applyFill="1"/>
    <xf numFmtId="0" fontId="2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5" borderId="1" xfId="0" applyFill="1" applyBorder="1"/>
    <xf numFmtId="0" fontId="2" fillId="5" borderId="1" xfId="0" applyFont="1" applyFill="1" applyBorder="1"/>
    <xf numFmtId="9" fontId="0" fillId="0" borderId="0" xfId="0" applyNumberFormat="1" applyAlignment="1">
      <alignment horizontal="right"/>
    </xf>
    <xf numFmtId="0" fontId="0" fillId="0" borderId="2" xfId="0" applyBorder="1"/>
    <xf numFmtId="0" fontId="0" fillId="2" borderId="3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Sheet1!$C$2:$C$136</c:f>
              <c:numCache>
                <c:formatCode>General</c:formatCode>
                <c:ptCount val="135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387</c:v>
                </c:pt>
                <c:pt idx="5">
                  <c:v>387</c:v>
                </c:pt>
                <c:pt idx="6">
                  <c:v>541</c:v>
                </c:pt>
                <c:pt idx="7">
                  <c:v>787</c:v>
                </c:pt>
                <c:pt idx="8">
                  <c:v>787</c:v>
                </c:pt>
                <c:pt idx="9">
                  <c:v>787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750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532</c:v>
                </c:pt>
                <c:pt idx="29">
                  <c:v>532</c:v>
                </c:pt>
                <c:pt idx="30">
                  <c:v>696</c:v>
                </c:pt>
                <c:pt idx="31">
                  <c:v>696</c:v>
                </c:pt>
                <c:pt idx="32">
                  <c:v>696</c:v>
                </c:pt>
                <c:pt idx="33">
                  <c:v>519</c:v>
                </c:pt>
                <c:pt idx="34">
                  <c:v>519</c:v>
                </c:pt>
                <c:pt idx="35">
                  <c:v>231</c:v>
                </c:pt>
                <c:pt idx="36">
                  <c:v>231</c:v>
                </c:pt>
                <c:pt idx="37">
                  <c:v>579</c:v>
                </c:pt>
                <c:pt idx="38">
                  <c:v>579</c:v>
                </c:pt>
                <c:pt idx="39">
                  <c:v>579</c:v>
                </c:pt>
                <c:pt idx="40">
                  <c:v>747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500</c:v>
                </c:pt>
                <c:pt idx="47">
                  <c:v>500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  <c:pt idx="51">
                  <c:v>500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166</c:v>
                </c:pt>
                <c:pt idx="64">
                  <c:v>166</c:v>
                </c:pt>
                <c:pt idx="65">
                  <c:v>166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750</c:v>
                </c:pt>
                <c:pt idx="70">
                  <c:v>750</c:v>
                </c:pt>
                <c:pt idx="71">
                  <c:v>1000</c:v>
                </c:pt>
                <c:pt idx="72">
                  <c:v>1000</c:v>
                </c:pt>
                <c:pt idx="73">
                  <c:v>166</c:v>
                </c:pt>
                <c:pt idx="74">
                  <c:v>166</c:v>
                </c:pt>
                <c:pt idx="75">
                  <c:v>166</c:v>
                </c:pt>
                <c:pt idx="76">
                  <c:v>166</c:v>
                </c:pt>
                <c:pt idx="77">
                  <c:v>166</c:v>
                </c:pt>
                <c:pt idx="78">
                  <c:v>231</c:v>
                </c:pt>
                <c:pt idx="79">
                  <c:v>231</c:v>
                </c:pt>
                <c:pt idx="80">
                  <c:v>231</c:v>
                </c:pt>
                <c:pt idx="81">
                  <c:v>433</c:v>
                </c:pt>
                <c:pt idx="82">
                  <c:v>433</c:v>
                </c:pt>
                <c:pt idx="83">
                  <c:v>433</c:v>
                </c:pt>
                <c:pt idx="84">
                  <c:v>433</c:v>
                </c:pt>
                <c:pt idx="85">
                  <c:v>433</c:v>
                </c:pt>
                <c:pt idx="86">
                  <c:v>433</c:v>
                </c:pt>
                <c:pt idx="87">
                  <c:v>679</c:v>
                </c:pt>
                <c:pt idx="88">
                  <c:v>679</c:v>
                </c:pt>
                <c:pt idx="89">
                  <c:v>679</c:v>
                </c:pt>
                <c:pt idx="90">
                  <c:v>118</c:v>
                </c:pt>
                <c:pt idx="91">
                  <c:v>118</c:v>
                </c:pt>
                <c:pt idx="92">
                  <c:v>118</c:v>
                </c:pt>
                <c:pt idx="93">
                  <c:v>118</c:v>
                </c:pt>
                <c:pt idx="94">
                  <c:v>118</c:v>
                </c:pt>
                <c:pt idx="95">
                  <c:v>176</c:v>
                </c:pt>
                <c:pt idx="96">
                  <c:v>176</c:v>
                </c:pt>
                <c:pt idx="97">
                  <c:v>221</c:v>
                </c:pt>
                <c:pt idx="98">
                  <c:v>221</c:v>
                </c:pt>
                <c:pt idx="99">
                  <c:v>221</c:v>
                </c:pt>
                <c:pt idx="100">
                  <c:v>497</c:v>
                </c:pt>
                <c:pt idx="101">
                  <c:v>497</c:v>
                </c:pt>
                <c:pt idx="102">
                  <c:v>497</c:v>
                </c:pt>
                <c:pt idx="103">
                  <c:v>497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750</c:v>
                </c:pt>
                <c:pt idx="112">
                  <c:v>1000</c:v>
                </c:pt>
                <c:pt idx="113">
                  <c:v>1000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346</c:v>
                </c:pt>
                <c:pt idx="120">
                  <c:v>346</c:v>
                </c:pt>
                <c:pt idx="121">
                  <c:v>346</c:v>
                </c:pt>
                <c:pt idx="122">
                  <c:v>346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287</c:v>
                </c:pt>
                <c:pt idx="130">
                  <c:v>287</c:v>
                </c:pt>
                <c:pt idx="131">
                  <c:v>287</c:v>
                </c:pt>
                <c:pt idx="132">
                  <c:v>287</c:v>
                </c:pt>
                <c:pt idx="133">
                  <c:v>287</c:v>
                </c:pt>
                <c:pt idx="134">
                  <c:v>287</c:v>
                </c:pt>
              </c:numCache>
            </c:numRef>
          </c:xVal>
          <c:yVal>
            <c:numRef>
              <c:f>Sheet1!$I$2:$I$136</c:f>
              <c:numCache>
                <c:formatCode>General</c:formatCode>
                <c:ptCount val="135"/>
                <c:pt idx="0">
                  <c:v>0.53965433738673352</c:v>
                </c:pt>
                <c:pt idx="1">
                  <c:v>0.1360848006757365</c:v>
                </c:pt>
                <c:pt idx="2">
                  <c:v>0</c:v>
                </c:pt>
                <c:pt idx="3">
                  <c:v>2.228876612857781</c:v>
                </c:pt>
                <c:pt idx="4">
                  <c:v>4.9248622274435161E-2</c:v>
                </c:pt>
                <c:pt idx="5">
                  <c:v>1.9365045999930255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3.0254780938860328</c:v>
                </c:pt>
                <c:pt idx="12">
                  <c:v>0</c:v>
                </c:pt>
                <c:pt idx="13">
                  <c:v>0</c:v>
                </c:pt>
                <c:pt idx="14">
                  <c:v>5.7791463127666791</c:v>
                </c:pt>
                <c:pt idx="15">
                  <c:v>6.5082772634436532</c:v>
                </c:pt>
                <c:pt idx="16">
                  <c:v>2.165863270434345</c:v>
                </c:pt>
                <c:pt idx="17">
                  <c:v>14.568516943813922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5.3265386015292853</c:v>
                </c:pt>
                <c:pt idx="22">
                  <c:v>0</c:v>
                </c:pt>
                <c:pt idx="23">
                  <c:v>18.77832723286922</c:v>
                </c:pt>
                <c:pt idx="24">
                  <c:v>0</c:v>
                </c:pt>
                <c:pt idx="25">
                  <c:v>0.80670245995110057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0.25511912534533093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15.451171310312205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2.4417800098101803</c:v>
                </c:pt>
                <c:pt idx="41">
                  <c:v>4.4137782095313529</c:v>
                </c:pt>
                <c:pt idx="42">
                  <c:v>23.538483122393306</c:v>
                </c:pt>
                <c:pt idx="43">
                  <c:v>4.7580741851566772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4.221544272655426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4.882360304934461</c:v>
                </c:pt>
                <c:pt idx="57">
                  <c:v>0</c:v>
                </c:pt>
                <c:pt idx="58">
                  <c:v>0.1430588281044439</c:v>
                </c:pt>
                <c:pt idx="59">
                  <c:v>0</c:v>
                </c:pt>
                <c:pt idx="60">
                  <c:v>0</c:v>
                </c:pt>
                <c:pt idx="61">
                  <c:v>8.0490361185418813</c:v>
                </c:pt>
                <c:pt idx="62">
                  <c:v>0</c:v>
                </c:pt>
                <c:pt idx="63">
                  <c:v>0</c:v>
                </c:pt>
                <c:pt idx="64">
                  <c:v>1.4388722355335815</c:v>
                </c:pt>
                <c:pt idx="65">
                  <c:v>0</c:v>
                </c:pt>
                <c:pt idx="66">
                  <c:v>0</c:v>
                </c:pt>
                <c:pt idx="67">
                  <c:v>1.9189308672850325</c:v>
                </c:pt>
                <c:pt idx="68">
                  <c:v>5.919838062784291</c:v>
                </c:pt>
                <c:pt idx="69">
                  <c:v>5.6975591025823427</c:v>
                </c:pt>
                <c:pt idx="70">
                  <c:v>5.4396397869300941</c:v>
                </c:pt>
                <c:pt idx="71">
                  <c:v>0</c:v>
                </c:pt>
                <c:pt idx="72">
                  <c:v>7.6064557543197973</c:v>
                </c:pt>
                <c:pt idx="73">
                  <c:v>0</c:v>
                </c:pt>
                <c:pt idx="74">
                  <c:v>1.2598169555478431</c:v>
                </c:pt>
                <c:pt idx="75">
                  <c:v>0</c:v>
                </c:pt>
                <c:pt idx="76">
                  <c:v>3.1532153844037225</c:v>
                </c:pt>
                <c:pt idx="77">
                  <c:v>4.4895316880657585</c:v>
                </c:pt>
                <c:pt idx="78">
                  <c:v>0</c:v>
                </c:pt>
                <c:pt idx="79">
                  <c:v>0.20875920086205571</c:v>
                </c:pt>
                <c:pt idx="80">
                  <c:v>0</c:v>
                </c:pt>
                <c:pt idx="81">
                  <c:v>5.3054445115983899</c:v>
                </c:pt>
                <c:pt idx="82">
                  <c:v>0</c:v>
                </c:pt>
                <c:pt idx="83">
                  <c:v>0</c:v>
                </c:pt>
                <c:pt idx="84">
                  <c:v>3.4232683116040272</c:v>
                </c:pt>
                <c:pt idx="85">
                  <c:v>0</c:v>
                </c:pt>
                <c:pt idx="86">
                  <c:v>0.40850414385049533</c:v>
                </c:pt>
                <c:pt idx="87">
                  <c:v>0</c:v>
                </c:pt>
                <c:pt idx="88">
                  <c:v>13.220475009877543</c:v>
                </c:pt>
                <c:pt idx="89">
                  <c:v>2.0408144228238334</c:v>
                </c:pt>
                <c:pt idx="90">
                  <c:v>0</c:v>
                </c:pt>
                <c:pt idx="91">
                  <c:v>0</c:v>
                </c:pt>
                <c:pt idx="92">
                  <c:v>9.691968281529488E-2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2.1141256093059244</c:v>
                </c:pt>
                <c:pt idx="100">
                  <c:v>0</c:v>
                </c:pt>
                <c:pt idx="101">
                  <c:v>20.86441501678863</c:v>
                </c:pt>
                <c:pt idx="102">
                  <c:v>10.713859724764738</c:v>
                </c:pt>
                <c:pt idx="103">
                  <c:v>18.42276745819925</c:v>
                </c:pt>
                <c:pt idx="104">
                  <c:v>0.82810794236632868</c:v>
                </c:pt>
                <c:pt idx="105">
                  <c:v>0</c:v>
                </c:pt>
                <c:pt idx="106">
                  <c:v>0.13803768511342188</c:v>
                </c:pt>
                <c:pt idx="107">
                  <c:v>3.2697467688002133</c:v>
                </c:pt>
                <c:pt idx="108">
                  <c:v>1.7439497342561874</c:v>
                </c:pt>
                <c:pt idx="109">
                  <c:v>4.5198081043262555</c:v>
                </c:pt>
                <c:pt idx="110">
                  <c:v>4.2332714353672447</c:v>
                </c:pt>
                <c:pt idx="111">
                  <c:v>0</c:v>
                </c:pt>
                <c:pt idx="112">
                  <c:v>5.0964742795346831</c:v>
                </c:pt>
                <c:pt idx="113">
                  <c:v>11.066816788298594</c:v>
                </c:pt>
                <c:pt idx="114">
                  <c:v>4.0584750663401401</c:v>
                </c:pt>
                <c:pt idx="115">
                  <c:v>6.995223680711069</c:v>
                </c:pt>
                <c:pt idx="116">
                  <c:v>7.4554326133646143</c:v>
                </c:pt>
                <c:pt idx="117">
                  <c:v>3.9815671858441863</c:v>
                </c:pt>
                <c:pt idx="118">
                  <c:v>6.6258379239073149</c:v>
                </c:pt>
                <c:pt idx="119">
                  <c:v>4.1603791136869841</c:v>
                </c:pt>
                <c:pt idx="120">
                  <c:v>0</c:v>
                </c:pt>
                <c:pt idx="121">
                  <c:v>7.9861911026184895</c:v>
                </c:pt>
                <c:pt idx="122">
                  <c:v>4.4856094400021105</c:v>
                </c:pt>
                <c:pt idx="123">
                  <c:v>22.602449089093358</c:v>
                </c:pt>
                <c:pt idx="124">
                  <c:v>0</c:v>
                </c:pt>
                <c:pt idx="125">
                  <c:v>0</c:v>
                </c:pt>
                <c:pt idx="126">
                  <c:v>11.704126241631196</c:v>
                </c:pt>
                <c:pt idx="127">
                  <c:v>9.6966796594555227</c:v>
                </c:pt>
                <c:pt idx="128">
                  <c:v>20.931409505555681</c:v>
                </c:pt>
                <c:pt idx="129">
                  <c:v>19.851706461206316</c:v>
                </c:pt>
                <c:pt idx="130">
                  <c:v>11.348418601910444</c:v>
                </c:pt>
                <c:pt idx="131">
                  <c:v>2.2723266544510898</c:v>
                </c:pt>
                <c:pt idx="132">
                  <c:v>6.0445759627291418</c:v>
                </c:pt>
                <c:pt idx="133">
                  <c:v>20.116544260646592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4-40CE-AF03-57667C48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1664"/>
        <c:axId val="499326672"/>
      </c:scatterChart>
      <c:valAx>
        <c:axId val="49933166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crossBetween val="midCat"/>
      </c:val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C. polykrikoides</c:v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plus>
            <c:min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Sheet1!$N$10:$Q$10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xVal>
          <c:yVal>
            <c:numRef>
              <c:f>Sheet1!$N$11:$Q$11</c:f>
              <c:numCache>
                <c:formatCode>General</c:formatCode>
                <c:ptCount val="4"/>
                <c:pt idx="0">
                  <c:v>2.1465975767710765</c:v>
                </c:pt>
                <c:pt idx="1">
                  <c:v>2.3500667458712394</c:v>
                </c:pt>
                <c:pt idx="2">
                  <c:v>1.8749647292317004</c:v>
                </c:pt>
                <c:pt idx="3">
                  <c:v>3.7376233103082077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B0-4D85-B484-821280A3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31664"/>
        <c:axId val="499326672"/>
      </c:scatterChart>
      <c:valAx>
        <c:axId val="499331664"/>
        <c:scaling>
          <c:orientation val="minMax"/>
          <c:max val="1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crossBetween val="midCat"/>
      </c:val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C. polykrikoides with NEG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058645895069569E-3"/>
                  <c:y val="-0.11361443235706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plus>
            <c:min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Sheet1!$N$10:$Q$10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Sheet1!$N$11:$Q$11</c:f>
              <c:numCache>
                <c:formatCode>General</c:formatCode>
                <c:ptCount val="4"/>
                <c:pt idx="0">
                  <c:v>2.1465975767710765</c:v>
                </c:pt>
                <c:pt idx="1">
                  <c:v>2.3500667458712394</c:v>
                </c:pt>
                <c:pt idx="2">
                  <c:v>1.8749647292317004</c:v>
                </c:pt>
                <c:pt idx="3">
                  <c:v>3.7376233103082077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9-4A7F-BC74-C96743926F0C}"/>
            </c:ext>
          </c:extLst>
        </c:ser>
        <c:ser>
          <c:idx val="1"/>
          <c:order val="1"/>
          <c:tx>
            <c:v>C. polykrikoides Zeros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plus>
            <c:min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Sheet1!$S$11:$V$11</c:f>
              <c:numCache>
                <c:formatCode>General</c:formatCode>
                <c:ptCount val="4"/>
                <c:pt idx="0">
                  <c:v>3.3714428377076251</c:v>
                </c:pt>
                <c:pt idx="1">
                  <c:v>3.577622264011302</c:v>
                </c:pt>
                <c:pt idx="2">
                  <c:v>3.9666906357959606</c:v>
                </c:pt>
                <c:pt idx="3">
                  <c:v>4.4452620531694471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4-4A22-9A2D-DA6917B4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1664"/>
        <c:axId val="499326672"/>
      </c:barChart>
      <c:catAx>
        <c:axId val="4993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auto val="1"/>
        <c:lblAlgn val="ctr"/>
        <c:lblOffset val="100"/>
        <c:noMultiLvlLbl val="0"/>
      </c:cat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Clams</a:t>
            </a:r>
            <a:r>
              <a:rPr lang="en-US" baseline="0"/>
              <a:t> Open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Sheet1!$P$16:$S$16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3.5355339059327373</c:v>
                  </c:pt>
                  <c:pt idx="2">
                    <c:v>16.793786053180504</c:v>
                  </c:pt>
                  <c:pt idx="3">
                    <c:v>4.4194173824159213</c:v>
                  </c:pt>
                </c:numCache>
              </c:numRef>
            </c:plus>
            <c:minus>
              <c:numRef>
                <c:f>Sheet1!$P$16:$S$16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3.5355339059327373</c:v>
                  </c:pt>
                  <c:pt idx="2">
                    <c:v>16.793786053180504</c:v>
                  </c:pt>
                  <c:pt idx="3">
                    <c:v>4.4194173824159213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Sheet1!$P$15:$S$15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C-4574-98BF-7C7B06942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193856"/>
        <c:axId val="2033195104"/>
      </c:barChart>
      <c:catAx>
        <c:axId val="20331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% of </a:t>
                </a: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in Algal Mixture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5104"/>
        <c:crosses val="autoZero"/>
        <c:auto val="1"/>
        <c:lblAlgn val="ctr"/>
        <c:lblOffset val="100"/>
        <c:noMultiLvlLbl val="0"/>
      </c:catAx>
      <c:valAx>
        <c:axId val="2033195104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Sheet1!$P$20:$S$20</c:f>
                <c:numCache>
                  <c:formatCode>General</c:formatCode>
                  <c:ptCount val="4"/>
                  <c:pt idx="0">
                    <c:v>2.2479069949220731</c:v>
                  </c:pt>
                  <c:pt idx="1">
                    <c:v>2.8873666717921527</c:v>
                  </c:pt>
                  <c:pt idx="2">
                    <c:v>3.3312085474931195</c:v>
                  </c:pt>
                  <c:pt idx="3">
                    <c:v>4.8464768845440522</c:v>
                  </c:pt>
                </c:numCache>
              </c:numRef>
            </c:plus>
            <c:minus>
              <c:numRef>
                <c:f>Sheet1!$P$20:$S$20</c:f>
                <c:numCache>
                  <c:formatCode>General</c:formatCode>
                  <c:ptCount val="4"/>
                  <c:pt idx="0">
                    <c:v>2.2479069949220731</c:v>
                  </c:pt>
                  <c:pt idx="1">
                    <c:v>2.8873666717921527</c:v>
                  </c:pt>
                  <c:pt idx="2">
                    <c:v>3.3312085474931195</c:v>
                  </c:pt>
                  <c:pt idx="3">
                    <c:v>4.8464768845440522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Sheet1!$P$18:$S$18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Sheet1!$P$19:$S$19</c:f>
              <c:numCache>
                <c:formatCode>General</c:formatCode>
                <c:ptCount val="4"/>
                <c:pt idx="0">
                  <c:v>51.820512820512818</c:v>
                </c:pt>
                <c:pt idx="1">
                  <c:v>38.25714285714286</c:v>
                </c:pt>
                <c:pt idx="2">
                  <c:v>43.692307692307693</c:v>
                </c:pt>
                <c:pt idx="3">
                  <c:v>36.142857142857146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01-A7AB-2713D45C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77808"/>
        <c:axId val="133580720"/>
      </c:barChart>
      <c:catAx>
        <c:axId val="1335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% of </a:t>
                </a: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in Algal Mixture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0720"/>
        <c:crosses val="autoZero"/>
        <c:auto val="1"/>
        <c:lblAlgn val="ctr"/>
        <c:lblOffset val="100"/>
        <c:noMultiLvlLbl val="0"/>
      </c:catAx>
      <c:valAx>
        <c:axId val="133580720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Clams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Passed Until Clam</a:t>
            </a:r>
            <a:r>
              <a:rPr lang="en-US" baseline="0"/>
              <a:t> Opened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Sheet1!$P$24:$S$24</c:f>
                <c:numCache>
                  <c:formatCode>General</c:formatCode>
                  <c:ptCount val="4"/>
                  <c:pt idx="0">
                    <c:v>4.9264965933784897</c:v>
                  </c:pt>
                  <c:pt idx="1">
                    <c:v>4.9911408395743022</c:v>
                  </c:pt>
                  <c:pt idx="2">
                    <c:v>6.5283248957500373</c:v>
                  </c:pt>
                  <c:pt idx="3">
                    <c:v>13.556933720242336</c:v>
                  </c:pt>
                </c:numCache>
              </c:numRef>
            </c:plus>
            <c:minus>
              <c:numRef>
                <c:f>Sheet1!$P$24:$S$24</c:f>
                <c:numCache>
                  <c:formatCode>General</c:formatCode>
                  <c:ptCount val="4"/>
                  <c:pt idx="0">
                    <c:v>4.9264965933784897</c:v>
                  </c:pt>
                  <c:pt idx="1">
                    <c:v>4.9911408395743022</c:v>
                  </c:pt>
                  <c:pt idx="2">
                    <c:v>6.5283248957500373</c:v>
                  </c:pt>
                  <c:pt idx="3">
                    <c:v>13.556933720242336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Sheet1!$P$22:$S$22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Sheet1!$P$23:$S$23</c:f>
              <c:numCache>
                <c:formatCode>General</c:formatCode>
                <c:ptCount val="4"/>
                <c:pt idx="0">
                  <c:v>39.615384615384613</c:v>
                </c:pt>
                <c:pt idx="1">
                  <c:v>37.428571428571431</c:v>
                </c:pt>
                <c:pt idx="2">
                  <c:v>46.46153846153846</c:v>
                </c:pt>
                <c:pt idx="3">
                  <c:v>46.071428571428569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4-455D-9E17-76A51C37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209824"/>
        <c:axId val="345215648"/>
      </c:barChart>
      <c:catAx>
        <c:axId val="34520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</a:t>
                </a:r>
                <a:r>
                  <a:rPr lang="en-US" baseline="0"/>
                  <a:t> </a:t>
                </a:r>
                <a:r>
                  <a:rPr lang="en-US" i="1" baseline="0"/>
                  <a:t>C. polykrikoides</a:t>
                </a:r>
                <a:r>
                  <a:rPr lang="en-US" i="0" baseline="0"/>
                  <a:t> in Algal Mixture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15648"/>
        <c:crosses val="autoZero"/>
        <c:auto val="1"/>
        <c:lblAlgn val="ctr"/>
        <c:lblOffset val="100"/>
        <c:noMultiLvlLbl val="0"/>
      </c:catAx>
      <c:valAx>
        <c:axId val="345215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Passed</a:t>
                </a:r>
                <a:r>
                  <a:rPr lang="en-US" baseline="0"/>
                  <a:t> Until Clam Opened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[1]Sheet1!$O$28</c:f>
              <c:strCache>
                <c:ptCount val="1"/>
                <c:pt idx="0">
                  <c:v>% Time clams spent open while in experiment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Sheet1!$P$28:$S$28</c:f>
                <c:numCache>
                  <c:formatCode>General</c:formatCode>
                  <c:ptCount val="4"/>
                  <c:pt idx="0">
                    <c:v>2.9571572914606303</c:v>
                  </c:pt>
                  <c:pt idx="1">
                    <c:v>3.1347957474080355</c:v>
                  </c:pt>
                  <c:pt idx="2">
                    <c:v>4.7536116892002651</c:v>
                  </c:pt>
                  <c:pt idx="3">
                    <c:v>7.1306009315554553</c:v>
                  </c:pt>
                </c:numCache>
              </c:numRef>
            </c:plus>
            <c:minus>
              <c:numRef>
                <c:f>Sheet1!$P$28:$S$28</c:f>
                <c:numCache>
                  <c:formatCode>General</c:formatCode>
                  <c:ptCount val="4"/>
                  <c:pt idx="0">
                    <c:v>2.9571572914606303</c:v>
                  </c:pt>
                  <c:pt idx="1">
                    <c:v>3.1347957474080355</c:v>
                  </c:pt>
                  <c:pt idx="2">
                    <c:v>4.7536116892002651</c:v>
                  </c:pt>
                  <c:pt idx="3">
                    <c:v>7.1306009315554553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Sheet1!$P$26:$S$26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Sheet1!$P$27:$S$27</c:f>
              <c:numCache>
                <c:formatCode>General</c:formatCode>
                <c:ptCount val="4"/>
                <c:pt idx="0">
                  <c:v>59.494881130631541</c:v>
                </c:pt>
                <c:pt idx="1">
                  <c:v>60.048373437053321</c:v>
                </c:pt>
                <c:pt idx="2">
                  <c:v>46.394528697783883</c:v>
                </c:pt>
                <c:pt idx="3">
                  <c:v>51.955798738089598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6-4F32-9DDF-6FF2FA501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17168"/>
        <c:axId val="346721744"/>
      </c:barChart>
      <c:catAx>
        <c:axId val="346717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% of </a:t>
                </a: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in Algal Mixture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21744"/>
        <c:crosses val="autoZero"/>
        <c:auto val="1"/>
        <c:lblAlgn val="ctr"/>
        <c:lblOffset val="100"/>
        <c:noMultiLvlLbl val="0"/>
      </c:catAx>
      <c:valAx>
        <c:axId val="34672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Time Clams spent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1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C. polykrikoides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058645895069569E-3"/>
                  <c:y val="-0.11361443235706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plus>
            <c:min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Sheet1!$N$10:$Q$10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Sheet1!$S$11:$V$11</c:f>
              <c:numCache>
                <c:formatCode>General</c:formatCode>
                <c:ptCount val="4"/>
                <c:pt idx="0">
                  <c:v>3.3714428377076251</c:v>
                </c:pt>
                <c:pt idx="1">
                  <c:v>3.577622264011302</c:v>
                </c:pt>
                <c:pt idx="2">
                  <c:v>3.9666906357959606</c:v>
                </c:pt>
                <c:pt idx="3">
                  <c:v>4.4452620531694471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1-4F26-863D-F4F4F7E3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1664"/>
        <c:axId val="499326672"/>
      </c:barChart>
      <c:catAx>
        <c:axId val="4993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auto val="1"/>
        <c:lblAlgn val="ctr"/>
        <c:lblOffset val="100"/>
        <c:noMultiLvlLbl val="0"/>
      </c:cat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CP1 Neg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lumMod val="40000"/>
                    <a:lumOff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058645895069569E-3"/>
                  <c:y val="-0.113614432357069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plus>
            <c:minus>
              <c:numRef>
                <c:f>Sheet1!$N$13:$Q$13</c:f>
                <c:numCache>
                  <c:formatCode>General</c:formatCode>
                  <c:ptCount val="4"/>
                  <c:pt idx="0">
                    <c:v>1.1042185615558107</c:v>
                  </c:pt>
                  <c:pt idx="1">
                    <c:v>1.1221070345067696</c:v>
                  </c:pt>
                  <c:pt idx="2">
                    <c:v>1.6288657763780139</c:v>
                  </c:pt>
                  <c:pt idx="3">
                    <c:v>1.4978673475297881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Sheet1!$N$10:$Q$10</c:f>
              <c:numCache>
                <c:formatCode>General</c:formatCode>
                <c:ptCount val="4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</c:numCache>
            </c:numRef>
          </c:cat>
          <c:val>
            <c:numRef>
              <c:f>Sheet1!$X$10:$AA$10</c:f>
              <c:numCache>
                <c:formatCode>General</c:formatCode>
                <c:ptCount val="4"/>
                <c:pt idx="0">
                  <c:v>0.77127300930798892</c:v>
                </c:pt>
                <c:pt idx="1">
                  <c:v>0.92948374484282903</c:v>
                </c:pt>
                <c:pt idx="2">
                  <c:v>-1.8314166073643949</c:v>
                </c:pt>
                <c:pt idx="3">
                  <c:v>2.5357250205832012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C-41A9-BCA0-3F149175102B}"/>
            </c:ext>
          </c:extLst>
        </c:ser>
        <c:ser>
          <c:idx val="1"/>
          <c:order val="1"/>
          <c:tx>
            <c:v>CPSB-1G Neg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plus>
            <c:minus>
              <c:numRef>
                <c:f>Sheet1!$S$13:$V$13</c:f>
                <c:numCache>
                  <c:formatCode>General</c:formatCode>
                  <c:ptCount val="4"/>
                  <c:pt idx="0">
                    <c:v>0.93270524356450613</c:v>
                  </c:pt>
                  <c:pt idx="1">
                    <c:v>0.94924253182539087</c:v>
                  </c:pt>
                  <c:pt idx="2">
                    <c:v>1.2519749332999739</c:v>
                  </c:pt>
                  <c:pt idx="3">
                    <c:v>1.3314938586242697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Sheet1!$X$17:$AA$17</c:f>
              <c:numCache>
                <c:formatCode>General</c:formatCode>
                <c:ptCount val="4"/>
                <c:pt idx="0">
                  <c:v>3.4531559158610099</c:v>
                </c:pt>
                <c:pt idx="1">
                  <c:v>3.8542134528424969</c:v>
                </c:pt>
                <c:pt idx="2">
                  <c:v>6.1990762885938109</c:v>
                </c:pt>
                <c:pt idx="3">
                  <c:v>5.4546208670582157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C-41A9-BCA0-3F1491751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1664"/>
        <c:axId val="499326672"/>
      </c:barChart>
      <c:catAx>
        <c:axId val="49933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baseline="0">
                    <a:effectLst/>
                  </a:rPr>
                  <a:t>C. polykrikoides</a:t>
                </a:r>
                <a:r>
                  <a:rPr lang="en-US" sz="1000" b="0" i="0" baseline="0">
                    <a:effectLst/>
                  </a:rPr>
                  <a:t> Density (cells mL¯¹)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26672"/>
        <c:crosses val="autoZero"/>
        <c:auto val="1"/>
        <c:lblAlgn val="ctr"/>
        <c:lblOffset val="100"/>
        <c:noMultiLvlLbl val="0"/>
      </c:catAx>
      <c:valAx>
        <c:axId val="49932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Clearance Rate (l hr¯¹ g¯¹)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3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212271</xdr:colOff>
      <xdr:row>18</xdr:row>
      <xdr:rowOff>91439</xdr:rowOff>
    </xdr:from>
    <xdr:to>
      <xdr:col>48</xdr:col>
      <xdr:colOff>106680</xdr:colOff>
      <xdr:row>33</xdr:row>
      <xdr:rowOff>123552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72EA5-56C4-43E0-AA66-42C689BF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386715</xdr:colOff>
      <xdr:row>16</xdr:row>
      <xdr:rowOff>45719</xdr:rowOff>
    </xdr:from>
    <xdr:to>
      <xdr:col>39</xdr:col>
      <xdr:colOff>320040</xdr:colOff>
      <xdr:row>31</xdr:row>
      <xdr:rowOff>51434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9AB1B-0136-416E-B927-F17708716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438150</xdr:colOff>
      <xdr:row>1</xdr:row>
      <xdr:rowOff>152400</xdr:rowOff>
    </xdr:from>
    <xdr:to>
      <xdr:col>39</xdr:col>
      <xdr:colOff>198120</xdr:colOff>
      <xdr:row>15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BAC4F5-1D6F-43C7-95DB-276502565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198120</xdr:colOff>
      <xdr:row>63</xdr:row>
      <xdr:rowOff>152400</xdr:rowOff>
    </xdr:from>
    <xdr:to>
      <xdr:col>45</xdr:col>
      <xdr:colOff>106680</xdr:colOff>
      <xdr:row>78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780BBA-EA89-4F0A-8359-B4E081C33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320040</xdr:colOff>
      <xdr:row>64</xdr:row>
      <xdr:rowOff>0</xdr:rowOff>
    </xdr:from>
    <xdr:to>
      <xdr:col>37</xdr:col>
      <xdr:colOff>15240</xdr:colOff>
      <xdr:row>79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6C6D4B-3EE5-4005-AEF5-7B3A43205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259080</xdr:colOff>
      <xdr:row>63</xdr:row>
      <xdr:rowOff>91440</xdr:rowOff>
    </xdr:from>
    <xdr:to>
      <xdr:col>28</xdr:col>
      <xdr:colOff>563880</xdr:colOff>
      <xdr:row>78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71833B-1DE1-4029-9A69-64BDD7400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259080</xdr:colOff>
      <xdr:row>63</xdr:row>
      <xdr:rowOff>121920</xdr:rowOff>
    </xdr:from>
    <xdr:to>
      <xdr:col>20</xdr:col>
      <xdr:colOff>563880</xdr:colOff>
      <xdr:row>78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4BD4E-0DF0-4AE4-A194-8CDED45EB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219892</xdr:colOff>
      <xdr:row>1</xdr:row>
      <xdr:rowOff>76200</xdr:rowOff>
    </xdr:from>
    <xdr:to>
      <xdr:col>47</xdr:col>
      <xdr:colOff>381000</xdr:colOff>
      <xdr:row>16</xdr:row>
      <xdr:rowOff>125457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8A6DDE-AAE2-46D1-B5D0-19AB7A371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518160</xdr:colOff>
      <xdr:row>21</xdr:row>
      <xdr:rowOff>76200</xdr:rowOff>
    </xdr:from>
    <xdr:to>
      <xdr:col>29</xdr:col>
      <xdr:colOff>278130</xdr:colOff>
      <xdr:row>35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E5647-2296-4D79-B136-ADC9B8DA8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re/Documents/R/Data/CR%20Exps/DATA/CPSB-1G_M.m/ALL_CPSB-1G_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O28" t="str">
            <v>% Time clams spent open while in experiment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FF9A-4F25-4762-BFAD-2150BEEC0DF9}">
  <dimension ref="A1:AF140"/>
  <sheetViews>
    <sheetView tabSelected="1" zoomScale="50" zoomScaleNormal="50" workbookViewId="0">
      <selection activeCell="AH39" sqref="AH39"/>
    </sheetView>
  </sheetViews>
  <sheetFormatPr defaultRowHeight="14.4" x14ac:dyDescent="0.3"/>
  <sheetData>
    <row r="1" spans="1:32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</v>
      </c>
      <c r="I1" s="1" t="s">
        <v>8</v>
      </c>
      <c r="J1" s="1" t="s">
        <v>9</v>
      </c>
      <c r="K1" s="1" t="s">
        <v>10</v>
      </c>
      <c r="L1" s="1" t="s">
        <v>23</v>
      </c>
      <c r="M1" s="1" t="s">
        <v>24</v>
      </c>
    </row>
    <row r="2" spans="1:32" x14ac:dyDescent="0.3">
      <c r="A2" s="2">
        <v>2</v>
      </c>
      <c r="B2" s="2">
        <v>1</v>
      </c>
      <c r="C2" s="2">
        <v>250</v>
      </c>
      <c r="D2" s="2">
        <v>248</v>
      </c>
      <c r="E2" s="2">
        <v>0.21</v>
      </c>
      <c r="F2" s="2">
        <v>1.3770359727097246E-2</v>
      </c>
      <c r="G2">
        <v>2.5516999999999939E-2</v>
      </c>
      <c r="H2">
        <v>0.53965433738673352</v>
      </c>
      <c r="I2">
        <v>0.53965433738673352</v>
      </c>
      <c r="J2">
        <v>36</v>
      </c>
      <c r="K2">
        <v>29</v>
      </c>
      <c r="L2">
        <v>55.384615384615387</v>
      </c>
      <c r="M2">
        <v>1</v>
      </c>
      <c r="O2" t="s">
        <v>17</v>
      </c>
      <c r="P2" s="1" t="s">
        <v>11</v>
      </c>
      <c r="S2" t="s">
        <v>18</v>
      </c>
      <c r="T2" s="1" t="s">
        <v>11</v>
      </c>
    </row>
    <row r="3" spans="1:32" x14ac:dyDescent="0.3">
      <c r="A3" s="2">
        <v>5</v>
      </c>
      <c r="B3" s="2">
        <v>1</v>
      </c>
      <c r="C3" s="2">
        <v>250</v>
      </c>
      <c r="D3" s="2">
        <v>262</v>
      </c>
      <c r="E3" s="2">
        <v>0.21</v>
      </c>
      <c r="F3" s="2">
        <v>2.238050631913166E-3</v>
      </c>
      <c r="G3">
        <v>1.6446000000000027E-2</v>
      </c>
      <c r="H3">
        <v>0.1360848006757365</v>
      </c>
      <c r="I3">
        <v>0.1360848006757365</v>
      </c>
      <c r="J3">
        <v>60</v>
      </c>
      <c r="K3">
        <v>18</v>
      </c>
      <c r="L3">
        <v>76.923076923076934</v>
      </c>
      <c r="M3">
        <v>1</v>
      </c>
      <c r="O3" s="2">
        <v>250</v>
      </c>
      <c r="P3" s="2" t="s">
        <v>15</v>
      </c>
      <c r="S3" s="2">
        <v>250</v>
      </c>
      <c r="T3" s="2">
        <v>310</v>
      </c>
    </row>
    <row r="4" spans="1:32" x14ac:dyDescent="0.3">
      <c r="A4" s="2">
        <v>7</v>
      </c>
      <c r="B4" s="14">
        <v>0.66666666666666663</v>
      </c>
      <c r="C4" s="2">
        <v>250</v>
      </c>
      <c r="D4" s="2">
        <v>252</v>
      </c>
      <c r="E4" s="2">
        <v>0.22600000000000001</v>
      </c>
      <c r="F4" s="2">
        <v>-4.18337257390798E-2</v>
      </c>
      <c r="G4">
        <v>2.0468000000000073E-2</v>
      </c>
      <c r="H4">
        <v>-2.0438599638010384</v>
      </c>
      <c r="I4">
        <v>0</v>
      </c>
      <c r="J4">
        <v>40</v>
      </c>
      <c r="K4">
        <v>36</v>
      </c>
      <c r="L4">
        <v>52.631578947368418</v>
      </c>
      <c r="M4">
        <v>1</v>
      </c>
      <c r="O4" s="3">
        <v>500</v>
      </c>
      <c r="P4" s="3">
        <v>469</v>
      </c>
      <c r="S4" s="3">
        <v>500</v>
      </c>
      <c r="T4" s="3">
        <v>537</v>
      </c>
    </row>
    <row r="5" spans="1:32" x14ac:dyDescent="0.3">
      <c r="A5" s="2">
        <v>10</v>
      </c>
      <c r="B5" s="2">
        <v>1</v>
      </c>
      <c r="C5" s="2">
        <v>250</v>
      </c>
      <c r="D5" s="2">
        <v>211</v>
      </c>
      <c r="E5" s="2">
        <v>0.21</v>
      </c>
      <c r="F5" s="2">
        <v>4.7700188391769517E-2</v>
      </c>
      <c r="G5">
        <v>2.1401000000000066E-2</v>
      </c>
      <c r="H5">
        <v>2.228876612857781</v>
      </c>
      <c r="I5">
        <v>2.228876612857781</v>
      </c>
      <c r="J5">
        <v>60</v>
      </c>
      <c r="K5">
        <v>135</v>
      </c>
      <c r="L5">
        <v>30.76923076923077</v>
      </c>
      <c r="M5">
        <v>1</v>
      </c>
      <c r="O5" s="4">
        <v>750</v>
      </c>
      <c r="P5" s="4">
        <v>699</v>
      </c>
      <c r="S5" s="4">
        <v>750</v>
      </c>
      <c r="T5" s="4">
        <v>838</v>
      </c>
    </row>
    <row r="6" spans="1:32" x14ac:dyDescent="0.3">
      <c r="A6" s="3">
        <v>2</v>
      </c>
      <c r="B6" s="3">
        <v>1</v>
      </c>
      <c r="C6" s="3">
        <v>387</v>
      </c>
      <c r="D6" s="3">
        <v>393</v>
      </c>
      <c r="E6" s="3">
        <v>0.21</v>
      </c>
      <c r="F6" s="3">
        <v>7.1085461390920117E-4</v>
      </c>
      <c r="G6">
        <v>1.4434000000000082E-2</v>
      </c>
      <c r="H6">
        <v>4.9248622274435161E-2</v>
      </c>
      <c r="I6">
        <v>4.9248622274435161E-2</v>
      </c>
      <c r="J6">
        <v>60</v>
      </c>
      <c r="K6">
        <v>98</v>
      </c>
      <c r="L6">
        <v>37.974683544303801</v>
      </c>
      <c r="M6">
        <v>1</v>
      </c>
      <c r="O6" s="6">
        <v>1000</v>
      </c>
      <c r="P6" s="6" t="s">
        <v>16</v>
      </c>
      <c r="S6" s="6">
        <v>1000</v>
      </c>
      <c r="T6" s="6">
        <v>1081</v>
      </c>
      <c r="X6" t="s">
        <v>27</v>
      </c>
      <c r="AC6" t="s">
        <v>28</v>
      </c>
    </row>
    <row r="7" spans="1:32" x14ac:dyDescent="0.3">
      <c r="A7" s="3">
        <v>3</v>
      </c>
      <c r="B7" s="3">
        <v>0.85</v>
      </c>
      <c r="C7" s="3">
        <v>387</v>
      </c>
      <c r="D7" s="3">
        <v>307</v>
      </c>
      <c r="E7" s="3">
        <v>0.21</v>
      </c>
      <c r="F7" s="3">
        <v>6.1154815267779605E-2</v>
      </c>
      <c r="G7">
        <v>3.1579999999999928E-2</v>
      </c>
      <c r="H7">
        <v>1.9365045999930255</v>
      </c>
      <c r="I7">
        <v>1.9365045999930255</v>
      </c>
      <c r="J7">
        <v>51</v>
      </c>
      <c r="K7">
        <v>77</v>
      </c>
      <c r="L7">
        <v>39.84375</v>
      </c>
      <c r="M7">
        <v>1</v>
      </c>
      <c r="X7" t="s">
        <v>25</v>
      </c>
      <c r="AC7" t="s">
        <v>25</v>
      </c>
    </row>
    <row r="8" spans="1:32" x14ac:dyDescent="0.3">
      <c r="A8" s="4">
        <v>7</v>
      </c>
      <c r="B8" s="4">
        <v>0.3</v>
      </c>
      <c r="C8" s="4">
        <v>541</v>
      </c>
      <c r="D8" s="4">
        <v>1007</v>
      </c>
      <c r="E8" s="4">
        <v>0.24199999999999999</v>
      </c>
      <c r="F8" s="4">
        <v>-0.57460671018948961</v>
      </c>
      <c r="G8">
        <v>6.797299999999995E-2</v>
      </c>
      <c r="H8">
        <v>-8.4534551982329749</v>
      </c>
      <c r="I8">
        <v>0</v>
      </c>
      <c r="J8">
        <v>18</v>
      </c>
      <c r="K8">
        <v>52</v>
      </c>
      <c r="L8">
        <v>25.714285714285712</v>
      </c>
      <c r="M8">
        <v>1</v>
      </c>
      <c r="N8" t="s">
        <v>12</v>
      </c>
      <c r="S8" t="s">
        <v>12</v>
      </c>
      <c r="X8" t="s">
        <v>13</v>
      </c>
      <c r="AC8" t="s">
        <v>13</v>
      </c>
    </row>
    <row r="9" spans="1:32" x14ac:dyDescent="0.3">
      <c r="A9" s="15">
        <v>3</v>
      </c>
      <c r="B9" s="15">
        <v>0.45</v>
      </c>
      <c r="C9" s="16">
        <v>787</v>
      </c>
      <c r="D9" s="15">
        <v>909</v>
      </c>
      <c r="E9" s="17">
        <v>0.22600000000000001</v>
      </c>
      <c r="F9" s="17">
        <v>-5.8826921159041728E-2</v>
      </c>
      <c r="G9">
        <v>5.540000000000077E-3</v>
      </c>
      <c r="H9">
        <v>-10.618577826541681</v>
      </c>
      <c r="I9">
        <v>0</v>
      </c>
      <c r="J9">
        <v>27</v>
      </c>
      <c r="K9">
        <v>44</v>
      </c>
      <c r="L9">
        <v>38.028169014084504</v>
      </c>
      <c r="M9">
        <v>1</v>
      </c>
      <c r="N9" t="s">
        <v>13</v>
      </c>
      <c r="S9" t="s">
        <v>13</v>
      </c>
      <c r="X9">
        <v>250</v>
      </c>
      <c r="Y9">
        <v>500</v>
      </c>
      <c r="Z9">
        <v>750</v>
      </c>
      <c r="AA9">
        <v>1000</v>
      </c>
      <c r="AC9">
        <v>250</v>
      </c>
      <c r="AD9">
        <v>500</v>
      </c>
      <c r="AE9">
        <v>750</v>
      </c>
      <c r="AF9">
        <v>1000</v>
      </c>
    </row>
    <row r="10" spans="1:32" x14ac:dyDescent="0.3">
      <c r="A10" s="5">
        <v>4</v>
      </c>
      <c r="B10" s="5">
        <v>0.93333333333333335</v>
      </c>
      <c r="C10" s="7">
        <v>787</v>
      </c>
      <c r="D10" s="5">
        <v>959</v>
      </c>
      <c r="E10">
        <v>0.21</v>
      </c>
      <c r="F10">
        <v>-4.5346265905129163E-2</v>
      </c>
      <c r="G10">
        <v>4.3815000000000055E-2</v>
      </c>
      <c r="H10">
        <v>-1.0349484401490152</v>
      </c>
      <c r="I10">
        <v>0</v>
      </c>
      <c r="J10">
        <v>56</v>
      </c>
      <c r="K10">
        <v>53</v>
      </c>
      <c r="L10">
        <v>51.37614678899083</v>
      </c>
      <c r="M10">
        <v>1</v>
      </c>
      <c r="N10">
        <v>250</v>
      </c>
      <c r="O10">
        <v>500</v>
      </c>
      <c r="P10">
        <v>750</v>
      </c>
      <c r="Q10">
        <v>1000</v>
      </c>
      <c r="S10">
        <v>250</v>
      </c>
      <c r="T10">
        <v>500</v>
      </c>
      <c r="U10">
        <v>750</v>
      </c>
      <c r="V10">
        <v>1000</v>
      </c>
      <c r="X10">
        <f>AVERAGE(H2:H5,H12:H15,H26:H29,H37:H38,H43:H47)</f>
        <v>0.77127300930798892</v>
      </c>
      <c r="Y10">
        <f>AVERAGE(H8,H16:H19,H30:H31,H35:H36,H39:H41,H48:H53)</f>
        <v>0.92948374484282903</v>
      </c>
      <c r="Z10">
        <f>AVERAGE(H9:H11,H20,H32:H34,H42,H54:H59)</f>
        <v>-1.8314166073643949</v>
      </c>
      <c r="AA10">
        <f>AVERAGE(H21:H25,H60:H64)</f>
        <v>2.5357250205832012</v>
      </c>
      <c r="AC10">
        <f>AVERAGE(I2:I5,I12:I15,I26:I29,I37:I38,I43:I47)</f>
        <v>2.0761648327283537</v>
      </c>
      <c r="AD10">
        <f>AVERAGE(I8,I16:I19,I30:I31,I35:I36,I39:I41,I48:I53)</f>
        <v>2.4707208389317112</v>
      </c>
      <c r="AE10">
        <f>AVERAGE(I9:I11,I20,I32:I34,I42,I54:I59)</f>
        <v>0.84291455091038558</v>
      </c>
      <c r="AF10">
        <f>AVERAGE(I21:I25,I60:I64)</f>
        <v>3.229696078104483</v>
      </c>
    </row>
    <row r="11" spans="1:32" x14ac:dyDescent="0.3">
      <c r="A11" s="5">
        <v>6</v>
      </c>
      <c r="B11" s="5">
        <v>0.36666666666666664</v>
      </c>
      <c r="C11" s="7">
        <v>787</v>
      </c>
      <c r="D11" s="5">
        <v>830</v>
      </c>
      <c r="E11">
        <v>0.24199999999999999</v>
      </c>
      <c r="F11">
        <v>-7.9670696681631903E-2</v>
      </c>
      <c r="G11">
        <v>9.4370000000000114E-3</v>
      </c>
      <c r="H11">
        <v>-8.4423754033730862</v>
      </c>
      <c r="I11">
        <v>0</v>
      </c>
      <c r="J11">
        <v>22</v>
      </c>
      <c r="K11">
        <v>42</v>
      </c>
      <c r="L11">
        <v>34.375</v>
      </c>
      <c r="M11">
        <v>1</v>
      </c>
      <c r="N11">
        <f>AVERAGE(H2:H5,H12:H15,H26:H29,H37:H38,H43:H47,H80:H82,H99:H101,H106:H108,H116:H120,H131:H136)</f>
        <v>2.1465975767710765</v>
      </c>
      <c r="O11">
        <f>AVERAGE(H8,H16:H19,H30:H31,H35:H36,H39:H41,H48:H53,H68:H70,H83:H88,H102:H105,H109:H112)</f>
        <v>2.3500667458712394</v>
      </c>
      <c r="P11">
        <f>AVERAGE(H9:H11,H20,H32:H34,H42,H54:H59,H71:H72,H89:H91,H113,H125:H130)</f>
        <v>1.8749647292317004</v>
      </c>
      <c r="Q11">
        <f>AVERAGE(H21:H25,H60:H64,H73:H74,H114:H115,H137:H139)</f>
        <v>3.7376233103082077</v>
      </c>
      <c r="S11">
        <f>AVERAGE(I2:I5,I12:I15,I26:I29,I37:I38,I43:I47,I80:I82,I99:I101,I106:I108,I116:I120,I131:I136)</f>
        <v>3.3714428377076251</v>
      </c>
      <c r="T11">
        <f>AVERAGE(I8,I16:I19,I30:I31,I35:I36,I39:I41,I48:I53,I68:I70,I83:I88,I102:I105,I109:I112)</f>
        <v>3.577622264011302</v>
      </c>
      <c r="U11">
        <f>AVERAGE(I9:I11,I20,I32:I34,I42,I54:I59,I71:I72,I89:I91,I113,I125:I130)</f>
        <v>3.9666906357959606</v>
      </c>
      <c r="V11">
        <f>AVERAGE(I21:I25,I60:I64,I73:I74,I114:I115,I137:I139)</f>
        <v>4.4452620531694471</v>
      </c>
      <c r="X11" t="s">
        <v>14</v>
      </c>
      <c r="AC11" t="s">
        <v>14</v>
      </c>
    </row>
    <row r="12" spans="1:32" x14ac:dyDescent="0.3">
      <c r="A12" s="2">
        <v>1</v>
      </c>
      <c r="B12" s="2">
        <v>1</v>
      </c>
      <c r="C12" s="2">
        <v>250</v>
      </c>
      <c r="D12" s="2">
        <v>276</v>
      </c>
      <c r="E12" s="2">
        <v>0.21</v>
      </c>
      <c r="F12" s="2">
        <v>-5.2173479523821668E-2</v>
      </c>
      <c r="G12">
        <v>2.9160999999999992E-2</v>
      </c>
      <c r="H12">
        <v>-1.7891526190398712</v>
      </c>
      <c r="I12">
        <v>0</v>
      </c>
      <c r="J12">
        <v>60</v>
      </c>
      <c r="K12">
        <v>6</v>
      </c>
      <c r="L12">
        <v>90.909090909090907</v>
      </c>
      <c r="M12">
        <v>1</v>
      </c>
      <c r="N12" t="s">
        <v>14</v>
      </c>
      <c r="S12" t="s">
        <v>14</v>
      </c>
      <c r="X12">
        <f>_xlfn.STDEV.P(H2:H5,H12:H15,H26:H29,H37:H38,H43:H47)/SQRT(19)</f>
        <v>1.3824258166335408</v>
      </c>
      <c r="Y12">
        <f>_xlfn.STDEV.P(H8,H16:H19,H30:H31,H35:H36,H39:H41,H48:H53)/SQRT(18)</f>
        <v>1.4055585749927588</v>
      </c>
      <c r="Z12">
        <f>_xlfn.STDEV.P(H9:H11,H20,H32:H34,H42,H54:H59)/SQRT(14)</f>
        <v>1.1976651549992536</v>
      </c>
      <c r="AA12">
        <f>_xlfn.STDEV.P(H21:H25,H60:H64)/SQRT(10)</f>
        <v>1.9966853945418204</v>
      </c>
      <c r="AC12">
        <f>_xlfn.STDEV.P(I2:I5,I12:I15,I26:I29,I37:I38,I43:I47)/SQRT(19)</f>
        <v>1.2109428016767712</v>
      </c>
      <c r="AD12">
        <f>_xlfn.STDEV.P(I8,I16:I19,I30:I31,I35:I36,I39:I41,I48:I53)/SQRT(18)</f>
        <v>1.140645316596308</v>
      </c>
      <c r="AE12">
        <f>_xlfn.STDEV.P(I9:I11,I20,I32:I34,I42,I54:I59)/SQRT(14)</f>
        <v>0.43880161720736588</v>
      </c>
      <c r="AF12">
        <f>_xlfn.STDEV.P(I21:I25,I60:I64)/SQRT(10)</f>
        <v>1.8479601398162104</v>
      </c>
    </row>
    <row r="13" spans="1:32" x14ac:dyDescent="0.3">
      <c r="A13" s="2">
        <v>2</v>
      </c>
      <c r="B13" s="2">
        <v>0.78333333333333333</v>
      </c>
      <c r="C13" s="2">
        <v>250</v>
      </c>
      <c r="D13" s="2">
        <v>170</v>
      </c>
      <c r="E13" s="2">
        <v>0.21</v>
      </c>
      <c r="F13" s="2">
        <v>7.1994276722112491E-2</v>
      </c>
      <c r="G13">
        <v>2.379600000000015E-2</v>
      </c>
      <c r="H13">
        <v>3.0254780938860328</v>
      </c>
      <c r="I13">
        <v>3.0254780938860328</v>
      </c>
      <c r="J13">
        <v>47</v>
      </c>
      <c r="K13">
        <v>42</v>
      </c>
      <c r="L13">
        <v>52.80898876404494</v>
      </c>
      <c r="M13">
        <v>1</v>
      </c>
      <c r="N13">
        <f>_xlfn.STDEV.P(H2:H5,H12:H15,H26:H29,H37:H38,H43:H47,H80:H82,H99:H101,H106:H108,H116:H120,H131:H136)/SQRT(39)</f>
        <v>1.1042185615558107</v>
      </c>
      <c r="O13">
        <f>_xlfn.STDEV.P(H8,H16:H19,H30:H31,H35:H36,H39:H41,H48:H53,H68:H70,H83:H88,H102:H105,H109:H112)/SQRT(35)</f>
        <v>1.1221070345067696</v>
      </c>
      <c r="P13">
        <f>_xlfn.STDEV.P(H9:H11,H20,H32:H34,H42,H54:H59,H71:H72,H89:H91,H113,H125:H130)/SQRT(26)</f>
        <v>1.6288657763780139</v>
      </c>
      <c r="Q13">
        <f>_xlfn.STDEV.P(H21:H25,H60:H64,H73:H74,H114:H115,H137:H139)/SQRT(17)</f>
        <v>1.4978673475297881</v>
      </c>
      <c r="S13">
        <f>_xlfn.STDEV.P(I2:I5,I12:I15,I26:I29,I37:I38,I43:I47,I80:I82,I99:I101,I106:I108,I116:I120,I131:I136)/SQRT(39)</f>
        <v>0.93270524356450613</v>
      </c>
      <c r="T13">
        <f>_xlfn.STDEV.P(I8,I16:I19,I30:I31,I35:I36,I39:I41,I48:I53,I68:I70,I83:I88,I102:I105,I109:I112)/SQRT(35)</f>
        <v>0.94924253182539087</v>
      </c>
      <c r="U13">
        <f>_xlfn.STDEV.P(I9:I11,I20,I32:I34,I42,I54:I59,I71:I72,I89:I91,I113,I125:I130)/SQRT(26)</f>
        <v>1.2519749332999739</v>
      </c>
      <c r="V13">
        <f>_xlfn.STDEV.P(I21:I25,I60:I64,I73:I74,I114:I115,I137:I139)/SQRT(17)</f>
        <v>1.3314938586242697</v>
      </c>
    </row>
    <row r="14" spans="1:32" x14ac:dyDescent="0.3">
      <c r="A14" s="2">
        <v>4</v>
      </c>
      <c r="B14" s="2">
        <v>1</v>
      </c>
      <c r="C14" s="2">
        <v>250</v>
      </c>
      <c r="D14" s="2">
        <v>279</v>
      </c>
      <c r="E14" s="2">
        <v>0.21</v>
      </c>
      <c r="F14" s="2">
        <v>-5.4443771905706956E-2</v>
      </c>
      <c r="G14">
        <v>8.8289999999999758E-3</v>
      </c>
      <c r="H14">
        <v>-6.1664709373323259</v>
      </c>
      <c r="I14">
        <v>0</v>
      </c>
      <c r="J14">
        <v>60</v>
      </c>
      <c r="K14">
        <v>3</v>
      </c>
      <c r="L14">
        <v>95.238095238095227</v>
      </c>
      <c r="M14">
        <v>1</v>
      </c>
      <c r="X14" t="s">
        <v>26</v>
      </c>
      <c r="AC14" t="s">
        <v>26</v>
      </c>
    </row>
    <row r="15" spans="1:32" x14ac:dyDescent="0.3">
      <c r="A15" s="2">
        <v>5</v>
      </c>
      <c r="B15" s="2">
        <v>0.6</v>
      </c>
      <c r="C15" s="2">
        <v>250</v>
      </c>
      <c r="D15" s="2">
        <v>258</v>
      </c>
      <c r="E15" s="2">
        <v>0.22600000000000001</v>
      </c>
      <c r="F15" s="2">
        <v>-6.2417206067518965E-2</v>
      </c>
      <c r="G15">
        <v>3.9018999999999915E-2</v>
      </c>
      <c r="H15">
        <v>-1.5996618587744202</v>
      </c>
      <c r="I15">
        <v>0</v>
      </c>
      <c r="J15">
        <v>36</v>
      </c>
      <c r="K15">
        <v>3</v>
      </c>
      <c r="L15">
        <v>92.307692307692307</v>
      </c>
      <c r="M15">
        <v>1</v>
      </c>
      <c r="O15" s="8"/>
      <c r="P15">
        <v>250</v>
      </c>
      <c r="Q15">
        <v>500</v>
      </c>
      <c r="R15">
        <v>750</v>
      </c>
      <c r="S15">
        <v>1000</v>
      </c>
      <c r="X15" t="s">
        <v>13</v>
      </c>
      <c r="AC15" t="s">
        <v>13</v>
      </c>
    </row>
    <row r="16" spans="1:32" x14ac:dyDescent="0.3">
      <c r="A16" s="3">
        <v>2</v>
      </c>
      <c r="B16" s="3">
        <v>1</v>
      </c>
      <c r="C16" s="3">
        <v>500</v>
      </c>
      <c r="D16" s="3">
        <v>152</v>
      </c>
      <c r="E16" s="3">
        <v>0.21</v>
      </c>
      <c r="F16" s="3">
        <v>0.23574293639037802</v>
      </c>
      <c r="G16">
        <v>4.0791999999999939E-2</v>
      </c>
      <c r="H16">
        <v>5.7791463127666791</v>
      </c>
      <c r="I16">
        <v>5.7791463127666791</v>
      </c>
      <c r="J16">
        <v>60</v>
      </c>
      <c r="K16">
        <v>42</v>
      </c>
      <c r="L16">
        <v>58.82352941176471</v>
      </c>
      <c r="M16">
        <v>1</v>
      </c>
      <c r="N16" t="s">
        <v>14</v>
      </c>
      <c r="P16">
        <f>(_xlfn.STDEV.P(50,50))/SQRT(2)</f>
        <v>0</v>
      </c>
      <c r="Q16">
        <f>(_xlfn.STDEV.P(50,60))/SQRT(2)</f>
        <v>3.5355339059327373</v>
      </c>
      <c r="R16">
        <f>(_xlfn.STDEV.P(12.5,60))/SQRT(2)</f>
        <v>16.793786053180504</v>
      </c>
      <c r="S16">
        <f>(_xlfn.STDEV.P(62.5,50))/SQRT(2)</f>
        <v>4.4194173824159213</v>
      </c>
      <c r="X16">
        <v>250</v>
      </c>
      <c r="Y16">
        <v>500</v>
      </c>
      <c r="Z16">
        <v>750</v>
      </c>
      <c r="AA16">
        <v>1000</v>
      </c>
      <c r="AC16">
        <v>250</v>
      </c>
      <c r="AD16">
        <v>500</v>
      </c>
      <c r="AE16">
        <v>750</v>
      </c>
      <c r="AF16">
        <v>1000</v>
      </c>
    </row>
    <row r="17" spans="1:32" x14ac:dyDescent="0.3">
      <c r="A17" s="3">
        <v>3</v>
      </c>
      <c r="B17" s="3">
        <v>1</v>
      </c>
      <c r="C17" s="3">
        <v>500</v>
      </c>
      <c r="D17" s="3">
        <v>274</v>
      </c>
      <c r="E17" s="3">
        <v>0.21</v>
      </c>
      <c r="F17" s="3">
        <v>0.1120009434266013</v>
      </c>
      <c r="G17">
        <v>1.7208999999999919E-2</v>
      </c>
      <c r="H17">
        <v>6.5082772634436532</v>
      </c>
      <c r="I17">
        <v>6.5082772634436532</v>
      </c>
      <c r="J17">
        <v>60</v>
      </c>
      <c r="K17">
        <v>11</v>
      </c>
      <c r="L17">
        <v>84.507042253521121</v>
      </c>
      <c r="M17">
        <v>1</v>
      </c>
      <c r="O17" s="1" t="s">
        <v>19</v>
      </c>
      <c r="X17">
        <f>AVERAGE(H80:H82,H99:H101,H106:H108,H116:H120,H131:H136)</f>
        <v>3.4531559158610099</v>
      </c>
      <c r="Y17">
        <f>AVERAGE(H68:H70,H83:H88,H102:H105,H109:H112)</f>
        <v>3.8542134528424969</v>
      </c>
      <c r="Z17">
        <f>AVERAGE(H71:H72,H89:H91,H113,H125:H130)</f>
        <v>6.1990762885938109</v>
      </c>
      <c r="AA17">
        <f>AVERAGE(H73:H74,H114:H115,H137:H139)</f>
        <v>5.4546208670582157</v>
      </c>
      <c r="AC17">
        <f>AVERAGE(I80:I82,I99:I101,I106:I108,I116:I120,I131:I136)</f>
        <v>4.6019569424379316</v>
      </c>
      <c r="AD17">
        <f>AVERAGE(I68:I70,I83:I88,I102:I105,I109:I112)</f>
        <v>4.7496355376249868</v>
      </c>
      <c r="AE17">
        <f>AVERAGE(I71:I72,I89:I91,I113,I125:I130)</f>
        <v>7.611096068162464</v>
      </c>
      <c r="AF17">
        <f>AVERAGE(I73:I74,I114:I115,I137:I139)</f>
        <v>6.181784874690825</v>
      </c>
    </row>
    <row r="18" spans="1:32" x14ac:dyDescent="0.3">
      <c r="A18" s="3">
        <v>4</v>
      </c>
      <c r="B18" s="3">
        <v>0.18333333333333332</v>
      </c>
      <c r="C18" s="3">
        <v>500</v>
      </c>
      <c r="D18" s="3">
        <v>478</v>
      </c>
      <c r="E18" s="3">
        <v>0.24199999999999999</v>
      </c>
      <c r="F18" s="3">
        <v>5.225794898903996E-2</v>
      </c>
      <c r="G18">
        <v>2.4128000000000038E-2</v>
      </c>
      <c r="H18">
        <v>2.165863270434345</v>
      </c>
      <c r="I18">
        <v>2.165863270434345</v>
      </c>
      <c r="J18">
        <v>11</v>
      </c>
      <c r="K18">
        <v>17</v>
      </c>
      <c r="L18">
        <v>39.285714285714285</v>
      </c>
      <c r="M18">
        <v>1</v>
      </c>
      <c r="O18" s="8"/>
      <c r="P18">
        <v>250</v>
      </c>
      <c r="Q18">
        <v>500</v>
      </c>
      <c r="R18">
        <v>750</v>
      </c>
      <c r="S18">
        <v>1000</v>
      </c>
      <c r="X18" t="s">
        <v>14</v>
      </c>
      <c r="AC18" t="s">
        <v>14</v>
      </c>
    </row>
    <row r="19" spans="1:32" x14ac:dyDescent="0.3">
      <c r="A19" s="3">
        <v>8</v>
      </c>
      <c r="B19" s="3">
        <v>0.38333333333333336</v>
      </c>
      <c r="C19" s="3">
        <v>500</v>
      </c>
      <c r="D19" s="3">
        <v>196</v>
      </c>
      <c r="E19" s="3">
        <v>0.22600000000000001</v>
      </c>
      <c r="F19" s="3">
        <v>0.5750776378401109</v>
      </c>
      <c r="G19">
        <v>3.9474000000000009E-2</v>
      </c>
      <c r="H19">
        <v>14.568516943813922</v>
      </c>
      <c r="I19">
        <v>14.568516943813922</v>
      </c>
      <c r="J19">
        <v>23</v>
      </c>
      <c r="K19">
        <v>32</v>
      </c>
      <c r="L19">
        <v>41.818181818181813</v>
      </c>
      <c r="M19">
        <v>1</v>
      </c>
      <c r="N19" t="s">
        <v>13</v>
      </c>
      <c r="P19">
        <f>AVERAGE(J2:J5,J12:J15,J26:J29,J37:J38,J43:J47,J80:J82,J99:J101,J106:J108,J116:J120,J131:J136)</f>
        <v>51.820512820512818</v>
      </c>
      <c r="Q19">
        <f>AVERAGE(J8,J16:J19,J30:J31,J35:J36,J39:J41,J48:J53,J68:J70,J83:J88,J102:J105,J109:J112)</f>
        <v>38.25714285714286</v>
      </c>
      <c r="R19">
        <f>AVERAGE(J9:J11,J20,J32:J34,J42,J54:J59,J71:J72,J89:J91,J113,J125:J130)</f>
        <v>43.692307692307693</v>
      </c>
      <c r="S19">
        <f>AVERAGE(J21:J25,J60:J64,J73:J74,J114:J115)</f>
        <v>36.142857142857146</v>
      </c>
      <c r="X19">
        <f>_xlfn.STDEV.P(H80:H82,H99:H101,H106:H108,H116:H120,H131:H136)/SQRT(20)</f>
        <v>1.6542105203652977</v>
      </c>
      <c r="Y19">
        <f>_xlfn.STDEV.P(H68:H70,H83:H88,H102:H105,H109:H112)/SQRT(17)</f>
        <v>1.69218395318474</v>
      </c>
      <c r="Z19">
        <f>_xlfn.STDEV.P(H71:H72,H89:H91,H113,H125:H130)/SQRT(12)</f>
        <v>2.7584793386441167</v>
      </c>
      <c r="AA19">
        <f>_xlfn.STDEV.P(H73:H74,H114:H115,H137:H139)/SQRT(7)</f>
        <v>2.0929663014181261</v>
      </c>
      <c r="AC19">
        <f>_xlfn.STDEV.P(I80:I82,I99:I101,I106:I108,I116:I120,I131:I136)/SQRT(20)</f>
        <v>1.35245406570879</v>
      </c>
      <c r="AD19">
        <f>_xlfn.STDEV.P(I68:I70,I83:I88,I102:I105,I109:I112)/SQRT(17)</f>
        <v>1.4844608516220763</v>
      </c>
      <c r="AE19">
        <f>_xlfn.STDEV.P(I71:I72,I89:I91,I113,I125:I130)/SQRT(12)</f>
        <v>2.2451477302931959</v>
      </c>
      <c r="AF19">
        <f>_xlfn.STDEV.P(I73:I74,I114:I115,I137:I139)/SQRT(7)</f>
        <v>1.6597324533298834</v>
      </c>
    </row>
    <row r="20" spans="1:32" x14ac:dyDescent="0.3">
      <c r="A20" s="4">
        <v>7</v>
      </c>
      <c r="B20" s="4">
        <v>0.8833333333333333</v>
      </c>
      <c r="C20" s="4">
        <v>750</v>
      </c>
      <c r="D20" s="4">
        <v>676</v>
      </c>
      <c r="E20" s="4">
        <v>0.21</v>
      </c>
      <c r="F20" s="4">
        <v>-4.5922050993693255E-3</v>
      </c>
      <c r="G20">
        <v>1.3291999999999859E-2</v>
      </c>
      <c r="H20">
        <v>-0.34548639026251687</v>
      </c>
      <c r="I20">
        <v>0</v>
      </c>
      <c r="J20">
        <v>53</v>
      </c>
      <c r="K20">
        <v>46</v>
      </c>
      <c r="L20">
        <v>53.535353535353536</v>
      </c>
      <c r="M20">
        <v>1</v>
      </c>
      <c r="N20" t="s">
        <v>14</v>
      </c>
      <c r="P20">
        <f>(_xlfn.STDEV.P(J2:J5,J12:J15,J26:J29,J37:J38,J43:J47,J80:J82,J99:J101,J106:J108,J116:J120,J131:J136))/SQRT(39)</f>
        <v>2.2479069949220731</v>
      </c>
      <c r="Q20">
        <f>(_xlfn.STDEV.P(J8,J16:J19,J30:J31,J35:J36,J39:J41,J48:J53,J68:J70,J83:J88,J102:J105,J109:J112))/SQRT(35)</f>
        <v>2.8873666717921527</v>
      </c>
      <c r="R20">
        <f>(_xlfn.STDEV.P(J9:J11,J20,J32:J34,J42,J54:J59,J71:J72,J89:J91,J113,J125:J130))/SQRT(26)</f>
        <v>3.3312085474931195</v>
      </c>
      <c r="S20">
        <f>(_xlfn.STDEV.P(J21:J25,J60:J64,J73:J74,J114:J115))/SQRT(14)</f>
        <v>4.8464768845440522</v>
      </c>
    </row>
    <row r="21" spans="1:32" x14ac:dyDescent="0.3">
      <c r="A21" s="5">
        <v>1</v>
      </c>
      <c r="B21" s="5">
        <v>0.83333333333333337</v>
      </c>
      <c r="C21" s="7">
        <v>1000</v>
      </c>
      <c r="D21" s="5">
        <v>891</v>
      </c>
      <c r="E21" s="5">
        <v>0.21</v>
      </c>
      <c r="F21" s="5">
        <v>-1.2641997565614535E-2</v>
      </c>
      <c r="G21">
        <v>3.2757000000000147E-2</v>
      </c>
      <c r="H21">
        <v>-0.38593270341040015</v>
      </c>
      <c r="I21">
        <v>0</v>
      </c>
      <c r="J21">
        <v>50</v>
      </c>
      <c r="K21">
        <v>2</v>
      </c>
      <c r="L21">
        <v>96.15384615384616</v>
      </c>
      <c r="M21">
        <v>1</v>
      </c>
      <c r="O21" s="1" t="s">
        <v>20</v>
      </c>
      <c r="P21" t="s">
        <v>21</v>
      </c>
    </row>
    <row r="22" spans="1:32" x14ac:dyDescent="0.3">
      <c r="A22" s="5">
        <v>2</v>
      </c>
      <c r="B22" s="5">
        <v>1</v>
      </c>
      <c r="C22" s="7">
        <v>1000</v>
      </c>
      <c r="D22" s="5">
        <v>910</v>
      </c>
      <c r="E22" s="5">
        <v>0.21</v>
      </c>
      <c r="F22" s="5">
        <v>-1.7308065085205781E-2</v>
      </c>
      <c r="G22">
        <v>3.4575000000000022E-2</v>
      </c>
      <c r="H22">
        <v>-0.50059479639062243</v>
      </c>
      <c r="I22">
        <v>0</v>
      </c>
      <c r="J22">
        <v>60</v>
      </c>
      <c r="K22">
        <v>50</v>
      </c>
      <c r="L22">
        <v>54.54545454545454</v>
      </c>
      <c r="M22">
        <v>1</v>
      </c>
      <c r="O22" s="8"/>
      <c r="P22">
        <v>250</v>
      </c>
      <c r="Q22">
        <v>500</v>
      </c>
      <c r="R22">
        <v>750</v>
      </c>
      <c r="S22">
        <v>1000</v>
      </c>
    </row>
    <row r="23" spans="1:32" x14ac:dyDescent="0.3">
      <c r="A23" s="5">
        <v>3</v>
      </c>
      <c r="B23" s="5">
        <v>0.81666666666666665</v>
      </c>
      <c r="C23" s="7">
        <v>1000</v>
      </c>
      <c r="D23" s="5">
        <v>610</v>
      </c>
      <c r="E23" s="5">
        <v>0.21</v>
      </c>
      <c r="F23" s="5">
        <v>8.4814474152151514E-2</v>
      </c>
      <c r="G23">
        <v>1.5923000000000131E-2</v>
      </c>
      <c r="H23">
        <v>5.3265386015292853</v>
      </c>
      <c r="I23">
        <v>5.3265386015292853</v>
      </c>
      <c r="J23">
        <v>49</v>
      </c>
      <c r="K23">
        <v>8</v>
      </c>
      <c r="L23">
        <v>85.964912280701753</v>
      </c>
      <c r="M23">
        <v>1</v>
      </c>
      <c r="N23" t="s">
        <v>13</v>
      </c>
      <c r="P23">
        <f>AVERAGE(K2:K5,K12:K15,K26:K29,K37:K38,K43:K47,K80:K82,K99:K101,K106:K108,K116:K120,K131:K136)</f>
        <v>39.615384615384613</v>
      </c>
      <c r="Q23">
        <f>AVERAGE(K8,K16:K19,K30:K31,K35:K36,K39:K41,K48:K53,K68:K70,K83:K88,K102:K105,K109:K112)</f>
        <v>37.428571428571431</v>
      </c>
      <c r="R23">
        <f>AVERAGE(K9:K11,K20,K32:K34,K42,K54:K59,K71:K72,K89:K91,K113,K125:K130)</f>
        <v>46.46153846153846</v>
      </c>
      <c r="S23">
        <f>AVERAGE(K21:K25,K60:K64,K73:K74,K114:K115)</f>
        <v>46.071428571428569</v>
      </c>
    </row>
    <row r="24" spans="1:32" x14ac:dyDescent="0.3">
      <c r="A24" s="5">
        <v>4</v>
      </c>
      <c r="B24" s="5">
        <v>1</v>
      </c>
      <c r="C24" s="7">
        <v>1000</v>
      </c>
      <c r="D24" s="5">
        <v>854</v>
      </c>
      <c r="E24" s="5">
        <v>0.21</v>
      </c>
      <c r="F24" s="5">
        <v>-3.9702498835173499E-3</v>
      </c>
      <c r="G24">
        <v>1.8013000000000057E-2</v>
      </c>
      <c r="H24">
        <v>-0.22041025279061441</v>
      </c>
      <c r="I24">
        <v>0</v>
      </c>
      <c r="J24">
        <v>60</v>
      </c>
      <c r="K24">
        <v>29</v>
      </c>
      <c r="L24">
        <v>67.415730337078656</v>
      </c>
      <c r="M24">
        <v>1</v>
      </c>
      <c r="N24" t="s">
        <v>14</v>
      </c>
      <c r="P24">
        <f>(_xlfn.STDEV.P(K2:K5,K12:K15,K26:K29,K37:K38,K43:K47,K80:K82,K99:K101,K106:K108,K116:K120,K131:K136))/SQRT(39)</f>
        <v>4.9264965933784897</v>
      </c>
      <c r="Q24">
        <f>(_xlfn.STDEV.P(K8,K16:K19,K30:K31,K35:K36,K39:K41,K48:K53,K68:K70,K83:K88,K102:K105,K109:K112))/SQRT(35)</f>
        <v>4.9911408395743022</v>
      </c>
      <c r="R24">
        <f>(_xlfn.STDEV.P(K9:K11,K20,K32:K34,K42,K54:K59,K71:K72,K89:K91,K113,K125:K130))/SQRT(26)</f>
        <v>6.5283248957500373</v>
      </c>
      <c r="S24">
        <f>(_xlfn.STDEV.P(K21:K25,K60:K64,K73:K74,K114:K115))/SQRT(14)</f>
        <v>13.556933720242336</v>
      </c>
    </row>
    <row r="25" spans="1:32" x14ac:dyDescent="0.3">
      <c r="A25" s="15">
        <v>6</v>
      </c>
      <c r="B25" s="15">
        <v>0.85</v>
      </c>
      <c r="C25" s="16">
        <v>1000</v>
      </c>
      <c r="D25" s="15">
        <v>394</v>
      </c>
      <c r="E25" s="17">
        <v>0.21</v>
      </c>
      <c r="F25" s="17">
        <v>0.18892875028989906</v>
      </c>
      <c r="G25">
        <v>1.0061000000000098E-2</v>
      </c>
      <c r="H25">
        <v>18.77832723286922</v>
      </c>
      <c r="I25">
        <v>18.77832723286922</v>
      </c>
      <c r="J25">
        <v>51</v>
      </c>
      <c r="K25">
        <v>9</v>
      </c>
      <c r="L25">
        <v>85</v>
      </c>
      <c r="M25">
        <v>1</v>
      </c>
      <c r="O25" s="1" t="s">
        <v>22</v>
      </c>
    </row>
    <row r="26" spans="1:32" x14ac:dyDescent="0.3">
      <c r="A26" s="3">
        <v>3</v>
      </c>
      <c r="B26" s="3">
        <v>1</v>
      </c>
      <c r="C26" s="3">
        <v>305</v>
      </c>
      <c r="D26">
        <v>454</v>
      </c>
      <c r="E26">
        <v>0.21</v>
      </c>
      <c r="F26">
        <v>-3.2700080016271907E-2</v>
      </c>
      <c r="G26">
        <v>3.2972999999999919E-2</v>
      </c>
      <c r="H26">
        <v>-0.991722925310769</v>
      </c>
      <c r="I26">
        <v>0</v>
      </c>
      <c r="J26">
        <v>60</v>
      </c>
      <c r="K26">
        <v>35</v>
      </c>
      <c r="L26">
        <v>63.157894736842103</v>
      </c>
      <c r="M26">
        <v>1</v>
      </c>
      <c r="O26" s="8"/>
      <c r="P26">
        <v>250</v>
      </c>
      <c r="Q26">
        <v>500</v>
      </c>
      <c r="R26">
        <v>750</v>
      </c>
      <c r="S26">
        <v>1000</v>
      </c>
    </row>
    <row r="27" spans="1:32" x14ac:dyDescent="0.3">
      <c r="A27" s="3">
        <v>5</v>
      </c>
      <c r="B27" s="3">
        <v>1</v>
      </c>
      <c r="C27" s="3">
        <v>305</v>
      </c>
      <c r="D27">
        <v>319</v>
      </c>
      <c r="E27">
        <v>0.21</v>
      </c>
      <c r="F27">
        <v>2.9025961211500584E-2</v>
      </c>
      <c r="G27">
        <v>3.5981000000000041E-2</v>
      </c>
      <c r="H27">
        <v>0.80670245995110057</v>
      </c>
      <c r="I27">
        <v>0.80670245995110057</v>
      </c>
      <c r="J27">
        <v>60</v>
      </c>
      <c r="K27">
        <v>127</v>
      </c>
      <c r="L27">
        <v>32.085561497326204</v>
      </c>
      <c r="M27">
        <v>1</v>
      </c>
      <c r="N27" t="s">
        <v>13</v>
      </c>
      <c r="P27">
        <f>AVERAGE(L2:L5,L12:L15,L26:L29,L37:L38,L44:L47,L80:L82,L99:L101,L106:L108,L116:L120,L131:L136)</f>
        <v>59.494881130631541</v>
      </c>
      <c r="Q27">
        <f>AVERAGE(L2:L5,L12:L15,L26:L29,L37:L38,L43:L47,L80:L82,L99:L101,L106:L108,L116:L120,L131:L136)</f>
        <v>60.048373437053321</v>
      </c>
      <c r="R27">
        <f>AVERAGE(I9:L11,L20,L32:L34,L42,L54:L59,L71:L72,L89:L91,L113,L125:L130)</f>
        <v>46.394528697783883</v>
      </c>
      <c r="S27">
        <f>AVERAGE(L21:L25,L60:L64,L73:L74,L114:L115)</f>
        <v>51.955798738089598</v>
      </c>
    </row>
    <row r="28" spans="1:32" x14ac:dyDescent="0.3">
      <c r="A28" s="3">
        <v>7</v>
      </c>
      <c r="B28" s="3">
        <v>1</v>
      </c>
      <c r="C28" s="3">
        <v>305</v>
      </c>
      <c r="D28">
        <v>557</v>
      </c>
      <c r="E28">
        <v>0.21</v>
      </c>
      <c r="F28">
        <v>-8.9333048232530049E-2</v>
      </c>
      <c r="G28">
        <v>2.8032999999999975E-2</v>
      </c>
      <c r="H28">
        <v>-3.1867102426615106</v>
      </c>
      <c r="I28">
        <v>0</v>
      </c>
      <c r="J28">
        <v>60</v>
      </c>
      <c r="K28">
        <v>20</v>
      </c>
      <c r="L28">
        <v>75</v>
      </c>
      <c r="M28">
        <v>1</v>
      </c>
      <c r="N28" t="s">
        <v>14</v>
      </c>
      <c r="P28">
        <f>(_xlfn.STDEV.P(L2:L5,L12:L15,L26:L29,L37:L38,L44:L47,L80:L82,L99:L101,L106:L108,L116:L120,L131:L136))/SQRT(39)</f>
        <v>2.9571572914606303</v>
      </c>
      <c r="Q28">
        <f>(_xlfn.STDEV.P(L2:L5,L12:L15,L26:L29,L37:L38,L43:L47,L80:L82,L99:L101,L106:L108,L116:L120,L131:L136))/SQRT(35)</f>
        <v>3.1347957474080355</v>
      </c>
      <c r="R28">
        <f>(_xlfn.STDEV.P(I9:L11,L20,L32:L34,L42,L54:L59,L71:L72,L89:L91,L113,L125:L130))/SQRT(26)</f>
        <v>4.7536116892002651</v>
      </c>
      <c r="S28">
        <f>(_xlfn.STDEV.P(L21:L25,L60:L64,L73:L74,L114:L115))/SQRT(14)</f>
        <v>7.1306009315554553</v>
      </c>
    </row>
    <row r="29" spans="1:32" x14ac:dyDescent="0.3">
      <c r="A29" s="3">
        <v>8</v>
      </c>
      <c r="B29" s="3">
        <v>1</v>
      </c>
      <c r="C29" s="3">
        <v>305</v>
      </c>
      <c r="D29">
        <v>409</v>
      </c>
      <c r="E29">
        <v>0.21</v>
      </c>
      <c r="F29">
        <v>-2.3164089972670408E-2</v>
      </c>
      <c r="G29">
        <v>3.2461000000000073E-2</v>
      </c>
      <c r="H29">
        <v>-0.71359754698470024</v>
      </c>
      <c r="I29">
        <v>0</v>
      </c>
      <c r="J29">
        <v>60</v>
      </c>
      <c r="K29">
        <v>62</v>
      </c>
      <c r="L29">
        <v>49.180327868852459</v>
      </c>
      <c r="M29">
        <v>1</v>
      </c>
    </row>
    <row r="30" spans="1:32" x14ac:dyDescent="0.3">
      <c r="A30" s="4">
        <v>4</v>
      </c>
      <c r="B30" s="4">
        <v>0.36666666666666664</v>
      </c>
      <c r="C30" s="4">
        <v>532</v>
      </c>
      <c r="D30" s="4">
        <v>594</v>
      </c>
      <c r="E30">
        <v>0.22</v>
      </c>
      <c r="F30">
        <v>-7.1138258634590862E-3</v>
      </c>
      <c r="G30">
        <v>3.5749000000000031E-2</v>
      </c>
      <c r="H30">
        <v>-0.19899370229822036</v>
      </c>
      <c r="I30">
        <v>0</v>
      </c>
      <c r="J30">
        <v>22</v>
      </c>
      <c r="K30">
        <v>7</v>
      </c>
      <c r="L30">
        <v>75.862068965517238</v>
      </c>
      <c r="M30">
        <v>1</v>
      </c>
    </row>
    <row r="31" spans="1:32" x14ac:dyDescent="0.3">
      <c r="A31" s="4">
        <v>10</v>
      </c>
      <c r="B31" s="4">
        <v>1</v>
      </c>
      <c r="C31" s="4">
        <v>532</v>
      </c>
      <c r="D31">
        <v>758</v>
      </c>
      <c r="E31">
        <v>0.21</v>
      </c>
      <c r="F31">
        <v>-5.4873239733698939E-2</v>
      </c>
      <c r="G31">
        <v>1.5068000000000081E-2</v>
      </c>
      <c r="H31">
        <v>-3.6417069109170854</v>
      </c>
      <c r="I31">
        <v>0</v>
      </c>
      <c r="J31">
        <v>60</v>
      </c>
      <c r="K31">
        <v>145</v>
      </c>
      <c r="L31">
        <v>29.268292682926827</v>
      </c>
      <c r="M31">
        <v>1</v>
      </c>
    </row>
    <row r="32" spans="1:32" x14ac:dyDescent="0.3">
      <c r="A32" s="5">
        <v>1</v>
      </c>
      <c r="B32" s="5">
        <v>1</v>
      </c>
      <c r="C32" s="6">
        <v>696</v>
      </c>
      <c r="D32" s="5">
        <v>734</v>
      </c>
      <c r="E32">
        <v>0.21</v>
      </c>
      <c r="F32">
        <v>6.0090758783838873E-3</v>
      </c>
      <c r="G32">
        <v>2.3553999999999853E-2</v>
      </c>
      <c r="H32">
        <v>0.25511912534533093</v>
      </c>
      <c r="I32">
        <v>0.25511912534533093</v>
      </c>
      <c r="J32">
        <v>60</v>
      </c>
      <c r="K32">
        <v>78</v>
      </c>
      <c r="L32">
        <v>43.478260869565219</v>
      </c>
      <c r="M32">
        <v>1</v>
      </c>
    </row>
    <row r="33" spans="1:17" x14ac:dyDescent="0.3">
      <c r="A33" s="5">
        <v>2</v>
      </c>
      <c r="B33" s="5">
        <v>0.85</v>
      </c>
      <c r="C33" s="6">
        <v>696</v>
      </c>
      <c r="D33" s="5">
        <v>781</v>
      </c>
      <c r="E33">
        <v>0.21</v>
      </c>
      <c r="F33">
        <v>-1.1294930660567644E-2</v>
      </c>
      <c r="G33">
        <v>4.0740999999999916E-2</v>
      </c>
      <c r="H33">
        <v>-0.27723744288475166</v>
      </c>
      <c r="I33">
        <v>0</v>
      </c>
      <c r="J33">
        <v>51</v>
      </c>
      <c r="K33">
        <v>110</v>
      </c>
      <c r="L33">
        <v>31.677018633540371</v>
      </c>
      <c r="M33">
        <v>1</v>
      </c>
      <c r="O33" s="1" t="s">
        <v>25</v>
      </c>
    </row>
    <row r="34" spans="1:17" x14ac:dyDescent="0.3">
      <c r="A34" s="5">
        <v>9</v>
      </c>
      <c r="B34" s="5">
        <v>1</v>
      </c>
      <c r="C34" s="6">
        <v>696</v>
      </c>
      <c r="D34" s="5">
        <v>862</v>
      </c>
      <c r="E34">
        <v>0.21</v>
      </c>
      <c r="F34">
        <v>-2.7747634951943385E-2</v>
      </c>
      <c r="G34">
        <v>1.9268999999999981E-2</v>
      </c>
      <c r="H34">
        <v>-1.440014269134019</v>
      </c>
      <c r="I34">
        <v>0</v>
      </c>
      <c r="J34">
        <v>60</v>
      </c>
      <c r="K34">
        <v>105</v>
      </c>
      <c r="L34">
        <v>36.363636363636367</v>
      </c>
      <c r="M34">
        <v>1</v>
      </c>
      <c r="O34" s="30" t="s">
        <v>29</v>
      </c>
      <c r="P34" s="30">
        <f>AVERAGE(H6:H7)</f>
        <v>0.99287661113373038</v>
      </c>
      <c r="Q34" s="30">
        <f>AVERAGE(I6:I7)</f>
        <v>0.99287661113373038</v>
      </c>
    </row>
    <row r="35" spans="1:17" x14ac:dyDescent="0.3">
      <c r="A35" s="2">
        <v>2</v>
      </c>
      <c r="B35" s="2">
        <v>1</v>
      </c>
      <c r="C35" s="2">
        <v>519</v>
      </c>
      <c r="D35">
        <v>354</v>
      </c>
      <c r="E35">
        <v>0.21</v>
      </c>
      <c r="F35">
        <v>-0.13233436214644734</v>
      </c>
      <c r="G35">
        <v>9.8817000000000002E-2</v>
      </c>
      <c r="H35">
        <v>-1.3391861941411634</v>
      </c>
      <c r="I35">
        <v>0</v>
      </c>
      <c r="J35">
        <v>60</v>
      </c>
      <c r="K35">
        <v>19</v>
      </c>
      <c r="L35">
        <v>75.949367088607602</v>
      </c>
      <c r="M35">
        <v>1</v>
      </c>
      <c r="O35" s="30" t="s">
        <v>30</v>
      </c>
      <c r="P35" s="30">
        <f>AVERAGE(H9:H11)</f>
        <v>-6.6986338900212603</v>
      </c>
      <c r="Q35" s="30">
        <f>AVERAGE(I9:I11)</f>
        <v>0</v>
      </c>
    </row>
    <row r="36" spans="1:17" x14ac:dyDescent="0.3">
      <c r="A36" s="2">
        <v>5</v>
      </c>
      <c r="B36" s="2">
        <v>0.25</v>
      </c>
      <c r="C36" s="2">
        <v>519</v>
      </c>
      <c r="D36">
        <v>161</v>
      </c>
      <c r="E36">
        <v>0.23</v>
      </c>
      <c r="F36">
        <v>0.94267596164214762</v>
      </c>
      <c r="G36">
        <v>6.1010000000000002E-2</v>
      </c>
      <c r="H36">
        <v>15.451171310312205</v>
      </c>
      <c r="I36">
        <v>15.451171310312205</v>
      </c>
      <c r="J36">
        <v>15</v>
      </c>
      <c r="K36">
        <v>46</v>
      </c>
      <c r="L36">
        <v>24.590163934426229</v>
      </c>
      <c r="M36">
        <v>1</v>
      </c>
      <c r="O36" s="30" t="s">
        <v>31</v>
      </c>
      <c r="P36" s="30">
        <f>AVERAGE(H26:H29)</f>
        <v>-1.0213320637514698</v>
      </c>
      <c r="Q36" s="30">
        <f>AVERAGE(I26:I29)</f>
        <v>0.20167561498777514</v>
      </c>
    </row>
    <row r="37" spans="1:17" x14ac:dyDescent="0.3">
      <c r="A37" s="3">
        <v>3</v>
      </c>
      <c r="B37" s="3">
        <v>1</v>
      </c>
      <c r="C37" s="3">
        <v>231</v>
      </c>
      <c r="D37">
        <v>507</v>
      </c>
      <c r="E37">
        <v>0.21</v>
      </c>
      <c r="F37">
        <v>-4.4011164551552059E-2</v>
      </c>
      <c r="G37">
        <v>9.2178999999999997E-2</v>
      </c>
      <c r="H37">
        <v>-0.47745326540266286</v>
      </c>
      <c r="I37">
        <v>0</v>
      </c>
      <c r="J37">
        <v>60</v>
      </c>
      <c r="K37">
        <v>34</v>
      </c>
      <c r="L37">
        <v>63.829787234042556</v>
      </c>
      <c r="M37">
        <v>1</v>
      </c>
      <c r="O37" s="30" t="s">
        <v>32</v>
      </c>
      <c r="P37" s="30">
        <f>AVERAGE(H32:H34)</f>
        <v>-0.48737752889114655</v>
      </c>
      <c r="Q37" s="30">
        <f>AVERAGE(I32:I34)</f>
        <v>8.5039708448443649E-2</v>
      </c>
    </row>
    <row r="38" spans="1:17" x14ac:dyDescent="0.3">
      <c r="A38" s="3">
        <v>4</v>
      </c>
      <c r="B38" s="3">
        <v>0.53333333333333333</v>
      </c>
      <c r="C38" s="3">
        <v>231</v>
      </c>
      <c r="D38">
        <v>595</v>
      </c>
      <c r="E38">
        <v>0.22</v>
      </c>
      <c r="F38">
        <v>-0.17995945276951061</v>
      </c>
      <c r="G38">
        <v>3.5811000000000003E-2</v>
      </c>
      <c r="H38">
        <v>-5.0252562835304966</v>
      </c>
      <c r="I38">
        <v>0</v>
      </c>
      <c r="J38">
        <v>32</v>
      </c>
      <c r="K38">
        <v>51</v>
      </c>
      <c r="L38">
        <v>38.554216867469883</v>
      </c>
      <c r="M38">
        <v>1</v>
      </c>
      <c r="O38" s="30" t="s">
        <v>33</v>
      </c>
      <c r="P38" s="30">
        <v>2.4417800000000001</v>
      </c>
      <c r="Q38" s="30">
        <v>2.4417800000000001</v>
      </c>
    </row>
    <row r="39" spans="1:17" x14ac:dyDescent="0.3">
      <c r="A39" s="4">
        <v>1</v>
      </c>
      <c r="B39" s="4">
        <v>0.53333333333333333</v>
      </c>
      <c r="C39" s="4">
        <v>579</v>
      </c>
      <c r="D39">
        <v>754</v>
      </c>
      <c r="E39">
        <v>0.22</v>
      </c>
      <c r="F39">
        <v>-0.17971880412396113</v>
      </c>
      <c r="G39" s="12">
        <v>8.9411000000000004E-2</v>
      </c>
      <c r="H39">
        <v>-2.0100301319072722</v>
      </c>
      <c r="I39">
        <v>0</v>
      </c>
      <c r="J39">
        <v>32</v>
      </c>
      <c r="K39">
        <v>59</v>
      </c>
      <c r="L39">
        <v>35.164835164835168</v>
      </c>
      <c r="M39">
        <v>1</v>
      </c>
    </row>
    <row r="40" spans="1:17" x14ac:dyDescent="0.3">
      <c r="A40" s="4">
        <v>3</v>
      </c>
      <c r="B40" s="4">
        <v>0.8666666666666667</v>
      </c>
      <c r="C40" s="4">
        <v>579</v>
      </c>
      <c r="D40">
        <v>568</v>
      </c>
      <c r="E40">
        <v>0.21</v>
      </c>
      <c r="F40">
        <v>-1.9449056950368509E-2</v>
      </c>
      <c r="G40">
        <v>2.6755000000000001E-2</v>
      </c>
      <c r="H40">
        <v>-0.72693167446714668</v>
      </c>
      <c r="I40">
        <v>0</v>
      </c>
      <c r="J40">
        <v>52</v>
      </c>
      <c r="K40">
        <v>17</v>
      </c>
      <c r="L40">
        <v>75.362318840579718</v>
      </c>
      <c r="M40">
        <v>1</v>
      </c>
      <c r="O40" s="1" t="s">
        <v>26</v>
      </c>
    </row>
    <row r="41" spans="1:17" x14ac:dyDescent="0.3">
      <c r="A41" s="4">
        <v>5</v>
      </c>
      <c r="B41" s="4">
        <v>0.26666666666666666</v>
      </c>
      <c r="C41" s="4">
        <v>579</v>
      </c>
      <c r="D41">
        <v>498</v>
      </c>
      <c r="E41">
        <v>0.23</v>
      </c>
      <c r="F41">
        <v>-2.7702482019875962E-3</v>
      </c>
      <c r="G41">
        <v>7.7609999999999997E-3</v>
      </c>
      <c r="H41">
        <v>-0.35694474964406603</v>
      </c>
      <c r="I41">
        <v>0</v>
      </c>
      <c r="J41">
        <v>16</v>
      </c>
      <c r="K41">
        <v>7</v>
      </c>
      <c r="L41">
        <v>69.565217391304344</v>
      </c>
      <c r="M41">
        <v>1</v>
      </c>
      <c r="O41" s="30" t="s">
        <v>34</v>
      </c>
      <c r="P41" s="30">
        <f>AVERAGE(H65:H67,H75:H79)</f>
        <v>-0.72475608388409607</v>
      </c>
      <c r="Q41" s="30">
        <f>AVERAGE(I65:I67,I75:I79)</f>
        <v>1.2926795329438632</v>
      </c>
    </row>
    <row r="42" spans="1:17" x14ac:dyDescent="0.3">
      <c r="A42" s="5">
        <v>1</v>
      </c>
      <c r="B42" s="5">
        <v>0.95</v>
      </c>
      <c r="C42" s="7">
        <v>747</v>
      </c>
      <c r="D42">
        <v>667</v>
      </c>
      <c r="E42">
        <v>0.21</v>
      </c>
      <c r="F42">
        <v>7.5543789943507356E-2</v>
      </c>
      <c r="G42" s="12">
        <v>3.0938E-2</v>
      </c>
      <c r="H42">
        <v>2.4417800098101803</v>
      </c>
      <c r="I42">
        <v>2.4417800098101803</v>
      </c>
      <c r="J42">
        <v>57</v>
      </c>
      <c r="K42">
        <v>41</v>
      </c>
      <c r="L42">
        <v>58.163265306122447</v>
      </c>
      <c r="M42">
        <v>1</v>
      </c>
      <c r="O42" s="30" t="s">
        <v>35</v>
      </c>
      <c r="P42" s="30">
        <f>AVERAGE(H89:H91)</f>
        <v>1.6807673181135581</v>
      </c>
      <c r="Q42" s="30">
        <f>AVERAGE(I89:I91)</f>
        <v>5.0870964775671252</v>
      </c>
    </row>
    <row r="43" spans="1:17" x14ac:dyDescent="0.3">
      <c r="A43" s="18">
        <v>1</v>
      </c>
      <c r="B43" s="18">
        <v>1</v>
      </c>
      <c r="C43" s="18">
        <v>250</v>
      </c>
      <c r="D43" s="19">
        <v>192</v>
      </c>
      <c r="E43" s="19">
        <v>0.21</v>
      </c>
      <c r="F43">
        <v>9.1078313353679469E-2</v>
      </c>
      <c r="G43" s="13">
        <v>2.0635000000000001E-2</v>
      </c>
      <c r="H43">
        <v>4.4137782095313529</v>
      </c>
      <c r="I43">
        <v>4.4137782095313529</v>
      </c>
      <c r="J43">
        <v>60</v>
      </c>
      <c r="K43">
        <v>14</v>
      </c>
      <c r="L43">
        <v>81.081081081081081</v>
      </c>
      <c r="M43">
        <v>1</v>
      </c>
      <c r="O43" s="30" t="s">
        <v>36</v>
      </c>
      <c r="P43" s="30">
        <f>AVERAGE(H92:H96)</f>
        <v>-1.7819288740970394</v>
      </c>
      <c r="Q43" s="30">
        <f>AVERAGE(I92:I96)</f>
        <v>1.9383936563058975E-2</v>
      </c>
    </row>
    <row r="44" spans="1:17" x14ac:dyDescent="0.3">
      <c r="A44" s="31">
        <v>2</v>
      </c>
      <c r="B44" s="18">
        <v>0.11666666666666667</v>
      </c>
      <c r="C44" s="31">
        <v>250</v>
      </c>
      <c r="D44" s="32">
        <v>202</v>
      </c>
      <c r="E44" s="32">
        <v>0.23</v>
      </c>
      <c r="F44">
        <v>0.75888069586596008</v>
      </c>
      <c r="G44" s="13">
        <v>3.2239999999999998E-2</v>
      </c>
      <c r="H44">
        <v>23.538483122393306</v>
      </c>
      <c r="I44">
        <v>23.538483122393306</v>
      </c>
      <c r="J44">
        <v>7</v>
      </c>
      <c r="K44">
        <v>27</v>
      </c>
      <c r="L44">
        <v>20.588235294117645</v>
      </c>
      <c r="M44">
        <v>1</v>
      </c>
      <c r="O44" s="30" t="s">
        <v>37</v>
      </c>
      <c r="P44" s="30">
        <f>AVERAGE(H97:H98)</f>
        <v>-2.7311677708546349</v>
      </c>
      <c r="Q44" s="30">
        <f>AVERAGE(I97:I98)</f>
        <v>0</v>
      </c>
    </row>
    <row r="45" spans="1:17" x14ac:dyDescent="0.3">
      <c r="A45" s="18">
        <v>6</v>
      </c>
      <c r="B45" s="18">
        <v>1</v>
      </c>
      <c r="C45" s="18">
        <v>250</v>
      </c>
      <c r="D45" s="19">
        <v>190</v>
      </c>
      <c r="E45" s="19">
        <v>0.21</v>
      </c>
      <c r="F45">
        <v>9.3277286325811504E-2</v>
      </c>
      <c r="G45" s="13">
        <v>1.9604E-2</v>
      </c>
      <c r="H45">
        <v>4.7580741851566772</v>
      </c>
      <c r="I45">
        <v>4.7580741851566772</v>
      </c>
      <c r="J45">
        <v>60</v>
      </c>
      <c r="K45">
        <v>23</v>
      </c>
      <c r="L45">
        <v>72.289156626506028</v>
      </c>
      <c r="M45">
        <v>1</v>
      </c>
      <c r="O45" s="30" t="s">
        <v>38</v>
      </c>
      <c r="P45" s="30">
        <f>AVERAGE(H121:H124)</f>
        <v>3.796035606806039</v>
      </c>
      <c r="Q45" s="30">
        <f>AVERAGE(I121:I124)</f>
        <v>4.1580449140768962</v>
      </c>
    </row>
    <row r="46" spans="1:17" x14ac:dyDescent="0.3">
      <c r="A46" s="18">
        <v>7</v>
      </c>
      <c r="B46" s="18">
        <v>1</v>
      </c>
      <c r="C46" s="18">
        <v>250</v>
      </c>
      <c r="D46" s="19">
        <v>347</v>
      </c>
      <c r="E46" s="19">
        <v>0.21</v>
      </c>
      <c r="F46">
        <v>-3.3205862309326852E-2</v>
      </c>
      <c r="G46" s="13">
        <v>1.5931000000000001E-2</v>
      </c>
      <c r="H46">
        <v>-2.0843551760295558</v>
      </c>
      <c r="I46">
        <v>0</v>
      </c>
      <c r="J46">
        <v>60</v>
      </c>
      <c r="K46">
        <v>21</v>
      </c>
      <c r="L46">
        <v>74.074074074074076</v>
      </c>
      <c r="M46">
        <v>1</v>
      </c>
      <c r="O46" s="30" t="s">
        <v>39</v>
      </c>
      <c r="P46" s="30">
        <f>AVERAGE(H131:H136)</f>
        <v>8.9456280511208579</v>
      </c>
      <c r="Q46" s="30">
        <f>AVERAGE(I131:I136)</f>
        <v>9.938928656823931</v>
      </c>
    </row>
    <row r="47" spans="1:17" x14ac:dyDescent="0.3">
      <c r="A47" s="18">
        <v>10</v>
      </c>
      <c r="B47" s="18">
        <v>1</v>
      </c>
      <c r="C47" s="18">
        <v>250</v>
      </c>
      <c r="D47" s="19">
        <v>313</v>
      </c>
      <c r="E47" s="19">
        <v>0.21</v>
      </c>
      <c r="F47">
        <v>-1.1550328533918601E-2</v>
      </c>
      <c r="G47" s="13">
        <v>1.6160999999999998E-2</v>
      </c>
      <c r="H47">
        <v>-0.71470382611958427</v>
      </c>
      <c r="I47">
        <v>0</v>
      </c>
      <c r="J47">
        <v>60</v>
      </c>
      <c r="K47">
        <v>11</v>
      </c>
      <c r="L47">
        <v>84.507042253521121</v>
      </c>
      <c r="M47">
        <v>1</v>
      </c>
    </row>
    <row r="48" spans="1:17" x14ac:dyDescent="0.3">
      <c r="A48" s="3">
        <v>2</v>
      </c>
      <c r="B48" s="20">
        <v>0.6166666666666667</v>
      </c>
      <c r="C48" s="3">
        <v>500</v>
      </c>
      <c r="D48">
        <v>581</v>
      </c>
      <c r="E48">
        <v>0.22</v>
      </c>
      <c r="F48">
        <v>-3.6077937885804733E-2</v>
      </c>
      <c r="G48" s="13">
        <v>2.2955E-2</v>
      </c>
      <c r="H48">
        <v>-1.5716810231237086</v>
      </c>
      <c r="I48">
        <v>0</v>
      </c>
      <c r="J48">
        <v>37</v>
      </c>
      <c r="K48">
        <v>34</v>
      </c>
      <c r="L48">
        <v>52.112676056338024</v>
      </c>
      <c r="M48">
        <v>1</v>
      </c>
    </row>
    <row r="49" spans="1:13" x14ac:dyDescent="0.3">
      <c r="A49" s="3">
        <v>3</v>
      </c>
      <c r="B49" s="21">
        <v>0.33333333333333331</v>
      </c>
      <c r="C49" s="3">
        <v>500</v>
      </c>
      <c r="D49">
        <v>552</v>
      </c>
      <c r="E49">
        <v>0.23</v>
      </c>
      <c r="F49">
        <v>-2.8216287885334118E-3</v>
      </c>
      <c r="G49" s="13">
        <v>1.9504000000000001E-2</v>
      </c>
      <c r="H49">
        <v>-0.14466923649166386</v>
      </c>
      <c r="I49">
        <v>0</v>
      </c>
      <c r="J49">
        <v>20</v>
      </c>
      <c r="K49">
        <v>14</v>
      </c>
      <c r="L49">
        <v>58.82352941176471</v>
      </c>
      <c r="M49">
        <v>1</v>
      </c>
    </row>
    <row r="50" spans="1:13" x14ac:dyDescent="0.3">
      <c r="A50" s="3">
        <v>6</v>
      </c>
      <c r="B50" s="20">
        <v>0.28333333333333333</v>
      </c>
      <c r="C50" s="3">
        <v>500</v>
      </c>
      <c r="D50">
        <v>635</v>
      </c>
      <c r="E50">
        <v>0.23</v>
      </c>
      <c r="F50">
        <v>-0.14377364763492886</v>
      </c>
      <c r="G50" s="13">
        <v>2.9944999999999999E-2</v>
      </c>
      <c r="H50">
        <v>-4.8012572260787731</v>
      </c>
      <c r="I50">
        <v>0</v>
      </c>
      <c r="J50">
        <v>17</v>
      </c>
      <c r="K50">
        <v>49</v>
      </c>
      <c r="L50">
        <v>25.757575757575758</v>
      </c>
      <c r="M50">
        <v>1</v>
      </c>
    </row>
    <row r="51" spans="1:13" x14ac:dyDescent="0.3">
      <c r="A51" s="20">
        <v>8</v>
      </c>
      <c r="B51" s="20">
        <v>0.78333333333333333</v>
      </c>
      <c r="C51" s="20">
        <v>500</v>
      </c>
      <c r="D51" s="19">
        <v>566</v>
      </c>
      <c r="E51" s="19">
        <v>0.21</v>
      </c>
      <c r="F51">
        <v>-2.2137617662481721E-2</v>
      </c>
      <c r="G51" s="13">
        <v>1.8863999999999999E-2</v>
      </c>
      <c r="H51">
        <v>-1.1735378319805831</v>
      </c>
      <c r="I51">
        <v>0</v>
      </c>
      <c r="J51">
        <v>47</v>
      </c>
      <c r="K51">
        <v>61</v>
      </c>
      <c r="L51">
        <v>43.518518518518519</v>
      </c>
      <c r="M51">
        <v>1</v>
      </c>
    </row>
    <row r="52" spans="1:13" x14ac:dyDescent="0.3">
      <c r="A52" s="3">
        <v>9</v>
      </c>
      <c r="B52" s="20">
        <v>0.5</v>
      </c>
      <c r="C52" s="3">
        <v>500</v>
      </c>
      <c r="D52">
        <v>554</v>
      </c>
      <c r="E52">
        <v>0.22</v>
      </c>
      <c r="F52">
        <v>-2.1644038314271842E-2</v>
      </c>
      <c r="G52" s="13">
        <v>1.8785E-2</v>
      </c>
      <c r="H52">
        <v>-1.1521979406053682</v>
      </c>
      <c r="I52">
        <v>0</v>
      </c>
      <c r="J52">
        <v>30</v>
      </c>
      <c r="K52">
        <v>38</v>
      </c>
      <c r="L52">
        <v>44.117647058823529</v>
      </c>
      <c r="M52">
        <v>1</v>
      </c>
    </row>
    <row r="53" spans="1:13" x14ac:dyDescent="0.3">
      <c r="A53" s="22">
        <v>10</v>
      </c>
      <c r="B53" s="23">
        <v>0.46666666666666667</v>
      </c>
      <c r="C53" s="22">
        <v>500</v>
      </c>
      <c r="D53" s="17">
        <v>559</v>
      </c>
      <c r="E53" s="17">
        <v>0.22</v>
      </c>
      <c r="F53" s="17">
        <v>-2.6839742123204849E-2</v>
      </c>
      <c r="G53" s="13">
        <v>1.2359E-2</v>
      </c>
      <c r="H53">
        <v>-2.1716758737118576</v>
      </c>
      <c r="I53">
        <v>0</v>
      </c>
      <c r="J53">
        <v>28</v>
      </c>
      <c r="K53">
        <v>88</v>
      </c>
      <c r="L53">
        <v>24.137931034482758</v>
      </c>
      <c r="M53">
        <v>1</v>
      </c>
    </row>
    <row r="54" spans="1:13" x14ac:dyDescent="0.3">
      <c r="A54" s="24">
        <v>1</v>
      </c>
      <c r="B54" s="24">
        <v>0.73333333333333328</v>
      </c>
      <c r="C54" s="25">
        <v>750</v>
      </c>
      <c r="D54" s="19">
        <v>637</v>
      </c>
      <c r="E54" s="19">
        <v>0.21</v>
      </c>
      <c r="F54">
        <v>7.0816405173794783E-2</v>
      </c>
      <c r="G54" s="13">
        <v>1.6775000000000002E-2</v>
      </c>
      <c r="H54">
        <v>4.221544272655426</v>
      </c>
      <c r="I54">
        <v>4.221544272655426</v>
      </c>
      <c r="J54">
        <v>44</v>
      </c>
      <c r="K54">
        <v>8</v>
      </c>
      <c r="L54">
        <v>84.615384615384613</v>
      </c>
      <c r="M54">
        <v>1</v>
      </c>
    </row>
    <row r="55" spans="1:13" x14ac:dyDescent="0.3">
      <c r="A55" s="4">
        <v>2</v>
      </c>
      <c r="B55" s="24">
        <v>0.46666666666666667</v>
      </c>
      <c r="C55" s="26">
        <v>750</v>
      </c>
      <c r="D55">
        <v>908</v>
      </c>
      <c r="E55">
        <v>0.22</v>
      </c>
      <c r="F55">
        <v>-4.3638706707783574E-2</v>
      </c>
      <c r="G55" s="13">
        <v>1.3596E-2</v>
      </c>
      <c r="H55">
        <v>-3.209672455706353</v>
      </c>
      <c r="I55">
        <v>0</v>
      </c>
      <c r="J55">
        <v>28</v>
      </c>
      <c r="K55">
        <v>6</v>
      </c>
      <c r="L55">
        <v>82.35294117647058</v>
      </c>
      <c r="M55">
        <v>1</v>
      </c>
    </row>
    <row r="56" spans="1:13" x14ac:dyDescent="0.3">
      <c r="A56" s="4">
        <v>3</v>
      </c>
      <c r="B56" s="24">
        <v>0.6166666666666667</v>
      </c>
      <c r="C56" s="26">
        <v>750</v>
      </c>
      <c r="D56">
        <v>925</v>
      </c>
      <c r="E56">
        <v>0.22</v>
      </c>
      <c r="F56">
        <v>-4.1011000570841526E-2</v>
      </c>
      <c r="G56" s="13">
        <v>1.5675999999999999E-2</v>
      </c>
      <c r="H56">
        <v>-2.6161648743838688</v>
      </c>
      <c r="I56">
        <v>0</v>
      </c>
      <c r="J56">
        <v>37</v>
      </c>
      <c r="K56">
        <v>4</v>
      </c>
      <c r="L56">
        <v>90.243902439024396</v>
      </c>
      <c r="M56">
        <v>1</v>
      </c>
    </row>
    <row r="57" spans="1:13" x14ac:dyDescent="0.3">
      <c r="A57" s="4">
        <v>5</v>
      </c>
      <c r="B57" s="24">
        <v>0.6</v>
      </c>
      <c r="C57" s="26">
        <v>750</v>
      </c>
      <c r="D57">
        <v>856</v>
      </c>
      <c r="E57">
        <v>0.22</v>
      </c>
      <c r="F57">
        <v>-1.5542826542511512E-2</v>
      </c>
      <c r="G57" s="13">
        <v>1.9949999999999999E-2</v>
      </c>
      <c r="H57">
        <v>-0.77908904974995052</v>
      </c>
      <c r="I57">
        <v>0</v>
      </c>
      <c r="J57">
        <v>36</v>
      </c>
      <c r="K57">
        <v>11</v>
      </c>
      <c r="L57">
        <v>76.59574468085107</v>
      </c>
      <c r="M57">
        <v>1</v>
      </c>
    </row>
    <row r="58" spans="1:13" x14ac:dyDescent="0.3">
      <c r="A58" s="4">
        <v>6</v>
      </c>
      <c r="B58" s="24">
        <v>0.56666666666666665</v>
      </c>
      <c r="C58" s="4">
        <v>750</v>
      </c>
      <c r="D58">
        <v>472</v>
      </c>
      <c r="E58">
        <v>0.22</v>
      </c>
      <c r="F58">
        <v>0.1570606486494367</v>
      </c>
      <c r="G58" s="13">
        <v>3.2169000000000003E-2</v>
      </c>
      <c r="H58">
        <v>4.882360304934461</v>
      </c>
      <c r="I58">
        <v>4.882360304934461</v>
      </c>
      <c r="J58">
        <v>34</v>
      </c>
      <c r="K58">
        <v>110</v>
      </c>
      <c r="L58">
        <v>23.611111111111111</v>
      </c>
      <c r="M58">
        <v>1</v>
      </c>
    </row>
    <row r="59" spans="1:13" x14ac:dyDescent="0.3">
      <c r="A59" s="4">
        <v>7</v>
      </c>
      <c r="B59" s="24">
        <v>0.18333333333333332</v>
      </c>
      <c r="C59" s="4">
        <v>750</v>
      </c>
      <c r="D59">
        <v>984</v>
      </c>
      <c r="E59">
        <v>0.23</v>
      </c>
      <c r="F59">
        <v>-0.23017663757875365</v>
      </c>
      <c r="G59" s="13">
        <v>2.6526999999999998E-2</v>
      </c>
      <c r="H59">
        <v>-8.6770700636616898</v>
      </c>
      <c r="I59">
        <v>0</v>
      </c>
      <c r="J59">
        <v>11</v>
      </c>
      <c r="K59">
        <v>35</v>
      </c>
      <c r="L59">
        <v>23.913043478260871</v>
      </c>
      <c r="M59">
        <v>1</v>
      </c>
    </row>
    <row r="60" spans="1:13" x14ac:dyDescent="0.3">
      <c r="A60" s="5">
        <v>1</v>
      </c>
      <c r="B60" s="27">
        <v>0.11666666666666667</v>
      </c>
      <c r="C60" s="5">
        <v>1000</v>
      </c>
      <c r="D60" s="5">
        <v>1082</v>
      </c>
      <c r="E60" s="5">
        <v>0.23</v>
      </c>
      <c r="F60">
        <v>5.0293761608398296E-3</v>
      </c>
      <c r="G60" s="13">
        <v>3.5156E-2</v>
      </c>
      <c r="H60">
        <v>0.1430588281044439</v>
      </c>
      <c r="I60">
        <v>0.1430588281044439</v>
      </c>
      <c r="J60">
        <v>7</v>
      </c>
      <c r="K60">
        <v>22</v>
      </c>
      <c r="L60">
        <v>24.137931034482758</v>
      </c>
      <c r="M60">
        <v>1</v>
      </c>
    </row>
    <row r="61" spans="1:13" x14ac:dyDescent="0.3">
      <c r="A61" s="5">
        <v>2</v>
      </c>
      <c r="B61" s="27">
        <v>0.56666666666666665</v>
      </c>
      <c r="C61" s="5">
        <v>1000</v>
      </c>
      <c r="D61" s="5">
        <v>1133</v>
      </c>
      <c r="E61" s="5">
        <v>0.22</v>
      </c>
      <c r="F61">
        <v>-4.6547709552044694E-2</v>
      </c>
      <c r="G61" s="13">
        <v>1.3749000000000001E-2</v>
      </c>
      <c r="H61">
        <v>-3.385534188089657</v>
      </c>
      <c r="I61">
        <v>0</v>
      </c>
      <c r="J61">
        <v>34</v>
      </c>
      <c r="K61">
        <v>10</v>
      </c>
      <c r="L61">
        <v>77.272727272727266</v>
      </c>
      <c r="M61">
        <v>1</v>
      </c>
    </row>
    <row r="62" spans="1:13" x14ac:dyDescent="0.3">
      <c r="A62" s="5">
        <v>5</v>
      </c>
      <c r="B62" s="27">
        <v>0.48333333333333334</v>
      </c>
      <c r="C62" s="5">
        <v>1000</v>
      </c>
      <c r="D62" s="5">
        <v>1141</v>
      </c>
      <c r="E62" s="5">
        <v>0.22</v>
      </c>
      <c r="F62">
        <v>-5.2915856202311415E-2</v>
      </c>
      <c r="G62" s="13">
        <v>2.3130000000000001E-2</v>
      </c>
      <c r="H62">
        <v>-2.287758590674942</v>
      </c>
      <c r="I62">
        <v>0</v>
      </c>
      <c r="J62">
        <v>29</v>
      </c>
      <c r="K62">
        <v>17</v>
      </c>
      <c r="L62">
        <v>63.04347826086957</v>
      </c>
      <c r="M62">
        <v>1</v>
      </c>
    </row>
    <row r="63" spans="1:13" x14ac:dyDescent="0.3">
      <c r="A63" s="15">
        <v>8</v>
      </c>
      <c r="B63" s="28">
        <v>0.15</v>
      </c>
      <c r="C63" s="15">
        <v>1000</v>
      </c>
      <c r="D63" s="15">
        <v>999</v>
      </c>
      <c r="E63" s="15">
        <v>0.23</v>
      </c>
      <c r="F63" s="17">
        <v>0.12794747814034174</v>
      </c>
      <c r="G63" s="13">
        <v>1.5896E-2</v>
      </c>
      <c r="H63">
        <v>8.0490361185418813</v>
      </c>
      <c r="I63">
        <v>8.0490361185418813</v>
      </c>
      <c r="J63">
        <v>9</v>
      </c>
      <c r="K63">
        <v>20</v>
      </c>
      <c r="L63">
        <v>31.03448275862069</v>
      </c>
      <c r="M63">
        <v>1</v>
      </c>
    </row>
    <row r="64" spans="1:13" x14ac:dyDescent="0.3">
      <c r="A64" s="5">
        <v>10</v>
      </c>
      <c r="B64" s="27">
        <v>0.5</v>
      </c>
      <c r="C64" s="5">
        <v>1000</v>
      </c>
      <c r="D64" s="5">
        <v>1058</v>
      </c>
      <c r="E64" s="5">
        <v>0.22</v>
      </c>
      <c r="F64">
        <v>-9.0563932504840097E-3</v>
      </c>
      <c r="G64" s="13">
        <v>5.6786999999999997E-2</v>
      </c>
      <c r="H64">
        <v>-0.15948004385658707</v>
      </c>
      <c r="I64">
        <v>0</v>
      </c>
      <c r="J64">
        <v>30</v>
      </c>
      <c r="K64">
        <v>29</v>
      </c>
      <c r="L64">
        <v>50.847457627118644</v>
      </c>
      <c r="M64">
        <v>1</v>
      </c>
    </row>
    <row r="65" spans="1:13" x14ac:dyDescent="0.3">
      <c r="A65" s="2">
        <v>1</v>
      </c>
      <c r="B65" s="2">
        <v>1</v>
      </c>
      <c r="C65" s="2">
        <v>166</v>
      </c>
      <c r="D65" s="2">
        <v>196</v>
      </c>
      <c r="E65" s="2">
        <v>0.21299999999999999</v>
      </c>
      <c r="F65" s="2">
        <v>-1.0456086971859492E-2</v>
      </c>
      <c r="G65">
        <v>1.1190000000000033E-2</v>
      </c>
      <c r="H65">
        <v>-0.93441349167644872</v>
      </c>
      <c r="I65">
        <v>0</v>
      </c>
      <c r="J65">
        <v>60</v>
      </c>
      <c r="K65">
        <v>17</v>
      </c>
      <c r="L65">
        <v>77.922077922077932</v>
      </c>
      <c r="M65">
        <v>2</v>
      </c>
    </row>
    <row r="66" spans="1:13" x14ac:dyDescent="0.3">
      <c r="A66" s="2">
        <v>2</v>
      </c>
      <c r="B66" s="2">
        <v>1</v>
      </c>
      <c r="C66" s="2">
        <v>166</v>
      </c>
      <c r="D66" s="2">
        <v>138</v>
      </c>
      <c r="E66" s="2">
        <v>0.21299999999999999</v>
      </c>
      <c r="F66" s="2">
        <v>6.4277300505756058E-2</v>
      </c>
      <c r="G66">
        <v>4.4671999999999934E-2</v>
      </c>
      <c r="H66">
        <v>1.4388722355335815</v>
      </c>
      <c r="I66">
        <v>1.4388722355335815</v>
      </c>
      <c r="J66">
        <v>60</v>
      </c>
      <c r="K66">
        <v>10</v>
      </c>
      <c r="L66">
        <v>85.714285714285708</v>
      </c>
      <c r="M66">
        <v>2</v>
      </c>
    </row>
    <row r="67" spans="1:13" x14ac:dyDescent="0.3">
      <c r="A67" s="2">
        <v>4</v>
      </c>
      <c r="B67" s="2">
        <v>1</v>
      </c>
      <c r="C67" s="2">
        <v>166</v>
      </c>
      <c r="D67" s="2">
        <v>236</v>
      </c>
      <c r="E67" s="2">
        <v>0.21299999999999999</v>
      </c>
      <c r="F67" s="2">
        <v>-5.0013839026214271E-2</v>
      </c>
      <c r="G67">
        <v>8.0759999999999721E-3</v>
      </c>
      <c r="H67">
        <v>-6.1928973534193217</v>
      </c>
      <c r="I67">
        <v>0</v>
      </c>
      <c r="J67">
        <v>60</v>
      </c>
      <c r="K67">
        <v>26</v>
      </c>
      <c r="L67">
        <v>69.767441860465112</v>
      </c>
      <c r="M67">
        <v>2</v>
      </c>
    </row>
    <row r="68" spans="1:13" x14ac:dyDescent="0.3">
      <c r="A68" s="3">
        <v>2</v>
      </c>
      <c r="B68" s="3">
        <v>0.6333333333333333</v>
      </c>
      <c r="C68" s="3">
        <v>500</v>
      </c>
      <c r="D68" s="3">
        <v>467</v>
      </c>
      <c r="E68" s="3">
        <v>0.22600000000000001</v>
      </c>
      <c r="F68" s="3">
        <v>-7.7112128536765495E-2</v>
      </c>
      <c r="G68">
        <v>2.1796000000000149E-2</v>
      </c>
      <c r="H68">
        <v>-3.5379027590734524</v>
      </c>
      <c r="I68">
        <v>0</v>
      </c>
      <c r="J68">
        <v>38</v>
      </c>
      <c r="K68">
        <v>84</v>
      </c>
      <c r="L68">
        <v>31.147540983606557</v>
      </c>
      <c r="M68">
        <v>2</v>
      </c>
    </row>
    <row r="69" spans="1:13" x14ac:dyDescent="0.3">
      <c r="A69" s="3">
        <v>5</v>
      </c>
      <c r="B69" s="3">
        <v>1</v>
      </c>
      <c r="C69" s="3">
        <v>500</v>
      </c>
      <c r="D69" s="3">
        <v>261</v>
      </c>
      <c r="E69" s="3">
        <v>0.21299999999999999</v>
      </c>
      <c r="F69" s="3">
        <v>8.7923493408133005E-2</v>
      </c>
      <c r="G69">
        <v>4.5819000000000054E-2</v>
      </c>
      <c r="H69">
        <v>1.9189308672850325</v>
      </c>
      <c r="I69">
        <v>1.9189308672850325</v>
      </c>
      <c r="J69">
        <v>60</v>
      </c>
      <c r="K69">
        <v>101</v>
      </c>
      <c r="L69">
        <v>37.267080745341616</v>
      </c>
      <c r="M69">
        <v>2</v>
      </c>
    </row>
    <row r="70" spans="1:13" x14ac:dyDescent="0.3">
      <c r="A70" s="3">
        <v>6</v>
      </c>
      <c r="B70" s="3">
        <v>0.36666666666666664</v>
      </c>
      <c r="C70" s="3">
        <v>500</v>
      </c>
      <c r="D70" s="3">
        <v>248</v>
      </c>
      <c r="E70" s="3">
        <v>0.23899999999999999</v>
      </c>
      <c r="F70" s="3">
        <v>0.34008285703083163</v>
      </c>
      <c r="G70">
        <v>5.7447999999999944E-2</v>
      </c>
      <c r="H70">
        <v>5.919838062784291</v>
      </c>
      <c r="I70">
        <v>5.919838062784291</v>
      </c>
      <c r="J70">
        <v>22</v>
      </c>
      <c r="K70">
        <v>17</v>
      </c>
      <c r="L70">
        <v>56.410256410256409</v>
      </c>
      <c r="M70">
        <v>2</v>
      </c>
    </row>
    <row r="71" spans="1:13" x14ac:dyDescent="0.3">
      <c r="A71" s="4">
        <v>4</v>
      </c>
      <c r="B71" s="4">
        <v>0.8666666666666667</v>
      </c>
      <c r="C71" s="4">
        <v>750</v>
      </c>
      <c r="D71" s="4">
        <v>424</v>
      </c>
      <c r="E71" s="4">
        <v>0.21299999999999999</v>
      </c>
      <c r="F71" s="4">
        <v>9.3217764477348836E-2</v>
      </c>
      <c r="G71">
        <v>1.6360999999999848E-2</v>
      </c>
      <c r="H71">
        <v>5.6975591025823427</v>
      </c>
      <c r="I71">
        <v>5.6975591025823427</v>
      </c>
      <c r="J71">
        <v>52</v>
      </c>
      <c r="K71">
        <v>19</v>
      </c>
      <c r="L71">
        <v>73.239436619718319</v>
      </c>
      <c r="M71">
        <v>2</v>
      </c>
    </row>
    <row r="72" spans="1:13" x14ac:dyDescent="0.3">
      <c r="A72" s="4">
        <v>10</v>
      </c>
      <c r="B72" s="4">
        <v>1</v>
      </c>
      <c r="C72" s="4">
        <v>750</v>
      </c>
      <c r="D72" s="4">
        <v>334</v>
      </c>
      <c r="E72" s="4">
        <v>0.21299999999999999</v>
      </c>
      <c r="F72" s="4">
        <v>0.12909353142342547</v>
      </c>
      <c r="G72">
        <v>2.3732000000000086E-2</v>
      </c>
      <c r="H72">
        <v>5.4396397869300941</v>
      </c>
      <c r="I72">
        <v>5.4396397869300941</v>
      </c>
      <c r="J72">
        <v>60</v>
      </c>
      <c r="K72">
        <v>58</v>
      </c>
      <c r="L72">
        <v>50.847457627118644</v>
      </c>
      <c r="M72">
        <v>2</v>
      </c>
    </row>
    <row r="73" spans="1:13" x14ac:dyDescent="0.3">
      <c r="A73" s="5">
        <v>2</v>
      </c>
      <c r="B73" s="5">
        <v>0.26666666666666666</v>
      </c>
      <c r="C73" s="7">
        <v>1000</v>
      </c>
      <c r="D73" s="5">
        <v>847</v>
      </c>
      <c r="E73" s="5">
        <v>0.23899999999999999</v>
      </c>
      <c r="F73" s="5">
        <v>-5.6221704625384609E-2</v>
      </c>
      <c r="G73">
        <v>1.2552999999999925E-2</v>
      </c>
      <c r="H73">
        <v>-4.4787464849346721</v>
      </c>
      <c r="I73">
        <v>0</v>
      </c>
      <c r="J73">
        <v>16</v>
      </c>
      <c r="K73">
        <v>34</v>
      </c>
      <c r="L73">
        <v>32</v>
      </c>
      <c r="M73">
        <v>2</v>
      </c>
    </row>
    <row r="74" spans="1:13" x14ac:dyDescent="0.3">
      <c r="A74" s="5">
        <v>6</v>
      </c>
      <c r="B74" s="5">
        <v>0.28333333333333333</v>
      </c>
      <c r="C74" s="7">
        <v>1000</v>
      </c>
      <c r="D74" s="5">
        <v>557</v>
      </c>
      <c r="E74" s="5">
        <v>0.23899999999999999</v>
      </c>
      <c r="F74" s="5">
        <v>0.2950772380773285</v>
      </c>
      <c r="G74">
        <v>3.8793000000000077E-2</v>
      </c>
      <c r="H74">
        <v>7.6064557543197973</v>
      </c>
      <c r="I74">
        <v>7.6064557543197973</v>
      </c>
      <c r="J74">
        <v>17</v>
      </c>
      <c r="K74">
        <v>107</v>
      </c>
      <c r="L74">
        <v>13.709677419354838</v>
      </c>
      <c r="M74">
        <v>2</v>
      </c>
    </row>
    <row r="75" spans="1:13" x14ac:dyDescent="0.3">
      <c r="A75" s="2">
        <v>2</v>
      </c>
      <c r="B75" s="2">
        <v>1</v>
      </c>
      <c r="C75" s="2">
        <v>166</v>
      </c>
      <c r="D75" s="2">
        <v>202</v>
      </c>
      <c r="E75" s="2">
        <v>0.21299999999999999</v>
      </c>
      <c r="F75" s="2">
        <v>-8.2347386701953518E-2</v>
      </c>
      <c r="G75">
        <v>9.392000000000067E-3</v>
      </c>
      <c r="H75">
        <v>-8.7678222638365551</v>
      </c>
      <c r="I75">
        <v>0</v>
      </c>
      <c r="J75">
        <v>60</v>
      </c>
      <c r="K75">
        <v>30</v>
      </c>
      <c r="L75">
        <v>66.666666666666657</v>
      </c>
      <c r="M75">
        <v>2</v>
      </c>
    </row>
    <row r="76" spans="1:13" x14ac:dyDescent="0.3">
      <c r="A76" s="2">
        <v>6</v>
      </c>
      <c r="B76" s="2">
        <v>1</v>
      </c>
      <c r="C76" s="2">
        <v>166</v>
      </c>
      <c r="D76" s="2">
        <v>119</v>
      </c>
      <c r="E76" s="2">
        <v>0.21299999999999999</v>
      </c>
      <c r="F76" s="2">
        <v>3.0360328811747307E-2</v>
      </c>
      <c r="G76">
        <v>2.4098999999999871E-2</v>
      </c>
      <c r="H76">
        <v>1.2598169555478431</v>
      </c>
      <c r="I76">
        <v>1.2598169555478431</v>
      </c>
      <c r="J76">
        <v>60</v>
      </c>
      <c r="K76">
        <v>9</v>
      </c>
      <c r="L76">
        <v>86.956521739130437</v>
      </c>
      <c r="M76">
        <v>2</v>
      </c>
    </row>
    <row r="77" spans="1:13" x14ac:dyDescent="0.3">
      <c r="A77" s="2">
        <v>7</v>
      </c>
      <c r="B77" s="2">
        <v>1</v>
      </c>
      <c r="C77" s="2">
        <v>166</v>
      </c>
      <c r="D77" s="2">
        <v>142</v>
      </c>
      <c r="E77" s="2">
        <v>0.21299999999999999</v>
      </c>
      <c r="F77" s="2">
        <v>-7.27753042456546E-3</v>
      </c>
      <c r="G77">
        <v>2.9783000000000115E-2</v>
      </c>
      <c r="H77">
        <v>-0.24435182569134847</v>
      </c>
      <c r="I77">
        <v>0</v>
      </c>
      <c r="J77">
        <v>60</v>
      </c>
      <c r="K77">
        <v>36</v>
      </c>
      <c r="L77">
        <v>62.5</v>
      </c>
      <c r="M77">
        <v>2</v>
      </c>
    </row>
    <row r="78" spans="1:13" x14ac:dyDescent="0.3">
      <c r="A78" s="2">
        <v>8</v>
      </c>
      <c r="B78" s="2">
        <v>1</v>
      </c>
      <c r="C78" s="2">
        <v>166</v>
      </c>
      <c r="D78" s="2">
        <v>79</v>
      </c>
      <c r="E78" s="2">
        <v>0.21299999999999999</v>
      </c>
      <c r="F78" s="2">
        <v>0.11762124026902748</v>
      </c>
      <c r="G78">
        <v>3.7301999999999946E-2</v>
      </c>
      <c r="H78">
        <v>3.1532153844037225</v>
      </c>
      <c r="I78">
        <v>3.1532153844037225</v>
      </c>
      <c r="J78">
        <v>60</v>
      </c>
      <c r="K78">
        <v>45</v>
      </c>
      <c r="L78">
        <v>57.142857142857139</v>
      </c>
      <c r="M78">
        <v>2</v>
      </c>
    </row>
    <row r="79" spans="1:13" x14ac:dyDescent="0.3">
      <c r="A79" s="2">
        <v>9</v>
      </c>
      <c r="B79" s="2">
        <v>1</v>
      </c>
      <c r="C79" s="2">
        <v>166</v>
      </c>
      <c r="D79" s="2">
        <v>74</v>
      </c>
      <c r="E79" s="2">
        <v>0.21299999999999999</v>
      </c>
      <c r="F79" s="2">
        <v>0.1315477679920149</v>
      </c>
      <c r="G79">
        <v>2.9301000000000021E-2</v>
      </c>
      <c r="H79">
        <v>4.4895316880657585</v>
      </c>
      <c r="I79">
        <v>4.4895316880657585</v>
      </c>
      <c r="J79">
        <v>60</v>
      </c>
      <c r="K79">
        <v>9</v>
      </c>
      <c r="L79">
        <v>86.956521739130437</v>
      </c>
      <c r="M79">
        <v>2</v>
      </c>
    </row>
    <row r="80" spans="1:13" x14ac:dyDescent="0.3">
      <c r="A80" s="3">
        <v>2</v>
      </c>
      <c r="B80" s="3">
        <v>0.6333333333333333</v>
      </c>
      <c r="C80" s="3">
        <v>231</v>
      </c>
      <c r="D80" s="3">
        <v>300</v>
      </c>
      <c r="E80" s="3">
        <v>0.22600000000000001</v>
      </c>
      <c r="F80" s="3">
        <v>-6.2364464098839931E-2</v>
      </c>
      <c r="G80">
        <v>2.5921000000000083E-2</v>
      </c>
      <c r="H80">
        <v>-2.405943601668135</v>
      </c>
      <c r="I80">
        <v>0</v>
      </c>
      <c r="J80">
        <v>38</v>
      </c>
      <c r="K80">
        <v>12</v>
      </c>
      <c r="L80">
        <v>76</v>
      </c>
      <c r="M80">
        <v>2</v>
      </c>
    </row>
    <row r="81" spans="1:13" x14ac:dyDescent="0.3">
      <c r="A81" s="3">
        <v>4</v>
      </c>
      <c r="B81" s="3">
        <v>1</v>
      </c>
      <c r="C81" s="3">
        <v>231</v>
      </c>
      <c r="D81" s="3">
        <v>235</v>
      </c>
      <c r="E81" s="3">
        <v>0.21299999999999999</v>
      </c>
      <c r="F81" s="3">
        <v>6.7752798639779972E-3</v>
      </c>
      <c r="G81">
        <v>3.2454999999999901E-2</v>
      </c>
      <c r="H81">
        <v>0.20875920086205571</v>
      </c>
      <c r="I81">
        <v>0.20875920086205571</v>
      </c>
      <c r="J81">
        <v>60</v>
      </c>
      <c r="K81">
        <v>66</v>
      </c>
      <c r="L81">
        <v>47.619047619047613</v>
      </c>
      <c r="M81">
        <v>2</v>
      </c>
    </row>
    <row r="82" spans="1:13" x14ac:dyDescent="0.3">
      <c r="A82" s="3">
        <v>7</v>
      </c>
      <c r="B82" s="3">
        <v>1</v>
      </c>
      <c r="C82" s="3">
        <v>231</v>
      </c>
      <c r="D82" s="3">
        <v>269</v>
      </c>
      <c r="E82" s="3">
        <v>0.21299999999999999</v>
      </c>
      <c r="F82" s="3">
        <v>-2.2006529478507869E-2</v>
      </c>
      <c r="G82">
        <v>3.2062999999999953E-2</v>
      </c>
      <c r="H82">
        <v>-0.68635278914973341</v>
      </c>
      <c r="I82">
        <v>0</v>
      </c>
      <c r="J82">
        <v>60</v>
      </c>
      <c r="K82">
        <v>66</v>
      </c>
      <c r="L82">
        <v>47.619047619047613</v>
      </c>
      <c r="M82">
        <v>2</v>
      </c>
    </row>
    <row r="83" spans="1:13" x14ac:dyDescent="0.3">
      <c r="A83" s="4">
        <v>1</v>
      </c>
      <c r="B83" s="4">
        <v>0.81666666666666665</v>
      </c>
      <c r="C83" s="4">
        <v>433</v>
      </c>
      <c r="D83" s="4">
        <v>360</v>
      </c>
      <c r="E83" s="4">
        <v>0.21299999999999999</v>
      </c>
      <c r="F83" s="4">
        <v>6.9809038883610453E-2</v>
      </c>
      <c r="G83">
        <v>1.3157999999999781E-2</v>
      </c>
      <c r="H83">
        <v>5.3054445115983899</v>
      </c>
      <c r="I83">
        <v>5.3054445115983899</v>
      </c>
      <c r="J83">
        <v>49</v>
      </c>
      <c r="K83">
        <v>29</v>
      </c>
      <c r="L83">
        <v>62.820512820512818</v>
      </c>
      <c r="M83">
        <v>2</v>
      </c>
    </row>
    <row r="84" spans="1:13" x14ac:dyDescent="0.3">
      <c r="A84" s="4">
        <v>3</v>
      </c>
      <c r="B84" s="4">
        <v>0.7</v>
      </c>
      <c r="C84" s="4">
        <v>433</v>
      </c>
      <c r="D84" s="4">
        <v>523</v>
      </c>
      <c r="E84" s="4">
        <v>0.21299999999999999</v>
      </c>
      <c r="F84" s="4">
        <v>-3.5808894721077462E-2</v>
      </c>
      <c r="G84">
        <v>2.3098000000000063E-2</v>
      </c>
      <c r="H84">
        <v>-1.5503028279971152</v>
      </c>
      <c r="I84">
        <v>0</v>
      </c>
      <c r="J84">
        <v>42</v>
      </c>
      <c r="K84">
        <v>16</v>
      </c>
      <c r="L84">
        <v>72.41379310344827</v>
      </c>
      <c r="M84">
        <v>2</v>
      </c>
    </row>
    <row r="85" spans="1:13" x14ac:dyDescent="0.3">
      <c r="A85" s="4">
        <v>4</v>
      </c>
      <c r="B85" s="4">
        <v>0.9</v>
      </c>
      <c r="C85" s="4">
        <v>433</v>
      </c>
      <c r="D85" s="4">
        <v>506</v>
      </c>
      <c r="E85" s="4">
        <v>0.21299999999999999</v>
      </c>
      <c r="F85" s="4">
        <v>-1.5218859709048044E-2</v>
      </c>
      <c r="G85">
        <v>2.08870000000001E-2</v>
      </c>
      <c r="H85">
        <v>-0.72862831948331364</v>
      </c>
      <c r="I85">
        <v>0</v>
      </c>
      <c r="J85">
        <v>54</v>
      </c>
      <c r="K85">
        <v>9</v>
      </c>
      <c r="L85">
        <v>85.714285714285708</v>
      </c>
      <c r="M85">
        <v>2</v>
      </c>
    </row>
    <row r="86" spans="1:13" x14ac:dyDescent="0.3">
      <c r="A86" s="4">
        <v>6</v>
      </c>
      <c r="B86" s="4">
        <v>0.76666666666666672</v>
      </c>
      <c r="C86" s="4">
        <v>433</v>
      </c>
      <c r="D86" s="4">
        <v>319</v>
      </c>
      <c r="E86" s="4">
        <v>0.21299999999999999</v>
      </c>
      <c r="F86" s="4">
        <v>0.10654237966205218</v>
      </c>
      <c r="G86">
        <v>3.1123000000000012E-2</v>
      </c>
      <c r="H86">
        <v>3.4232683116040272</v>
      </c>
      <c r="I86">
        <v>3.4232683116040272</v>
      </c>
      <c r="J86">
        <v>46</v>
      </c>
      <c r="K86">
        <v>22</v>
      </c>
      <c r="L86">
        <v>67.64705882352942</v>
      </c>
      <c r="M86">
        <v>2</v>
      </c>
    </row>
    <row r="87" spans="1:13" x14ac:dyDescent="0.3">
      <c r="A87" s="4">
        <v>7</v>
      </c>
      <c r="B87" s="4">
        <v>0.6</v>
      </c>
      <c r="C87" s="4">
        <v>433</v>
      </c>
      <c r="D87" s="4">
        <v>563</v>
      </c>
      <c r="E87" s="4">
        <v>0.22600000000000001</v>
      </c>
      <c r="F87" s="4">
        <v>-8.4516394398390551E-2</v>
      </c>
      <c r="G87">
        <v>1.8594999999999917E-2</v>
      </c>
      <c r="H87">
        <v>-4.5451139767889712</v>
      </c>
      <c r="I87">
        <v>0</v>
      </c>
      <c r="J87">
        <v>36</v>
      </c>
      <c r="K87">
        <v>42</v>
      </c>
      <c r="L87">
        <v>46.153846153846153</v>
      </c>
      <c r="M87">
        <v>2</v>
      </c>
    </row>
    <row r="88" spans="1:13" x14ac:dyDescent="0.3">
      <c r="A88" s="4">
        <v>9</v>
      </c>
      <c r="B88" s="4">
        <v>0.83333333333333337</v>
      </c>
      <c r="C88" s="4">
        <v>433</v>
      </c>
      <c r="D88" s="4">
        <v>442</v>
      </c>
      <c r="E88" s="4">
        <v>0.21299999999999999</v>
      </c>
      <c r="F88" s="4">
        <v>1.6395313813439644E-2</v>
      </c>
      <c r="G88">
        <v>4.0135000000000032E-2</v>
      </c>
      <c r="H88">
        <v>0.40850414385049533</v>
      </c>
      <c r="I88">
        <v>0.40850414385049533</v>
      </c>
      <c r="J88">
        <v>50</v>
      </c>
      <c r="K88">
        <v>23</v>
      </c>
      <c r="L88">
        <v>68.493150684931507</v>
      </c>
      <c r="M88">
        <v>2</v>
      </c>
    </row>
    <row r="89" spans="1:13" x14ac:dyDescent="0.3">
      <c r="A89" s="5">
        <v>1</v>
      </c>
      <c r="B89">
        <v>0.35</v>
      </c>
      <c r="C89" s="7">
        <v>679</v>
      </c>
      <c r="D89" s="5">
        <v>894</v>
      </c>
      <c r="E89" s="5">
        <v>0.22600000000000001</v>
      </c>
      <c r="F89" s="5">
        <v>-0.13891691578083648</v>
      </c>
      <c r="G89">
        <v>1.3594000000000106E-2</v>
      </c>
      <c r="H89">
        <v>-10.218987478360702</v>
      </c>
      <c r="I89">
        <v>0</v>
      </c>
      <c r="J89">
        <v>21</v>
      </c>
      <c r="K89">
        <v>16</v>
      </c>
      <c r="L89">
        <v>56.756756756756758</v>
      </c>
      <c r="M89">
        <v>2</v>
      </c>
    </row>
    <row r="90" spans="1:13" x14ac:dyDescent="0.3">
      <c r="A90" s="5">
        <v>6</v>
      </c>
      <c r="B90">
        <v>0.2</v>
      </c>
      <c r="C90" s="7">
        <v>679</v>
      </c>
      <c r="D90" s="5">
        <v>567</v>
      </c>
      <c r="E90" s="5">
        <v>0.23899999999999999</v>
      </c>
      <c r="F90" s="5">
        <v>0.21911615281371158</v>
      </c>
      <c r="G90">
        <v>1.6574000000000089E-2</v>
      </c>
      <c r="H90">
        <v>13.220475009877543</v>
      </c>
      <c r="I90">
        <v>13.220475009877543</v>
      </c>
      <c r="J90">
        <v>12</v>
      </c>
      <c r="K90">
        <v>29</v>
      </c>
      <c r="L90">
        <v>29.268292682926827</v>
      </c>
      <c r="M90">
        <v>2</v>
      </c>
    </row>
    <row r="91" spans="1:13" x14ac:dyDescent="0.3">
      <c r="A91" s="5">
        <v>9</v>
      </c>
      <c r="B91">
        <v>0.65</v>
      </c>
      <c r="C91" s="7">
        <v>679</v>
      </c>
      <c r="D91" s="5">
        <v>666</v>
      </c>
      <c r="E91" s="5">
        <v>0.22600000000000001</v>
      </c>
      <c r="F91" s="5">
        <v>4.5430569866481529E-2</v>
      </c>
      <c r="G91">
        <v>2.2261000000000086E-2</v>
      </c>
      <c r="H91">
        <v>2.0408144228238334</v>
      </c>
      <c r="I91">
        <v>2.0408144228238334</v>
      </c>
      <c r="J91">
        <v>39</v>
      </c>
      <c r="K91">
        <v>57</v>
      </c>
      <c r="L91">
        <v>40.625</v>
      </c>
      <c r="M91">
        <v>2</v>
      </c>
    </row>
    <row r="92" spans="1:13" x14ac:dyDescent="0.3">
      <c r="A92" s="2">
        <v>2</v>
      </c>
      <c r="B92" s="2">
        <v>1</v>
      </c>
      <c r="C92" s="2">
        <v>118</v>
      </c>
      <c r="D92" s="2">
        <v>225</v>
      </c>
      <c r="E92" s="2">
        <v>0.21</v>
      </c>
      <c r="F92" s="2">
        <v>-0.10720016536419241</v>
      </c>
      <c r="G92">
        <v>3.4918000000000116E-2</v>
      </c>
      <c r="H92">
        <v>-3.0700545668191781</v>
      </c>
      <c r="I92">
        <v>0</v>
      </c>
      <c r="J92">
        <v>60</v>
      </c>
      <c r="K92">
        <v>19</v>
      </c>
      <c r="L92">
        <v>75.949367088607602</v>
      </c>
      <c r="M92">
        <v>2</v>
      </c>
    </row>
    <row r="93" spans="1:13" x14ac:dyDescent="0.3">
      <c r="A93" s="2">
        <v>3</v>
      </c>
      <c r="B93" s="2">
        <v>1</v>
      </c>
      <c r="C93" s="2">
        <v>118</v>
      </c>
      <c r="D93" s="2">
        <v>203</v>
      </c>
      <c r="E93" s="2">
        <v>0.21</v>
      </c>
      <c r="F93" s="2">
        <v>-8.0929931207423117E-2</v>
      </c>
      <c r="G93">
        <v>2.8731000000000062E-2</v>
      </c>
      <c r="H93">
        <v>-2.8168156767054033</v>
      </c>
      <c r="I93">
        <v>0</v>
      </c>
      <c r="J93">
        <v>60</v>
      </c>
      <c r="K93">
        <v>47</v>
      </c>
      <c r="L93">
        <v>56.074766355140184</v>
      </c>
      <c r="M93">
        <v>2</v>
      </c>
    </row>
    <row r="94" spans="1:13" x14ac:dyDescent="0.3">
      <c r="A94" s="2">
        <v>5</v>
      </c>
      <c r="B94" s="2">
        <v>1</v>
      </c>
      <c r="C94" s="2">
        <v>118</v>
      </c>
      <c r="D94" s="2">
        <v>130</v>
      </c>
      <c r="E94" s="2">
        <v>0.21</v>
      </c>
      <c r="F94" s="2">
        <v>7.9986845030634787E-3</v>
      </c>
      <c r="G94" s="9">
        <v>8.2529000000000075E-2</v>
      </c>
      <c r="H94">
        <v>9.691968281529488E-2</v>
      </c>
      <c r="I94">
        <v>9.691968281529488E-2</v>
      </c>
      <c r="J94">
        <v>60</v>
      </c>
      <c r="K94">
        <v>16</v>
      </c>
      <c r="L94">
        <v>78.94736842105263</v>
      </c>
      <c r="M94">
        <v>2</v>
      </c>
    </row>
    <row r="95" spans="1:13" x14ac:dyDescent="0.3">
      <c r="A95" s="2">
        <v>7</v>
      </c>
      <c r="B95" s="2">
        <v>1</v>
      </c>
      <c r="C95" s="2">
        <v>118</v>
      </c>
      <c r="D95" s="2">
        <v>234</v>
      </c>
      <c r="E95" s="2">
        <v>0.21</v>
      </c>
      <c r="F95" s="2">
        <v>-0.10805387440070874</v>
      </c>
      <c r="G95">
        <v>0.10139100000000001</v>
      </c>
      <c r="H95">
        <v>-1.0657146531813348</v>
      </c>
      <c r="I95">
        <v>0</v>
      </c>
      <c r="J95">
        <v>60</v>
      </c>
      <c r="K95">
        <v>36</v>
      </c>
      <c r="L95">
        <v>62.5</v>
      </c>
      <c r="M95">
        <v>2</v>
      </c>
    </row>
    <row r="96" spans="1:13" x14ac:dyDescent="0.3">
      <c r="A96" s="2">
        <v>8</v>
      </c>
      <c r="B96" s="2">
        <v>0.85</v>
      </c>
      <c r="C96" s="2">
        <v>118</v>
      </c>
      <c r="D96" s="2">
        <v>193</v>
      </c>
      <c r="E96" s="2">
        <v>0.21</v>
      </c>
      <c r="F96" s="2">
        <v>-8.9007132771869307E-2</v>
      </c>
      <c r="G96">
        <v>4.3333999999999984E-2</v>
      </c>
      <c r="H96">
        <v>-2.0539791565945755</v>
      </c>
      <c r="I96">
        <v>0</v>
      </c>
      <c r="J96">
        <v>51</v>
      </c>
      <c r="K96">
        <v>7</v>
      </c>
      <c r="L96">
        <v>87.931034482758619</v>
      </c>
      <c r="M96">
        <v>2</v>
      </c>
    </row>
    <row r="97" spans="1:13" x14ac:dyDescent="0.3">
      <c r="A97" s="3">
        <v>3</v>
      </c>
      <c r="B97" s="3">
        <v>1</v>
      </c>
      <c r="C97" s="3">
        <v>176</v>
      </c>
      <c r="D97" s="3">
        <v>325</v>
      </c>
      <c r="E97" s="3">
        <v>0.21</v>
      </c>
      <c r="F97" s="3">
        <v>-0.1602428223959956</v>
      </c>
      <c r="G97">
        <v>3.0749999999999833E-2</v>
      </c>
      <c r="H97">
        <v>-5.2111486958047637</v>
      </c>
      <c r="I97">
        <v>0</v>
      </c>
      <c r="J97">
        <v>60</v>
      </c>
      <c r="K97">
        <v>101</v>
      </c>
      <c r="L97">
        <v>37.267080745341616</v>
      </c>
      <c r="M97">
        <v>2</v>
      </c>
    </row>
    <row r="98" spans="1:13" x14ac:dyDescent="0.3">
      <c r="A98" s="3">
        <v>7</v>
      </c>
      <c r="B98" s="3">
        <v>1</v>
      </c>
      <c r="C98" s="3">
        <v>176</v>
      </c>
      <c r="D98" s="3">
        <v>174</v>
      </c>
      <c r="E98" s="3">
        <v>0.21</v>
      </c>
      <c r="F98" s="3">
        <v>-6.6717738140695546E-3</v>
      </c>
      <c r="G98" s="9">
        <v>2.6560999999999835E-2</v>
      </c>
      <c r="H98">
        <v>-0.25118684590450646</v>
      </c>
      <c r="I98">
        <v>0</v>
      </c>
      <c r="J98">
        <v>60</v>
      </c>
      <c r="K98">
        <v>25</v>
      </c>
      <c r="L98">
        <v>70.588235294117652</v>
      </c>
      <c r="M98">
        <v>2</v>
      </c>
    </row>
    <row r="99" spans="1:13" x14ac:dyDescent="0.3">
      <c r="A99" s="4">
        <v>1</v>
      </c>
      <c r="B99" s="4">
        <v>1</v>
      </c>
      <c r="C99" s="4">
        <v>221</v>
      </c>
      <c r="D99" s="4">
        <v>418</v>
      </c>
      <c r="E99" s="4">
        <v>0.21</v>
      </c>
      <c r="F99" s="4">
        <v>-3.8108920080766467E-2</v>
      </c>
      <c r="G99" s="9">
        <v>5.4708000000000201E-2</v>
      </c>
      <c r="H99">
        <v>-0.69658770345774523</v>
      </c>
      <c r="I99">
        <v>0</v>
      </c>
      <c r="J99">
        <v>60</v>
      </c>
      <c r="K99">
        <v>32</v>
      </c>
      <c r="L99">
        <v>65.217391304347828</v>
      </c>
      <c r="M99">
        <v>2</v>
      </c>
    </row>
    <row r="100" spans="1:13" x14ac:dyDescent="0.3">
      <c r="A100" s="4">
        <v>2</v>
      </c>
      <c r="B100" s="10">
        <v>0.66666666666666663</v>
      </c>
      <c r="C100" s="4">
        <v>221</v>
      </c>
      <c r="D100" s="4">
        <v>565</v>
      </c>
      <c r="E100" s="4">
        <v>0.22</v>
      </c>
      <c r="F100" s="4">
        <v>-0.20715124888827435</v>
      </c>
      <c r="G100" s="9">
        <v>1.7985999999999835E-2</v>
      </c>
      <c r="H100">
        <v>-11.517360663197834</v>
      </c>
      <c r="I100">
        <v>0</v>
      </c>
      <c r="J100">
        <v>40</v>
      </c>
      <c r="K100">
        <v>20</v>
      </c>
      <c r="L100">
        <v>66.666666666666657</v>
      </c>
      <c r="M100">
        <v>2</v>
      </c>
    </row>
    <row r="101" spans="1:13" x14ac:dyDescent="0.3">
      <c r="A101" s="4">
        <v>3</v>
      </c>
      <c r="B101" s="4">
        <v>1</v>
      </c>
      <c r="C101" s="4">
        <v>221</v>
      </c>
      <c r="D101" s="4">
        <v>264</v>
      </c>
      <c r="E101" s="4">
        <v>0.21</v>
      </c>
      <c r="F101" s="4">
        <v>3.2633642905246257E-2</v>
      </c>
      <c r="G101">
        <v>1.5436000000000005E-2</v>
      </c>
      <c r="H101">
        <v>2.1141256093059244</v>
      </c>
      <c r="I101">
        <v>2.1141256093059244</v>
      </c>
      <c r="J101">
        <v>60</v>
      </c>
      <c r="K101">
        <v>74</v>
      </c>
      <c r="L101">
        <v>44.776119402985074</v>
      </c>
      <c r="M101">
        <v>2</v>
      </c>
    </row>
    <row r="102" spans="1:13" x14ac:dyDescent="0.3">
      <c r="A102" s="5">
        <v>1</v>
      </c>
      <c r="B102" s="5">
        <v>0.53333333333333333</v>
      </c>
      <c r="C102" s="7">
        <v>497</v>
      </c>
      <c r="D102" s="5">
        <v>552</v>
      </c>
      <c r="E102" s="6">
        <v>0.22</v>
      </c>
      <c r="F102" s="6">
        <v>-6.8704176759314423E-2</v>
      </c>
      <c r="G102">
        <v>1.4135999999999926E-2</v>
      </c>
      <c r="H102">
        <v>-4.8602275579594494</v>
      </c>
      <c r="I102">
        <v>0</v>
      </c>
      <c r="J102">
        <v>32</v>
      </c>
      <c r="K102">
        <v>27</v>
      </c>
      <c r="L102">
        <v>54.237288135593218</v>
      </c>
      <c r="M102">
        <v>2</v>
      </c>
    </row>
    <row r="103" spans="1:13" x14ac:dyDescent="0.3">
      <c r="A103" s="5">
        <v>3</v>
      </c>
      <c r="B103" s="5">
        <v>0.18333333333333332</v>
      </c>
      <c r="C103" s="7">
        <v>497</v>
      </c>
      <c r="D103" s="5">
        <v>406</v>
      </c>
      <c r="E103" s="6">
        <v>0.23</v>
      </c>
      <c r="F103" s="6">
        <v>0.31336264913714851</v>
      </c>
      <c r="G103">
        <v>1.5019000000000005E-2</v>
      </c>
      <c r="H103">
        <v>20.86441501678863</v>
      </c>
      <c r="I103">
        <v>20.86441501678863</v>
      </c>
      <c r="J103">
        <v>11</v>
      </c>
      <c r="K103">
        <v>19</v>
      </c>
      <c r="L103">
        <v>36.666666666666664</v>
      </c>
      <c r="M103">
        <v>2</v>
      </c>
    </row>
    <row r="104" spans="1:13" x14ac:dyDescent="0.3">
      <c r="A104" s="5">
        <v>5</v>
      </c>
      <c r="B104" s="5">
        <v>0.25</v>
      </c>
      <c r="C104" s="7">
        <v>497</v>
      </c>
      <c r="D104" s="5">
        <v>416</v>
      </c>
      <c r="E104" s="6">
        <v>0.23</v>
      </c>
      <c r="F104" s="6">
        <v>0.2233196921029971</v>
      </c>
      <c r="G104">
        <v>2.0844000000000085E-2</v>
      </c>
      <c r="H104">
        <v>10.713859724764738</v>
      </c>
      <c r="I104">
        <v>10.713859724764738</v>
      </c>
      <c r="J104">
        <v>15</v>
      </c>
      <c r="K104">
        <v>15</v>
      </c>
      <c r="L104">
        <v>50</v>
      </c>
      <c r="M104">
        <v>2</v>
      </c>
    </row>
    <row r="105" spans="1:13" x14ac:dyDescent="0.3">
      <c r="A105" s="5">
        <v>6</v>
      </c>
      <c r="B105" s="11">
        <v>0.66666666666666663</v>
      </c>
      <c r="C105" s="7">
        <v>497</v>
      </c>
      <c r="D105" s="5">
        <v>82</v>
      </c>
      <c r="E105" s="6">
        <v>0.22</v>
      </c>
      <c r="F105" s="6">
        <v>0.5411135257822316</v>
      </c>
      <c r="G105">
        <v>2.9372000000000176E-2</v>
      </c>
      <c r="H105">
        <v>18.42276745819925</v>
      </c>
      <c r="I105">
        <v>18.42276745819925</v>
      </c>
      <c r="J105">
        <v>40</v>
      </c>
      <c r="K105">
        <v>46</v>
      </c>
      <c r="L105">
        <v>46.511627906976742</v>
      </c>
      <c r="M105">
        <v>2</v>
      </c>
    </row>
    <row r="106" spans="1:13" x14ac:dyDescent="0.3">
      <c r="A106" s="2">
        <v>1</v>
      </c>
      <c r="B106" s="2">
        <v>1</v>
      </c>
      <c r="C106" s="2">
        <v>250</v>
      </c>
      <c r="D106" s="2">
        <v>117</v>
      </c>
      <c r="E106" s="2">
        <v>0.21</v>
      </c>
      <c r="F106">
        <v>0.11611398324683715</v>
      </c>
      <c r="G106" s="12">
        <v>0.14021600000000001</v>
      </c>
      <c r="H106">
        <v>0.82810794236632868</v>
      </c>
      <c r="I106">
        <v>0.82810794236632868</v>
      </c>
      <c r="J106">
        <v>60</v>
      </c>
      <c r="K106">
        <v>111</v>
      </c>
      <c r="L106">
        <v>35.087719298245609</v>
      </c>
      <c r="M106">
        <v>2</v>
      </c>
    </row>
    <row r="107" spans="1:13" x14ac:dyDescent="0.3">
      <c r="A107" s="2">
        <v>3</v>
      </c>
      <c r="B107" s="2">
        <v>1</v>
      </c>
      <c r="C107" s="2">
        <v>250</v>
      </c>
      <c r="D107" s="2">
        <v>300</v>
      </c>
      <c r="E107" s="2">
        <v>0.21</v>
      </c>
      <c r="F107">
        <v>-8.1623810123436266E-2</v>
      </c>
      <c r="G107" s="12">
        <v>4.7733999999999999E-2</v>
      </c>
      <c r="H107">
        <v>-1.7099721398465719</v>
      </c>
      <c r="I107">
        <v>0</v>
      </c>
      <c r="J107">
        <v>60</v>
      </c>
      <c r="K107">
        <v>69</v>
      </c>
      <c r="L107">
        <v>46.511627906976742</v>
      </c>
      <c r="M107">
        <v>2</v>
      </c>
    </row>
    <row r="108" spans="1:13" x14ac:dyDescent="0.3">
      <c r="A108" s="2">
        <v>4</v>
      </c>
      <c r="B108" s="2">
        <v>1</v>
      </c>
      <c r="C108" s="2">
        <v>250</v>
      </c>
      <c r="D108" s="2">
        <v>197</v>
      </c>
      <c r="E108" s="2">
        <v>0.21</v>
      </c>
      <c r="F108">
        <v>6.6977265193883424E-3</v>
      </c>
      <c r="G108" s="12">
        <v>4.8521000000000002E-2</v>
      </c>
      <c r="H108">
        <v>0.13803768511342188</v>
      </c>
      <c r="I108">
        <v>0.13803768511342188</v>
      </c>
      <c r="J108">
        <v>60</v>
      </c>
      <c r="K108">
        <v>16</v>
      </c>
      <c r="L108">
        <v>78.94736842105263</v>
      </c>
      <c r="M108">
        <v>2</v>
      </c>
    </row>
    <row r="109" spans="1:13" x14ac:dyDescent="0.3">
      <c r="A109" s="3">
        <v>1</v>
      </c>
      <c r="B109" s="3">
        <v>1</v>
      </c>
      <c r="C109" s="3">
        <v>500</v>
      </c>
      <c r="D109" s="3">
        <v>164</v>
      </c>
      <c r="E109" s="3">
        <v>0.21</v>
      </c>
      <c r="F109">
        <v>0.21440710487053641</v>
      </c>
      <c r="G109" s="12">
        <v>6.5573000000000006E-2</v>
      </c>
      <c r="H109">
        <v>3.2697467688002133</v>
      </c>
      <c r="I109">
        <v>3.2697467688002133</v>
      </c>
      <c r="J109">
        <v>60</v>
      </c>
      <c r="K109">
        <v>55</v>
      </c>
      <c r="L109">
        <v>52.173913043478258</v>
      </c>
      <c r="M109">
        <v>2</v>
      </c>
    </row>
    <row r="110" spans="1:13" x14ac:dyDescent="0.3">
      <c r="A110" s="3">
        <v>2</v>
      </c>
      <c r="B110" s="3">
        <v>0.95</v>
      </c>
      <c r="C110" s="3">
        <v>500</v>
      </c>
      <c r="D110" s="3">
        <v>300</v>
      </c>
      <c r="E110" s="3">
        <v>0.21</v>
      </c>
      <c r="F110">
        <v>9.3097268663798055E-2</v>
      </c>
      <c r="G110" s="12">
        <v>5.3383E-2</v>
      </c>
      <c r="H110">
        <v>1.7439497342561874</v>
      </c>
      <c r="I110">
        <v>1.7439497342561874</v>
      </c>
      <c r="J110">
        <v>57</v>
      </c>
      <c r="K110">
        <v>27</v>
      </c>
      <c r="L110">
        <v>67.857142857142861</v>
      </c>
      <c r="M110">
        <v>2</v>
      </c>
    </row>
    <row r="111" spans="1:13" x14ac:dyDescent="0.3">
      <c r="A111" s="3">
        <v>3</v>
      </c>
      <c r="B111" s="3">
        <v>1</v>
      </c>
      <c r="C111" s="3">
        <v>500</v>
      </c>
      <c r="D111" s="3">
        <v>203</v>
      </c>
      <c r="E111" s="3">
        <v>0.21</v>
      </c>
      <c r="F111">
        <v>0.16960579911484275</v>
      </c>
      <c r="G111" s="12">
        <v>3.7525000000000003E-2</v>
      </c>
      <c r="H111">
        <v>4.5198081043262555</v>
      </c>
      <c r="I111">
        <v>4.5198081043262555</v>
      </c>
      <c r="J111">
        <v>60</v>
      </c>
      <c r="K111">
        <v>28</v>
      </c>
      <c r="L111">
        <v>68.181818181818173</v>
      </c>
      <c r="M111">
        <v>2</v>
      </c>
    </row>
    <row r="112" spans="1:13" x14ac:dyDescent="0.3">
      <c r="A112" s="3">
        <v>4</v>
      </c>
      <c r="B112" s="3">
        <v>0.98333333333333328</v>
      </c>
      <c r="C112" s="3">
        <v>500</v>
      </c>
      <c r="D112" s="3">
        <v>180</v>
      </c>
      <c r="E112" s="3">
        <v>0.21</v>
      </c>
      <c r="F112">
        <v>0.19845153161858103</v>
      </c>
      <c r="G112" s="12">
        <v>4.6878999999999997E-2</v>
      </c>
      <c r="H112">
        <v>4.2332714353672447</v>
      </c>
      <c r="I112">
        <v>4.2332714353672447</v>
      </c>
      <c r="J112">
        <v>59</v>
      </c>
      <c r="K112">
        <v>12</v>
      </c>
      <c r="L112">
        <v>83.098591549295776</v>
      </c>
      <c r="M112">
        <v>2</v>
      </c>
    </row>
    <row r="113" spans="1:13" x14ac:dyDescent="0.3">
      <c r="A113" s="4">
        <v>4</v>
      </c>
      <c r="B113" s="4">
        <v>1</v>
      </c>
      <c r="C113" s="4">
        <v>750</v>
      </c>
      <c r="D113" s="4">
        <v>613</v>
      </c>
      <c r="E113" s="4">
        <v>0.21</v>
      </c>
      <c r="F113">
        <v>-5.413300291739997E-3</v>
      </c>
      <c r="G113" s="12">
        <v>6.7308999999999994E-2</v>
      </c>
      <c r="H113">
        <v>-8.0424613227651542E-2</v>
      </c>
      <c r="I113">
        <v>0</v>
      </c>
      <c r="J113">
        <v>60</v>
      </c>
      <c r="K113">
        <v>92</v>
      </c>
      <c r="L113">
        <v>39.473684210526315</v>
      </c>
      <c r="M113">
        <v>2</v>
      </c>
    </row>
    <row r="114" spans="1:13" x14ac:dyDescent="0.3">
      <c r="A114" s="6">
        <v>2</v>
      </c>
      <c r="B114" s="6">
        <v>0.95</v>
      </c>
      <c r="C114" s="6">
        <v>1000</v>
      </c>
      <c r="D114" s="6">
        <v>192</v>
      </c>
      <c r="E114" s="6">
        <v>0.21</v>
      </c>
      <c r="F114">
        <v>0.29554963994449579</v>
      </c>
      <c r="G114" s="12">
        <v>5.7991000000000001E-2</v>
      </c>
      <c r="H114">
        <v>5.0964742795346831</v>
      </c>
      <c r="I114">
        <v>5.0964742795346831</v>
      </c>
      <c r="J114">
        <v>57</v>
      </c>
      <c r="K114">
        <v>161</v>
      </c>
      <c r="L114">
        <v>26.146788990825687</v>
      </c>
      <c r="M114">
        <v>2</v>
      </c>
    </row>
    <row r="115" spans="1:13" x14ac:dyDescent="0.3">
      <c r="A115" s="6">
        <v>4</v>
      </c>
      <c r="B115" s="6">
        <v>0.6166666666666667</v>
      </c>
      <c r="C115" s="6">
        <v>1000</v>
      </c>
      <c r="D115" s="6">
        <v>166</v>
      </c>
      <c r="E115" s="6">
        <v>0.22</v>
      </c>
      <c r="F115">
        <v>0.5528206990258796</v>
      </c>
      <c r="G115" s="12">
        <v>4.9952999999999997E-2</v>
      </c>
      <c r="H115">
        <v>11.066816788298594</v>
      </c>
      <c r="I115">
        <v>11.066816788298594</v>
      </c>
      <c r="J115">
        <v>37</v>
      </c>
      <c r="K115">
        <v>147</v>
      </c>
      <c r="L115">
        <v>20.108695652173914</v>
      </c>
      <c r="M115">
        <v>2</v>
      </c>
    </row>
    <row r="116" spans="1:13" x14ac:dyDescent="0.3">
      <c r="A116" s="2">
        <v>1</v>
      </c>
      <c r="B116" s="2">
        <v>1</v>
      </c>
      <c r="C116" s="2">
        <v>250</v>
      </c>
      <c r="D116">
        <v>141</v>
      </c>
      <c r="E116">
        <v>0.21</v>
      </c>
      <c r="F116">
        <v>0.10509015336781159</v>
      </c>
      <c r="G116" s="12">
        <v>2.5894E-2</v>
      </c>
      <c r="H116">
        <v>4.0584750663401401</v>
      </c>
      <c r="I116">
        <v>4.0584750663401401</v>
      </c>
      <c r="J116">
        <v>60</v>
      </c>
      <c r="K116">
        <v>51</v>
      </c>
      <c r="L116">
        <v>54.054054054054056</v>
      </c>
      <c r="M116">
        <v>2</v>
      </c>
    </row>
    <row r="117" spans="1:13" x14ac:dyDescent="0.3">
      <c r="A117" s="2">
        <v>2</v>
      </c>
      <c r="B117" s="2">
        <v>1</v>
      </c>
      <c r="C117" s="2">
        <v>250</v>
      </c>
      <c r="D117" s="2">
        <v>128</v>
      </c>
      <c r="E117">
        <v>0.21</v>
      </c>
      <c r="F117">
        <v>0.12540337492410733</v>
      </c>
      <c r="G117" s="12">
        <v>1.7926999999999998E-2</v>
      </c>
      <c r="H117">
        <v>6.995223680711069</v>
      </c>
      <c r="I117">
        <v>6.995223680711069</v>
      </c>
      <c r="J117">
        <v>60</v>
      </c>
      <c r="K117">
        <v>23</v>
      </c>
      <c r="L117">
        <v>72.289156626506028</v>
      </c>
      <c r="M117">
        <v>2</v>
      </c>
    </row>
    <row r="118" spans="1:13" x14ac:dyDescent="0.3">
      <c r="A118" s="2">
        <v>4</v>
      </c>
      <c r="B118" s="2">
        <v>0.56666666666666665</v>
      </c>
      <c r="C118" s="2">
        <v>250</v>
      </c>
      <c r="D118" s="2">
        <v>139</v>
      </c>
      <c r="E118">
        <v>0.22</v>
      </c>
      <c r="F118">
        <v>0.18499910486802953</v>
      </c>
      <c r="G118" s="12">
        <v>2.4813999999999999E-2</v>
      </c>
      <c r="H118">
        <v>7.4554326133646143</v>
      </c>
      <c r="I118">
        <v>7.4554326133646143</v>
      </c>
      <c r="J118">
        <v>34</v>
      </c>
      <c r="K118">
        <v>33</v>
      </c>
      <c r="L118">
        <v>50.746268656716417</v>
      </c>
      <c r="M118">
        <v>2</v>
      </c>
    </row>
    <row r="119" spans="1:13" x14ac:dyDescent="0.3">
      <c r="A119" s="2">
        <v>6</v>
      </c>
      <c r="B119" s="2">
        <v>0.56666666666666665</v>
      </c>
      <c r="C119" s="2">
        <v>250</v>
      </c>
      <c r="D119" s="2">
        <v>106</v>
      </c>
      <c r="E119">
        <v>0.22</v>
      </c>
      <c r="F119">
        <v>0.29022439531055444</v>
      </c>
      <c r="G119" s="12">
        <v>7.2891999999999998E-2</v>
      </c>
      <c r="H119">
        <v>3.9815671858441863</v>
      </c>
      <c r="I119">
        <v>3.9815671858441863</v>
      </c>
      <c r="J119">
        <v>34</v>
      </c>
      <c r="K119">
        <v>33</v>
      </c>
      <c r="L119">
        <v>50.746268656716417</v>
      </c>
      <c r="M119">
        <v>2</v>
      </c>
    </row>
    <row r="120" spans="1:13" x14ac:dyDescent="0.3">
      <c r="A120" s="2">
        <v>7</v>
      </c>
      <c r="B120" s="2">
        <v>1</v>
      </c>
      <c r="C120" s="2">
        <v>250</v>
      </c>
      <c r="D120" s="2">
        <v>127</v>
      </c>
      <c r="E120">
        <v>0.21</v>
      </c>
      <c r="F120">
        <v>0.12705044219092276</v>
      </c>
      <c r="G120" s="12">
        <v>1.9175000000000001E-2</v>
      </c>
      <c r="H120">
        <v>6.6258379239073149</v>
      </c>
      <c r="I120">
        <v>6.6258379239073149</v>
      </c>
      <c r="J120">
        <v>60</v>
      </c>
      <c r="K120">
        <v>53</v>
      </c>
      <c r="L120">
        <v>53.097345132743371</v>
      </c>
      <c r="M120">
        <v>2</v>
      </c>
    </row>
    <row r="121" spans="1:13" x14ac:dyDescent="0.3">
      <c r="A121" s="3">
        <v>1</v>
      </c>
      <c r="B121" s="3">
        <v>0.83333333333333337</v>
      </c>
      <c r="C121" s="3">
        <v>346</v>
      </c>
      <c r="D121">
        <v>355</v>
      </c>
      <c r="E121">
        <v>0.21</v>
      </c>
      <c r="F121">
        <v>9.1345283820111423E-2</v>
      </c>
      <c r="G121" s="13">
        <v>2.1956E-2</v>
      </c>
      <c r="H121">
        <v>4.1603791136869841</v>
      </c>
      <c r="I121">
        <v>4.1603791136869841</v>
      </c>
      <c r="J121">
        <v>50</v>
      </c>
      <c r="K121">
        <v>5</v>
      </c>
      <c r="L121">
        <v>90.909090909090907</v>
      </c>
      <c r="M121">
        <v>2</v>
      </c>
    </row>
    <row r="122" spans="1:13" x14ac:dyDescent="0.3">
      <c r="A122" s="3">
        <v>3</v>
      </c>
      <c r="B122" s="3">
        <v>0.58333333333333337</v>
      </c>
      <c r="C122" s="3">
        <v>346</v>
      </c>
      <c r="D122">
        <v>571</v>
      </c>
      <c r="E122">
        <v>0.22</v>
      </c>
      <c r="F122">
        <v>-0.14504554512559983</v>
      </c>
      <c r="G122" s="13">
        <v>0.10016700000000001</v>
      </c>
      <c r="H122">
        <v>-1.4480372290834289</v>
      </c>
      <c r="I122">
        <v>0</v>
      </c>
      <c r="J122">
        <v>35</v>
      </c>
      <c r="K122">
        <v>31</v>
      </c>
      <c r="L122">
        <v>53.030303030303031</v>
      </c>
      <c r="M122">
        <v>2</v>
      </c>
    </row>
    <row r="123" spans="1:13" x14ac:dyDescent="0.3">
      <c r="A123" s="3">
        <v>5</v>
      </c>
      <c r="B123" s="3">
        <v>0.75</v>
      </c>
      <c r="C123" s="3">
        <v>346</v>
      </c>
      <c r="D123">
        <v>285</v>
      </c>
      <c r="E123">
        <v>0.21</v>
      </c>
      <c r="F123">
        <v>9.8190219606694329E-2</v>
      </c>
      <c r="G123" s="13">
        <v>1.2295E-2</v>
      </c>
      <c r="H123">
        <v>7.9861911026184895</v>
      </c>
      <c r="I123">
        <v>7.9861911026184895</v>
      </c>
      <c r="J123">
        <v>45</v>
      </c>
      <c r="K123">
        <v>16</v>
      </c>
      <c r="L123">
        <v>73.770491803278688</v>
      </c>
      <c r="M123">
        <v>2</v>
      </c>
    </row>
    <row r="124" spans="1:13" x14ac:dyDescent="0.3">
      <c r="A124" s="3">
        <v>6</v>
      </c>
      <c r="B124" s="3">
        <v>0.83333333333333337</v>
      </c>
      <c r="C124" s="3">
        <v>346</v>
      </c>
      <c r="D124">
        <v>255</v>
      </c>
      <c r="E124">
        <v>0.21</v>
      </c>
      <c r="F124">
        <v>0.12078849100037684</v>
      </c>
      <c r="G124" s="13">
        <v>2.6928000000000001E-2</v>
      </c>
      <c r="H124">
        <v>4.4856094400021105</v>
      </c>
      <c r="I124">
        <v>4.4856094400021105</v>
      </c>
      <c r="J124">
        <v>50</v>
      </c>
      <c r="K124">
        <v>36</v>
      </c>
      <c r="L124">
        <v>58.139534883720934</v>
      </c>
      <c r="M124">
        <v>2</v>
      </c>
    </row>
    <row r="125" spans="1:13" x14ac:dyDescent="0.3">
      <c r="A125" s="4">
        <v>1</v>
      </c>
      <c r="B125" s="4">
        <v>0.26666666666666666</v>
      </c>
      <c r="C125" s="4">
        <v>750</v>
      </c>
      <c r="D125" s="4">
        <v>231</v>
      </c>
      <c r="E125">
        <v>0.23</v>
      </c>
      <c r="F125">
        <v>0.9014308745712214</v>
      </c>
      <c r="G125" s="13">
        <v>3.9882000000000001E-2</v>
      </c>
      <c r="H125">
        <v>22.602449089093358</v>
      </c>
      <c r="I125">
        <v>22.602449089093358</v>
      </c>
      <c r="J125">
        <v>16</v>
      </c>
      <c r="K125">
        <v>95</v>
      </c>
      <c r="L125">
        <v>14.414414414414415</v>
      </c>
      <c r="M125">
        <v>2</v>
      </c>
    </row>
    <row r="126" spans="1:13" x14ac:dyDescent="0.3">
      <c r="A126" s="4">
        <v>2</v>
      </c>
      <c r="B126" s="4">
        <v>1</v>
      </c>
      <c r="C126" s="4">
        <v>750</v>
      </c>
      <c r="D126" s="4">
        <v>842</v>
      </c>
      <c r="E126">
        <v>0.21</v>
      </c>
      <c r="F126">
        <v>-5.3203870784389685E-2</v>
      </c>
      <c r="G126" s="13">
        <v>9.7000000000000003E-3</v>
      </c>
      <c r="H126">
        <v>-5.4849351324113078</v>
      </c>
      <c r="I126">
        <v>0</v>
      </c>
      <c r="J126">
        <v>60</v>
      </c>
      <c r="K126">
        <v>28</v>
      </c>
      <c r="L126">
        <v>68.181818181818173</v>
      </c>
      <c r="M126">
        <v>2</v>
      </c>
    </row>
    <row r="127" spans="1:13" x14ac:dyDescent="0.3">
      <c r="A127" s="4">
        <v>4</v>
      </c>
      <c r="B127" s="4">
        <v>1</v>
      </c>
      <c r="C127" s="4">
        <v>750</v>
      </c>
      <c r="D127" s="4">
        <v>865</v>
      </c>
      <c r="E127">
        <v>0.21</v>
      </c>
      <c r="F127">
        <v>-5.8863264249195753E-2</v>
      </c>
      <c r="G127" s="13">
        <v>5.0749000000000002E-2</v>
      </c>
      <c r="H127">
        <v>-1.1598901308241689</v>
      </c>
      <c r="I127">
        <v>0</v>
      </c>
      <c r="J127">
        <v>60</v>
      </c>
      <c r="K127">
        <v>15</v>
      </c>
      <c r="L127">
        <v>80</v>
      </c>
      <c r="M127">
        <v>2</v>
      </c>
    </row>
    <row r="128" spans="1:13" x14ac:dyDescent="0.3">
      <c r="A128" s="4">
        <v>5</v>
      </c>
      <c r="B128" s="4">
        <v>1</v>
      </c>
      <c r="C128" s="4">
        <v>750</v>
      </c>
      <c r="D128" s="4">
        <v>159</v>
      </c>
      <c r="E128">
        <v>0.21</v>
      </c>
      <c r="F128">
        <v>0.29684004974025036</v>
      </c>
      <c r="G128" s="13">
        <v>2.5361999999999999E-2</v>
      </c>
      <c r="H128">
        <v>11.704126241631196</v>
      </c>
      <c r="I128">
        <v>11.704126241631196</v>
      </c>
      <c r="J128">
        <v>60</v>
      </c>
      <c r="K128">
        <v>15</v>
      </c>
      <c r="L128">
        <v>80</v>
      </c>
      <c r="M128">
        <v>2</v>
      </c>
    </row>
    <row r="129" spans="1:13" x14ac:dyDescent="0.3">
      <c r="A129" s="4">
        <v>6</v>
      </c>
      <c r="B129" s="4">
        <v>1</v>
      </c>
      <c r="C129" s="4">
        <v>750</v>
      </c>
      <c r="D129" s="4">
        <v>164</v>
      </c>
      <c r="E129">
        <v>0.21</v>
      </c>
      <c r="F129">
        <v>0.29033798236341724</v>
      </c>
      <c r="G129" s="13">
        <v>2.9942E-2</v>
      </c>
      <c r="H129">
        <v>9.6966796594555227</v>
      </c>
      <c r="I129">
        <v>9.6966796594555227</v>
      </c>
      <c r="J129">
        <v>60</v>
      </c>
      <c r="K129">
        <v>24</v>
      </c>
      <c r="L129">
        <v>71.428571428571431</v>
      </c>
      <c r="M129">
        <v>2</v>
      </c>
    </row>
    <row r="130" spans="1:13" x14ac:dyDescent="0.3">
      <c r="A130" s="4">
        <v>7</v>
      </c>
      <c r="B130" s="4">
        <v>1</v>
      </c>
      <c r="C130" s="4">
        <v>750</v>
      </c>
      <c r="D130" s="4">
        <v>462</v>
      </c>
      <c r="E130">
        <v>0.21</v>
      </c>
      <c r="F130">
        <v>7.2841305079333771E-2</v>
      </c>
      <c r="G130" s="13">
        <v>3.48E-3</v>
      </c>
      <c r="H130">
        <v>20.931409505555681</v>
      </c>
      <c r="I130">
        <v>20.931409505555681</v>
      </c>
      <c r="J130">
        <v>60</v>
      </c>
      <c r="K130">
        <v>67</v>
      </c>
      <c r="L130">
        <v>47.244094488188978</v>
      </c>
      <c r="M130">
        <v>2</v>
      </c>
    </row>
    <row r="131" spans="1:13" x14ac:dyDescent="0.3">
      <c r="A131" s="5">
        <v>1</v>
      </c>
      <c r="B131" s="5">
        <v>0.15</v>
      </c>
      <c r="C131" s="7">
        <v>287</v>
      </c>
      <c r="D131" s="6">
        <v>264</v>
      </c>
      <c r="E131">
        <v>0.23</v>
      </c>
      <c r="F131">
        <v>1.0174595112562073</v>
      </c>
      <c r="G131" s="13">
        <v>5.1253E-2</v>
      </c>
      <c r="H131">
        <v>19.851706461206316</v>
      </c>
      <c r="I131">
        <v>19.851706461206316</v>
      </c>
      <c r="J131">
        <v>9</v>
      </c>
      <c r="K131">
        <v>26</v>
      </c>
      <c r="L131">
        <v>25.714285714285712</v>
      </c>
      <c r="M131">
        <v>2</v>
      </c>
    </row>
    <row r="132" spans="1:13" x14ac:dyDescent="0.3">
      <c r="A132" s="5">
        <v>3</v>
      </c>
      <c r="B132" s="5">
        <v>1</v>
      </c>
      <c r="C132" s="7">
        <v>287</v>
      </c>
      <c r="D132" s="6">
        <v>373</v>
      </c>
      <c r="E132">
        <v>0.21</v>
      </c>
      <c r="F132">
        <v>0.14813090801073703</v>
      </c>
      <c r="G132" s="13">
        <v>1.3053E-2</v>
      </c>
      <c r="H132">
        <v>11.348418601910444</v>
      </c>
      <c r="I132">
        <v>11.348418601910444</v>
      </c>
      <c r="J132">
        <v>60</v>
      </c>
      <c r="K132">
        <v>25</v>
      </c>
      <c r="L132">
        <v>70.588235294117652</v>
      </c>
      <c r="M132">
        <v>2</v>
      </c>
    </row>
    <row r="133" spans="1:13" x14ac:dyDescent="0.3">
      <c r="A133" s="5">
        <v>4</v>
      </c>
      <c r="B133" s="5">
        <v>0.8</v>
      </c>
      <c r="C133" s="7">
        <v>287</v>
      </c>
      <c r="D133" s="6">
        <v>517</v>
      </c>
      <c r="E133">
        <v>0.21</v>
      </c>
      <c r="F133">
        <v>7.9267843013871811E-2</v>
      </c>
      <c r="G133" s="13">
        <v>3.4883999999999998E-2</v>
      </c>
      <c r="H133">
        <v>2.2723266544510898</v>
      </c>
      <c r="I133">
        <v>2.2723266544510898</v>
      </c>
      <c r="J133">
        <v>48</v>
      </c>
      <c r="K133">
        <v>59</v>
      </c>
      <c r="L133">
        <v>44.859813084112147</v>
      </c>
      <c r="M133">
        <v>2</v>
      </c>
    </row>
    <row r="134" spans="1:13" x14ac:dyDescent="0.3">
      <c r="A134" s="5">
        <v>5</v>
      </c>
      <c r="B134" s="5">
        <v>1</v>
      </c>
      <c r="C134" s="7">
        <v>287</v>
      </c>
      <c r="D134" s="6">
        <v>658</v>
      </c>
      <c r="E134">
        <v>0.21</v>
      </c>
      <c r="F134">
        <v>2.8929340557621676E-2</v>
      </c>
      <c r="G134" s="13">
        <v>4.7860000000000003E-3</v>
      </c>
      <c r="H134">
        <v>6.0445759627291418</v>
      </c>
      <c r="I134">
        <v>6.0445759627291418</v>
      </c>
      <c r="J134">
        <v>60</v>
      </c>
      <c r="K134">
        <v>20</v>
      </c>
      <c r="L134">
        <v>75</v>
      </c>
      <c r="M134">
        <v>2</v>
      </c>
    </row>
    <row r="135" spans="1:13" x14ac:dyDescent="0.3">
      <c r="A135" s="5">
        <v>6</v>
      </c>
      <c r="B135" s="5">
        <v>1</v>
      </c>
      <c r="C135" s="7">
        <v>287</v>
      </c>
      <c r="D135" s="6">
        <v>396</v>
      </c>
      <c r="E135">
        <v>0.21</v>
      </c>
      <c r="F135">
        <v>0.13556539177249738</v>
      </c>
      <c r="G135" s="13">
        <v>6.7390000000000002E-3</v>
      </c>
      <c r="H135">
        <v>20.116544260646592</v>
      </c>
      <c r="I135">
        <v>20.116544260646592</v>
      </c>
      <c r="J135">
        <v>60</v>
      </c>
      <c r="K135">
        <v>37</v>
      </c>
      <c r="L135">
        <v>61.855670103092784</v>
      </c>
      <c r="M135">
        <v>2</v>
      </c>
    </row>
    <row r="136" spans="1:13" x14ac:dyDescent="0.3">
      <c r="A136" s="5">
        <v>7</v>
      </c>
      <c r="B136" s="5">
        <v>1</v>
      </c>
      <c r="C136" s="7">
        <v>287</v>
      </c>
      <c r="D136" s="6">
        <v>968</v>
      </c>
      <c r="E136">
        <v>0.21</v>
      </c>
      <c r="F136">
        <v>-5.213636219214289E-2</v>
      </c>
      <c r="G136" s="13">
        <v>8.7480000000000006E-3</v>
      </c>
      <c r="H136">
        <v>-5.9598036342184368</v>
      </c>
      <c r="I136">
        <v>0</v>
      </c>
      <c r="J136">
        <v>60</v>
      </c>
      <c r="K136">
        <v>22</v>
      </c>
      <c r="L136">
        <v>73.170731707317074</v>
      </c>
      <c r="M136">
        <v>2</v>
      </c>
    </row>
    <row r="137" spans="1:13" x14ac:dyDescent="0.3">
      <c r="A137" s="5">
        <v>1</v>
      </c>
      <c r="B137" s="5">
        <v>0.51666666666666672</v>
      </c>
      <c r="C137" s="7">
        <v>1000</v>
      </c>
      <c r="D137" s="5">
        <v>519</v>
      </c>
      <c r="E137" s="5">
        <v>0.2</v>
      </c>
      <c r="F137">
        <v>8.75232497756806E-2</v>
      </c>
      <c r="G137" s="12">
        <v>7.6220000000000003E-3</v>
      </c>
      <c r="H137">
        <v>11.482976879517265</v>
      </c>
      <c r="I137">
        <v>11.482976879517265</v>
      </c>
      <c r="J137">
        <v>31</v>
      </c>
      <c r="K137">
        <v>118</v>
      </c>
      <c r="L137">
        <v>20.80536912751678</v>
      </c>
      <c r="M137">
        <v>2</v>
      </c>
    </row>
    <row r="138" spans="1:13" x14ac:dyDescent="0.3">
      <c r="A138" s="5">
        <v>3</v>
      </c>
      <c r="B138" s="5">
        <v>0.91666666666666663</v>
      </c>
      <c r="C138" s="7">
        <v>1000</v>
      </c>
      <c r="D138" s="5">
        <v>831</v>
      </c>
      <c r="E138" s="5">
        <v>0.2</v>
      </c>
      <c r="F138">
        <v>5.9723230326418991E-2</v>
      </c>
      <c r="G138" s="12">
        <v>7.4469999999999996E-3</v>
      </c>
      <c r="H138">
        <v>8.0197704211654344</v>
      </c>
      <c r="I138">
        <v>8.0197704211654344</v>
      </c>
      <c r="J138">
        <v>55</v>
      </c>
      <c r="K138">
        <v>25</v>
      </c>
      <c r="L138">
        <v>68.75</v>
      </c>
      <c r="M138">
        <v>2</v>
      </c>
    </row>
    <row r="139" spans="1:13" x14ac:dyDescent="0.3">
      <c r="A139" s="5">
        <v>6</v>
      </c>
      <c r="B139" s="5">
        <v>0.93333333333333335</v>
      </c>
      <c r="C139" s="7">
        <v>1000</v>
      </c>
      <c r="D139" s="5">
        <v>1213</v>
      </c>
      <c r="E139" s="5">
        <v>0.2</v>
      </c>
      <c r="F139">
        <v>-1.6666806757135354E-2</v>
      </c>
      <c r="G139" s="12">
        <v>2.726E-2</v>
      </c>
      <c r="H139">
        <v>-0.61140156849359328</v>
      </c>
      <c r="I139">
        <v>0</v>
      </c>
      <c r="J139">
        <v>56</v>
      </c>
      <c r="K139">
        <v>4</v>
      </c>
      <c r="L139">
        <v>93.333333333333329</v>
      </c>
      <c r="M139">
        <v>2</v>
      </c>
    </row>
    <row r="140" spans="1:13" x14ac:dyDescent="0.3">
      <c r="C140" s="29"/>
      <c r="G140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de Silva</dc:creator>
  <cp:lastModifiedBy>Darren de Silva</cp:lastModifiedBy>
  <dcterms:created xsi:type="dcterms:W3CDTF">2022-06-10T15:28:43Z</dcterms:created>
  <dcterms:modified xsi:type="dcterms:W3CDTF">2022-11-22T05:08:15Z</dcterms:modified>
</cp:coreProperties>
</file>