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autoCompressPictures="0"/>
  <bookViews>
    <workbookView xWindow="15220" yWindow="1760" windowWidth="30320" windowHeight="20540"/>
  </bookViews>
  <sheets>
    <sheet name="HE contract lookup" sheetId="1" r:id="rId1"/>
    <sheet name="All Academics ranked" sheetId="11" r:id="rId2"/>
    <sheet name="All Academics + ZH ranked" sheetId="9" r:id="rId3"/>
    <sheet name="All TO &amp; TR ranked" sheetId="8" r:id="rId4"/>
    <sheet name="All TO &amp; ZH teach ranked" sheetId="10" r:id="rId5"/>
  </sheets>
  <definedNames>
    <definedName name="_xlnm._FilterDatabase" localSheetId="1" hidden="1">'All Academics ranked'!$A$2:$G$163</definedName>
    <definedName name="_xlnm._FilterDatabase" localSheetId="4" hidden="1">'All TO &amp; ZH teach ranked'!$A$1:$G$1</definedName>
    <definedName name="_xlnm.Criteria" localSheetId="1">'All Academics ranked'!$B:$B</definedName>
    <definedName name="_xlnm.Print_Area" localSheetId="2">Table6[#All]</definedName>
    <definedName name="_xlnm.Print_Area" localSheetId="1">'All Academics ranked'!$A$1:$G$164</definedName>
    <definedName name="_xlnm.Print_Area" localSheetId="3">'All TO &amp; TR ranked'!$1:$164</definedName>
    <definedName name="_xlnm.Print_Area" localSheetId="4">'All TO &amp; ZH teach ranked'!$A$1:$G$163</definedName>
    <definedName name="_xlnm.Print_Area" localSheetId="0">'HE contract lookup'!$B$1:$I$33</definedName>
    <definedName name="_xlnm.Print_Titles" localSheetId="2">'All Academics + ZH ranked'!$1:$1</definedName>
    <definedName name="_xlnm.Print_Titles" localSheetId="1">'All Academics ranked'!$1:$1</definedName>
    <definedName name="_xlnm.Print_Titles" localSheetId="3">'All TO &amp; TR ranked'!$1:$1</definedName>
    <definedName name="_xlnm.Print_Titles" localSheetId="4">'All TO &amp; ZH teach ranked'!$1:$1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4" i="9" l="1"/>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6" i="9"/>
  <c r="F117" i="9"/>
  <c r="F115" i="9"/>
  <c r="F114" i="9"/>
  <c r="F113" i="9"/>
  <c r="F112" i="9"/>
  <c r="F111" i="9"/>
  <c r="F109" i="9"/>
  <c r="F108" i="9"/>
  <c r="F107" i="9"/>
  <c r="F106" i="9"/>
  <c r="F105" i="9"/>
  <c r="F104" i="9"/>
  <c r="F103" i="9"/>
  <c r="F102" i="9"/>
  <c r="F101" i="9"/>
  <c r="F100" i="9"/>
  <c r="F99" i="9"/>
  <c r="F98" i="9"/>
  <c r="F96" i="9"/>
  <c r="F97" i="9"/>
  <c r="F95" i="9"/>
  <c r="F94" i="9"/>
  <c r="F93" i="9"/>
  <c r="F92" i="9"/>
  <c r="F91" i="9"/>
  <c r="F90" i="9"/>
  <c r="F89" i="9"/>
  <c r="F88" i="9"/>
  <c r="F87" i="9"/>
  <c r="F86" i="9"/>
  <c r="F85" i="9"/>
  <c r="F84" i="9"/>
  <c r="F83" i="9"/>
  <c r="F82" i="9"/>
  <c r="F81" i="9"/>
  <c r="F80" i="9"/>
  <c r="F79" i="9"/>
  <c r="F78" i="9"/>
  <c r="F76" i="9"/>
  <c r="F77"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6" i="9"/>
  <c r="F17" i="9"/>
  <c r="F15" i="9"/>
  <c r="F14" i="9"/>
  <c r="F13" i="9"/>
  <c r="F12" i="9"/>
  <c r="F11" i="9"/>
  <c r="F10" i="9"/>
  <c r="F9" i="9"/>
  <c r="F8" i="9"/>
  <c r="F7" i="9"/>
  <c r="F6" i="9"/>
  <c r="F5" i="9"/>
  <c r="F4" i="9"/>
  <c r="F3" i="9"/>
  <c r="F2" i="9"/>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5" i="10"/>
  <c r="F126" i="10"/>
  <c r="F124" i="10"/>
  <c r="F123" i="10"/>
  <c r="F122" i="10"/>
  <c r="F121" i="10"/>
  <c r="F119" i="10"/>
  <c r="F120" i="10"/>
  <c r="F118" i="10"/>
  <c r="F117" i="10"/>
  <c r="F115" i="10"/>
  <c r="F116"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4" i="10"/>
  <c r="F63" i="10"/>
  <c r="F65" i="10"/>
  <c r="F62" i="10"/>
  <c r="F61" i="10"/>
  <c r="F60" i="10"/>
  <c r="F58" i="10"/>
  <c r="F57" i="10"/>
  <c r="F56" i="10"/>
  <c r="F55" i="10"/>
  <c r="F54" i="10"/>
  <c r="F53" i="10"/>
  <c r="F52" i="10"/>
  <c r="F51" i="10"/>
  <c r="F49" i="10"/>
  <c r="F50"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D59" i="10"/>
  <c r="E59" i="10"/>
  <c r="C59" i="10"/>
  <c r="F59" i="10"/>
  <c r="F164" i="8"/>
  <c r="D110" i="9"/>
  <c r="E110" i="9"/>
  <c r="C110" i="9"/>
  <c r="F110" i="9"/>
  <c r="D164" i="8"/>
  <c r="E164" i="8"/>
  <c r="C164" i="8"/>
  <c r="C11" i="1"/>
  <c r="C6" i="1"/>
  <c r="C33"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H31" i="1"/>
  <c r="G31" i="1"/>
  <c r="F31" i="1"/>
  <c r="E31" i="1"/>
  <c r="D31" i="1"/>
  <c r="C31" i="1"/>
  <c r="F28" i="1"/>
  <c r="E28" i="1"/>
  <c r="D28" i="1"/>
  <c r="C28" i="1"/>
  <c r="F27" i="1"/>
  <c r="E27" i="1"/>
  <c r="D27" i="1"/>
  <c r="C27" i="1"/>
  <c r="F26" i="1"/>
  <c r="E26" i="1"/>
  <c r="D26" i="1"/>
  <c r="C26" i="1"/>
  <c r="F25" i="1"/>
  <c r="E25" i="1"/>
  <c r="D25" i="1"/>
  <c r="C25" i="1"/>
  <c r="F24" i="1"/>
  <c r="E24" i="1"/>
  <c r="D24" i="1"/>
  <c r="C24" i="1"/>
  <c r="F23" i="1"/>
  <c r="E23" i="1"/>
  <c r="D23" i="1"/>
  <c r="C23" i="1"/>
  <c r="F22" i="1"/>
  <c r="E22" i="1"/>
  <c r="D22" i="1"/>
  <c r="C22" i="1"/>
  <c r="F21" i="1"/>
  <c r="E21" i="1"/>
  <c r="D21" i="1"/>
  <c r="C21" i="1"/>
  <c r="F20" i="1"/>
  <c r="E20" i="1"/>
  <c r="D20" i="1"/>
  <c r="C20" i="1"/>
  <c r="F17" i="1"/>
  <c r="E17" i="1"/>
  <c r="D17" i="1"/>
  <c r="C17" i="1"/>
  <c r="F16" i="1"/>
  <c r="E16" i="1"/>
  <c r="D16" i="1"/>
  <c r="C16" i="1"/>
  <c r="F15" i="1"/>
  <c r="E15" i="1"/>
  <c r="D15" i="1"/>
  <c r="C15" i="1"/>
  <c r="F14" i="1"/>
  <c r="E14" i="1"/>
  <c r="D14" i="1"/>
  <c r="C14" i="1"/>
  <c r="F13" i="1"/>
  <c r="E13" i="1"/>
  <c r="D13" i="1"/>
  <c r="C13" i="1"/>
  <c r="F12" i="1"/>
  <c r="E12" i="1"/>
  <c r="D12" i="1"/>
  <c r="C12" i="1"/>
  <c r="F11" i="1"/>
  <c r="E11" i="1"/>
  <c r="D11" i="1"/>
  <c r="B6" i="1"/>
</calcChain>
</file>

<file path=xl/connections.xml><?xml version="1.0" encoding="utf-8"?>
<connections xmlns="http://schemas.openxmlformats.org/spreadsheetml/2006/main">
  <connection id="1" name="Connection" type="1" refreshedVersion="5">
    <dbPr connection="DSN=ORACLE_ANALYSIS;UID=Daniel_Greep;DBQ=ANALYSIS.HESA.AC.UK;DBA=W;APA=T;EXC=F;XSM=Default;FEN=T;QTO=F;FRC=10;FDL=10;LOB=T;RST=T;BTD=F;BNF=F;BAM=IfAllSuccessful;NUM=NLS;DPM=F;MTS=T;MDI=F;CSR=F;FWC=F;FBS=64000;TLO=0;MLD=0;ODA=F;" command="SELECT * FROM Daniel_Greep.T_37137_3_DG"/>
  </connection>
</connections>
</file>

<file path=xl/sharedStrings.xml><?xml version="1.0" encoding="utf-8"?>
<sst xmlns="http://schemas.openxmlformats.org/spreadsheetml/2006/main" count="3656" uniqueCount="408">
  <si>
    <t xml:space="preserve">Please select your institution from the drop down list </t>
  </si>
  <si>
    <t>The University of Aberdeen</t>
  </si>
  <si>
    <t>Mission Group</t>
  </si>
  <si>
    <t xml:space="preserve">Response to UCU </t>
  </si>
  <si>
    <t xml:space="preserve">Academic staff </t>
  </si>
  <si>
    <t>Open-ended/Permanent</t>
  </si>
  <si>
    <t>Fixed-term</t>
  </si>
  <si>
    <t xml:space="preserve">% fixed term </t>
  </si>
  <si>
    <t>Total non-casual staff</t>
  </si>
  <si>
    <t>Head of Schools/Senior Function head</t>
  </si>
  <si>
    <t>Professor</t>
  </si>
  <si>
    <t>Function head</t>
  </si>
  <si>
    <t>Senior/principal lecturer, Reader, Principal Research fellow</t>
  </si>
  <si>
    <t>Lecturer, Senior Lecturer, Senior Research Fellow</t>
  </si>
  <si>
    <t>Lecturer, Research fellow, Researcher (senior research assistant), Teaching fellow</t>
  </si>
  <si>
    <t>Research assistant, Teaching assistant</t>
  </si>
  <si>
    <t xml:space="preserve">Non-academic staff </t>
  </si>
  <si>
    <t>Senior management</t>
  </si>
  <si>
    <t>Senior Function head</t>
  </si>
  <si>
    <t>Non-Academic section manager</t>
  </si>
  <si>
    <t>Team Leader(Professional, Technical, Administrative)</t>
  </si>
  <si>
    <t>Senior Professional(Technical)</t>
  </si>
  <si>
    <t>Senior Administrative staff ( Professional/technical)</t>
  </si>
  <si>
    <t>Assistant professional staff, Administrative staff</t>
  </si>
  <si>
    <t>Junior Administrative Staff, Clerical Staff, Technician/Craftsmen, Operative</t>
  </si>
  <si>
    <t xml:space="preserve">Teaching only </t>
  </si>
  <si>
    <t>Research only</t>
  </si>
  <si>
    <t>Teaching and research</t>
  </si>
  <si>
    <t>Not teaching and/or research</t>
  </si>
  <si>
    <t xml:space="preserve">Not an academic contract </t>
  </si>
  <si>
    <t xml:space="preserve">Total atypical staff </t>
  </si>
  <si>
    <t xml:space="preserve">Atypical (casual) academic staff </t>
  </si>
  <si>
    <t>Total zero hours contracts reported in 2013 FOI</t>
  </si>
  <si>
    <t xml:space="preserve">Academic contract </t>
  </si>
  <si>
    <t xml:space="preserve"> Professor</t>
  </si>
  <si>
    <t>HEI</t>
  </si>
  <si>
    <t>Total</t>
  </si>
  <si>
    <t>Pre 92</t>
  </si>
  <si>
    <t>University of Abertay Dundee</t>
  </si>
  <si>
    <t>Post 92</t>
  </si>
  <si>
    <t>Aberystwyth University</t>
  </si>
  <si>
    <t>Anglia Ruskin University</t>
  </si>
  <si>
    <t>Aston University</t>
  </si>
  <si>
    <t>Bangor University</t>
  </si>
  <si>
    <t>Bath Spa University</t>
  </si>
  <si>
    <t>The University of Bath</t>
  </si>
  <si>
    <t>University of Bedfordshire</t>
  </si>
  <si>
    <t>The Queen's University of Belfast</t>
  </si>
  <si>
    <t>Birkbeck College</t>
  </si>
  <si>
    <t>Birmingham City University</t>
  </si>
  <si>
    <t>The University of Birmingham</t>
  </si>
  <si>
    <t>University College Birmingham</t>
  </si>
  <si>
    <t>Bishop Grosseteste University</t>
  </si>
  <si>
    <t>The University of Bolton</t>
  </si>
  <si>
    <t>The Arts University Bournemouth</t>
  </si>
  <si>
    <t>Bournemouth University</t>
  </si>
  <si>
    <t>The University of Bradford</t>
  </si>
  <si>
    <t xml:space="preserve"> </t>
  </si>
  <si>
    <t>The University of Brighton</t>
  </si>
  <si>
    <t>The University of Bristol</t>
  </si>
  <si>
    <t>Brunel University London</t>
  </si>
  <si>
    <t>Buckinghamshire New University</t>
  </si>
  <si>
    <t>The University of Buckingham</t>
  </si>
  <si>
    <t>The University of Cambridge</t>
  </si>
  <si>
    <t>The Institute of Cancer Research</t>
  </si>
  <si>
    <t>Canterbury Christ Church University</t>
  </si>
  <si>
    <t>Cardiff University</t>
  </si>
  <si>
    <t>Cardiff Metropolitan University</t>
  </si>
  <si>
    <t>The University of Central Lancashire</t>
  </si>
  <si>
    <t>Central School of Speech and Drama</t>
  </si>
  <si>
    <t>University of Chester</t>
  </si>
  <si>
    <t>The University of Chichester</t>
  </si>
  <si>
    <t>The City University</t>
  </si>
  <si>
    <t>Conservatoire for Dance and Drama</t>
  </si>
  <si>
    <t>Courtauld Institute of Art</t>
  </si>
  <si>
    <t>Coventry University</t>
  </si>
  <si>
    <t>Cranfield University</t>
  </si>
  <si>
    <t>University for the Creative Arts</t>
  </si>
  <si>
    <t>University of Cumbria</t>
  </si>
  <si>
    <t>De Montfort University</t>
  </si>
  <si>
    <t>University of Derby</t>
  </si>
  <si>
    <t>The University of Dundee</t>
  </si>
  <si>
    <t>University of Durham</t>
  </si>
  <si>
    <t>The University of East Anglia</t>
  </si>
  <si>
    <t>The University of East London</t>
  </si>
  <si>
    <t>Edge Hill University</t>
  </si>
  <si>
    <t>Edinburgh Napier University</t>
  </si>
  <si>
    <t>The University of Edinburgh</t>
  </si>
  <si>
    <t>The University of Essex</t>
  </si>
  <si>
    <t>The University of Exeter</t>
  </si>
  <si>
    <t>Falmouth University</t>
  </si>
  <si>
    <t>Glasgow Caledonian University</t>
  </si>
  <si>
    <t>Glasgow School of Art</t>
  </si>
  <si>
    <t>The University of Glasgow</t>
  </si>
  <si>
    <t>University of Gloucestershire</t>
  </si>
  <si>
    <t>Glyndŵr University</t>
  </si>
  <si>
    <t>Goldsmiths College</t>
  </si>
  <si>
    <t>The University of Greenwich</t>
  </si>
  <si>
    <t>Guildhall School of Music and Drama</t>
  </si>
  <si>
    <t>Harper Adams University</t>
  </si>
  <si>
    <t>Heriot-Watt University</t>
  </si>
  <si>
    <t>University of Hertfordshire</t>
  </si>
  <si>
    <t>Heythrop College</t>
  </si>
  <si>
    <t>The University of Huddersfield</t>
  </si>
  <si>
    <t>The University of Hull</t>
  </si>
  <si>
    <t>Imperial College of Science, Technology and Medicine</t>
  </si>
  <si>
    <t>Institute of Education</t>
  </si>
  <si>
    <t>The University of Keele</t>
  </si>
  <si>
    <t>The University of Kent</t>
  </si>
  <si>
    <t>King's College London</t>
  </si>
  <si>
    <t>Kingston University</t>
  </si>
  <si>
    <t>The University of Lancaster</t>
  </si>
  <si>
    <t>Leeds College of Art</t>
  </si>
  <si>
    <t>Leeds Beckett University</t>
  </si>
  <si>
    <t>The University of Leeds</t>
  </si>
  <si>
    <t>Leeds Trinity University</t>
  </si>
  <si>
    <t>The University of Leicester</t>
  </si>
  <si>
    <t>The University of Lincoln</t>
  </si>
  <si>
    <t>Liverpool Hope University</t>
  </si>
  <si>
    <t>Liverpool John Moores University</t>
  </si>
  <si>
    <t>The Liverpool Institute for Performing Arts</t>
  </si>
  <si>
    <t>The University of Liverpool</t>
  </si>
  <si>
    <t>Liverpool School of Tropical Medicine</t>
  </si>
  <si>
    <t>University of the Arts, London</t>
  </si>
  <si>
    <t>London Business School</t>
  </si>
  <si>
    <t>University of London (Institutes and activities)</t>
  </si>
  <si>
    <t>London Metropolitan University</t>
  </si>
  <si>
    <t>London South Bank University</t>
  </si>
  <si>
    <t>London School of Economics and Political Science</t>
  </si>
  <si>
    <t>London School of Hygiene and Tropical Medicine</t>
  </si>
  <si>
    <t>Loughborough University</t>
  </si>
  <si>
    <t>The Manchester Metropolitan University</t>
  </si>
  <si>
    <t>The University of Manchester</t>
  </si>
  <si>
    <t>Middlesex University</t>
  </si>
  <si>
    <t>University of Newcastle-upon-Tyne</t>
  </si>
  <si>
    <t>Newman University</t>
  </si>
  <si>
    <t>The University of Northampton</t>
  </si>
  <si>
    <t>University of Northumbria at Newcastle</t>
  </si>
  <si>
    <t>Norwich University of the Arts</t>
  </si>
  <si>
    <t>University of Nottingham</t>
  </si>
  <si>
    <t>The Nottingham Trent University</t>
  </si>
  <si>
    <t>The Open University</t>
  </si>
  <si>
    <t>Oxford Brookes University</t>
  </si>
  <si>
    <t>The University of Oxford</t>
  </si>
  <si>
    <t>University of Plymouth</t>
  </si>
  <si>
    <t>The University of Portsmouth</t>
  </si>
  <si>
    <t>Queen Margaret University, Edinburgh</t>
  </si>
  <si>
    <t>Queen Mary University of London</t>
  </si>
  <si>
    <t>Ravensbourne</t>
  </si>
  <si>
    <t>The University of Reading</t>
  </si>
  <si>
    <t>The Robert Gordon University</t>
  </si>
  <si>
    <t>Roehampton University</t>
  </si>
  <si>
    <t>Rose Bruford College</t>
  </si>
  <si>
    <t>Royal Academy of Music</t>
  </si>
  <si>
    <t>Royal Agricultural University</t>
  </si>
  <si>
    <t>Royal College of Art</t>
  </si>
  <si>
    <t>Royal College of Music</t>
  </si>
  <si>
    <t>Royal Conservatoire of Scotland</t>
  </si>
  <si>
    <t>Royal Holloway and Bedford New College</t>
  </si>
  <si>
    <t>Royal Northern College of Music</t>
  </si>
  <si>
    <t>The Royal Veterinary College</t>
  </si>
  <si>
    <t>The University of St Andrews</t>
  </si>
  <si>
    <t>St George's Hospital Medical School</t>
  </si>
  <si>
    <t>St Mary's University College</t>
  </si>
  <si>
    <t>St Mary's University, Twickenham</t>
  </si>
  <si>
    <t>The University of Salford</t>
  </si>
  <si>
    <t>The School of Oriental and African Studies</t>
  </si>
  <si>
    <t>SRUC</t>
  </si>
  <si>
    <t>Sheffield Hallam University</t>
  </si>
  <si>
    <t>The University of Sheffield</t>
  </si>
  <si>
    <t>Southampton Solent University</t>
  </si>
  <si>
    <t>The University of Southampton</t>
  </si>
  <si>
    <t>Staffordshire University</t>
  </si>
  <si>
    <t>The University of Stirling</t>
  </si>
  <si>
    <t>University of St Mark and St John</t>
  </si>
  <si>
    <t>Stranmillis University College</t>
  </si>
  <si>
    <t>The University of Strathclyde</t>
  </si>
  <si>
    <t>University Campus Suffolk</t>
  </si>
  <si>
    <t>The University of Sunderland</t>
  </si>
  <si>
    <t>The University of Surrey</t>
  </si>
  <si>
    <t>The University of Sussex</t>
  </si>
  <si>
    <t>Swansea University</t>
  </si>
  <si>
    <t>Teesside University</t>
  </si>
  <si>
    <t>Trinity Laban Conservatoire of Music and Dance</t>
  </si>
  <si>
    <t>University of Wales Trinity Saint David</t>
  </si>
  <si>
    <t>University of the Highlands and Islands</t>
  </si>
  <si>
    <t>University of Ulster</t>
  </si>
  <si>
    <t>University College London</t>
  </si>
  <si>
    <t>University of South Wales</t>
  </si>
  <si>
    <t>The University of Wales (central functions)</t>
  </si>
  <si>
    <t>The University of Warwick</t>
  </si>
  <si>
    <t>University of the West of England, Bristol</t>
  </si>
  <si>
    <t>The University of the West of Scotland</t>
  </si>
  <si>
    <t>The University of West London</t>
  </si>
  <si>
    <t>The University of Westminster</t>
  </si>
  <si>
    <t>The University of Winchester</t>
  </si>
  <si>
    <t>The University of Wolverhampton</t>
  </si>
  <si>
    <t>University of Worcester</t>
  </si>
  <si>
    <t>Writtle College</t>
  </si>
  <si>
    <t>York St John University</t>
  </si>
  <si>
    <t>The University of York</t>
  </si>
  <si>
    <t xml:space="preserve">Non-Academic contract </t>
  </si>
  <si>
    <t>Teaching only % of all atypical</t>
  </si>
  <si>
    <t>Research only % of all atypical</t>
  </si>
  <si>
    <t>Teaching and research % of all atypical</t>
  </si>
  <si>
    <t>Not teaching and/or research % of all atypical</t>
  </si>
  <si>
    <t>Not an academic contract % of all atypical</t>
  </si>
  <si>
    <t xml:space="preserve">Total </t>
  </si>
  <si>
    <t>Not reported by HEI</t>
  </si>
  <si>
    <t xml:space="preserve">Atypical </t>
  </si>
  <si>
    <t>% of staff insecure (fixed-term + atypical)</t>
  </si>
  <si>
    <t xml:space="preserve">UK Total </t>
  </si>
  <si>
    <t xml:space="preserve">Insecurity ranking </t>
  </si>
  <si>
    <t>Total zero hours</t>
  </si>
  <si>
    <t>Aberystwyth responded using UCEA's stock text and did not engage with the questions</t>
  </si>
  <si>
    <t>Anglia Ruskin responded positively, referring to work they were already undertaking and committing to more</t>
  </si>
  <si>
    <t xml:space="preserve">Aston University responded broadly positively and engaged with the issues, stating that they had no zero hours contracts and were working to put hourly paid staff on fractional contracts. </t>
  </si>
  <si>
    <t>Bangor University responded positively referring to work with UCU to eradicate zero hours contracts, pay hourly paid staff the proper rate for the job and committing to ongoing work to review insecure contracts and place staff on more secure contracts where possible.</t>
  </si>
  <si>
    <t>Bath Spa University did not respond to our letter or a follow up letter.</t>
  </si>
  <si>
    <t>Birkbeck College engaged with our letter, saying they were trying to minimise use of zero hours contracts and were happy to discuss casualisation with local UCU reps</t>
  </si>
  <si>
    <t>Birmingham City University did not respond to our letter or a follow up letter.</t>
  </si>
  <si>
    <t xml:space="preserve">Bournemouth University responded using UCEA's stock text and did not engage with the questions. In spite of this, UCU is negotiating locally with Bournemouth to move hourly paid staff onto more secure fractional part-time contracts. </t>
  </si>
  <si>
    <t xml:space="preserve">Bournemouth University </t>
  </si>
  <si>
    <t xml:space="preserve">Brunel responded broadly positively, claiming to be supportive and against the 'irresponsible' use of zero hours contracts. The University said that it was open to further discussions. </t>
  </si>
  <si>
    <t>Buckinghamshire New University responded using UCEA's stock text and did not engage with the questions.</t>
  </si>
  <si>
    <t>Canterbury Christchurch used part of UCEA's stock reply but also made reference to ongoing work with UCU locally and engaged with the issues.</t>
  </si>
  <si>
    <t xml:space="preserve">Cardiff Metropolitan University are completing a lengthy review, with UCU, of their use of insecure contracts and UCU did not write to them as part of this exercise. </t>
  </si>
  <si>
    <t>Cardiff University responded using UCEA's stock text and did not engage with the questions</t>
  </si>
  <si>
    <t>The Royal Central School of Speech and Drama responded stating that they did not recognise UCU and using UCEA's stock text.</t>
  </si>
  <si>
    <t>The Convervatoire for Dance and Drama did not respond to our letter or to a follow up letter</t>
  </si>
  <si>
    <t>The Courtauld Institute responded using UCEA's stock text and did not engage with the questions.</t>
  </si>
  <si>
    <t xml:space="preserve">Coventry University responded broadly positively to UCU, referring to work it is doing to move hourly paid staff onto more secure contracts. However, it employs many hourly paid staff in its subsidiary companies where it refuses to recognise UCU to negotiate. </t>
  </si>
  <si>
    <t xml:space="preserve">Cranfield responded to UCU by saying that it only employed a few staff on insecure contracts and believed that those staff employed on such contracts were employed so by choice. </t>
  </si>
  <si>
    <t xml:space="preserve">De Montfort University responded by using part of UCEA's stock text and declined to review its use of casual staff. It did state that it does not use zero hours contracts and that its hourly paid staff are all paid the proper rate for the job. </t>
  </si>
  <si>
    <t>Edge Hill University did not respond to our letter or a follow up letter.</t>
  </si>
  <si>
    <t>Edinburgh Napier University did not respond to our letter or to a follow-up letter.</t>
  </si>
  <si>
    <t xml:space="preserve">Glasgow Caledonian University responded positively, referring to ongoing work with UCU at local level to reduce casual employment and move stafff to more secure contracts and reiterating its commitment to continuing this work. </t>
  </si>
  <si>
    <t>The Glasgow School of Art responded positively, referring to work that has already been done with UCU locally and confirming that it is willing to continue this work.</t>
  </si>
  <si>
    <t>Glyndwr University responded using UCEA's stock text.</t>
  </si>
  <si>
    <t>Glyndwr University</t>
  </si>
  <si>
    <t>Goldsmiths responded positively to say that it had already agreed not to use zero hours contracts and that it has agreements with UCU on paying the proper rate for the job to hourly paid staff.</t>
  </si>
  <si>
    <t>The Guildhall School of Music and Drama did not respond to our letter or to a follow-up letter.</t>
  </si>
  <si>
    <t xml:space="preserve">Harper Adams responded to say that it does not employ staff on zero hours contracts and that it pays hourly paid staff the proper rate for the job but it did not commit to review its use of insecure contracts. </t>
  </si>
  <si>
    <t>Heriot- Watt University esponded using UCEA's stock text.</t>
  </si>
  <si>
    <t>Heythrop College did not respond to our letter or to a follow-up letter.</t>
  </si>
  <si>
    <t>Imperial College responded positively stating that it was reviewing its use of zero hours contracts and was open to joint work around insecure contracts more generally.</t>
  </si>
  <si>
    <t>The Institute of Education (part of UCL) did not respond.</t>
  </si>
  <si>
    <t>King's College London responded using UCEA's stock text and did not engage with any of the issues UCU raised.</t>
  </si>
  <si>
    <t>Kingston University did not respond to our letter or to a follow-up letter.</t>
  </si>
  <si>
    <t>Leeds Beckett responded by saying that they do not use zero hours contracts, that they already pay hourly paid staff on the national pay scales and that they will be conducting a strategic review of their use of insecure contracts, during which they will consult with UCU.</t>
  </si>
  <si>
    <t>Leeds College of Art did not respond to our letter, or to a follow-up letter.</t>
  </si>
  <si>
    <t xml:space="preserve">Leeds College of Art </t>
  </si>
  <si>
    <t>Leeds Trinity University did not respond to our letter, or to a follow-up letter.</t>
  </si>
  <si>
    <t xml:space="preserve">Leeds Trinity University </t>
  </si>
  <si>
    <t xml:space="preserve">Liverpool Hope University responded positively, stating that they do not use zero hours contracts, that they already pay hourly paid staff on the national pay scales and that they are open to discussing insecure contracts more widely with UCU. </t>
  </si>
  <si>
    <t>Liverpool John Moores responded negatively, using the UCEA stock text and did not engage with the issues.</t>
  </si>
  <si>
    <t>London Metropolitan University did not respond to our letter, or to a follow-up letter.</t>
  </si>
  <si>
    <t>LSE responded to say that they are already convening a working group with UCU to look at their employment of Graduate Teaching Assistants</t>
  </si>
  <si>
    <t xml:space="preserve">LSHTM responded positively to say that they are already reducing their use of fixed-term contracts and that they are happy to work with the UCU branch locally. </t>
  </si>
  <si>
    <t>London South Bank University did not respond to our letter, or to a follow-up letter.</t>
  </si>
  <si>
    <t xml:space="preserve">Loughborough University responded positively to say that would commit to reviewing their use of casual contracts with UCU. </t>
  </si>
  <si>
    <t>Middlesex University did not respond to our letter, or to a follow-up letter.</t>
  </si>
  <si>
    <t>Newman University responded using the UCEA stock text and did not engage with the issues.</t>
  </si>
  <si>
    <t>Norwich University of the Arts did not respond to our letter, or to a follow-up letter.</t>
  </si>
  <si>
    <t>Oxford Brookes used part of the UCEA stock text but did refer to a new policy negotiated with UCU to give greater job security to staff on variable hours contracts.</t>
  </si>
  <si>
    <t xml:space="preserve">Queen Margaret University responded positively saying that they had now all but eradicated zero hours contracts and have a new procedure for ensuring that people are properly employed. </t>
  </si>
  <si>
    <t>Queen Mary University of London did not respond to our letter, or to a follow-up letter</t>
  </si>
  <si>
    <t>Ravensbourne College did not respond to our letter, or to a follow-up letter.</t>
  </si>
  <si>
    <t>Ravensbourne College</t>
  </si>
  <si>
    <t xml:space="preserve">Roehampton University responded by saying that they do not use zero hours contracts but 'assignment' based casual contracts. They also said they were  open to reviewing this with UCU. </t>
  </si>
  <si>
    <t>Royal Agricultural University did not respond to our letter, or to a follow-up letter</t>
  </si>
  <si>
    <t>Royal Academy of Music did not respond to our letter, or to a follow-up letter.</t>
  </si>
  <si>
    <t>Royal Academy of Music did not respond to our letter, or to a follow-up letter</t>
  </si>
  <si>
    <t>The Royal College of Art responded by saying that they are conducting a review of their use of casual contracts at this time, involving the local UCU branch.</t>
  </si>
  <si>
    <t>The Royal College of Music did not respond to our letter, or to a follow-up letter.</t>
  </si>
  <si>
    <t>Royal Conservatoire of Scotland did not respond to our letter, or to a follow up letter</t>
  </si>
  <si>
    <t>Royal Holloway responded to say that it does use 'Variable Hours Contracts' and that it will respond to anything raised locally by our branch, but made no further commitment.</t>
  </si>
  <si>
    <t>The Royal Northern College of Music did not respond to our letter, or to a follow-up letter.</t>
  </si>
  <si>
    <t>Sheffield Hallam University did not respond, although there are some ongoing negotiations locally around the issue of zero hour contracts</t>
  </si>
  <si>
    <t>Southampton Solent University responded positively saying that it was currently negotiating with the local UCU branch over creating more security for hourly paid lecturing staff.</t>
  </si>
  <si>
    <t>Scotland's Rural College did not respond to our letter, or to a follow-up letter</t>
  </si>
  <si>
    <t>St George's said that it is currently reviewing its use of hourly paid staff and is open to this being raised through the lcoal bargaining machinery.</t>
  </si>
  <si>
    <t>St Mary's University College did not respond to our letter, or to a follow-up letter.</t>
  </si>
  <si>
    <t>Staffrordshire University responded to say that it is currently working with the local UCU branch to explore the possibility of creating more job security for hourly paid staff.</t>
  </si>
  <si>
    <t>Stranmillis University College did not respond to our letter, or to a follow-up letter.</t>
  </si>
  <si>
    <t xml:space="preserve">Swansea University responded by using UCEA's stock text and did not engage with the issues. </t>
  </si>
  <si>
    <t>Teesside University did not respond to our letter, or to a follow-up letter.</t>
  </si>
  <si>
    <t>The Arts University Bournemouth did not respond to our letter, or to a follow up letter.</t>
  </si>
  <si>
    <t>The City University responded by using UCEA's stock text and did not engage with the issues.</t>
  </si>
  <si>
    <t xml:space="preserve">The City University </t>
  </si>
  <si>
    <t xml:space="preserve">The Liverpool Institute for Performing Arts responded to say that it 'did not recognise the picture' UCU was painting and did not engage with the issues. </t>
  </si>
  <si>
    <t>Manchester Metropolitan University did not respond to our letter, or to a follow up letter.</t>
  </si>
  <si>
    <t xml:space="preserve">Nottingham Trent University confirmed that it does use zero hours contracts and said it had been willing to negotiate with UCU but the union had been unwilling to bargain. UCU's view was that </t>
  </si>
  <si>
    <t xml:space="preserve">The Open University did not respond but is already in intensive negotiations with UCU over this issue. </t>
  </si>
  <si>
    <t xml:space="preserve">Queen's responded by making partial use of UCEA's stock reply and did not engage with the issues we raised. </t>
  </si>
  <si>
    <t>Robert Gordon University did not respond to our letter, or to a follow-up letter.</t>
  </si>
  <si>
    <t>The Royal Veterinary College did not respond to our letter, or to a follow-up letter.</t>
  </si>
  <si>
    <t>SOAS did not respond to our letter, or to a follow-up letter.</t>
  </si>
  <si>
    <t>Aberdeen responded positively, pointing to work that it is already doing with UCU to reduce its use of zero hours contracts and to address insecure contracts more widely.</t>
  </si>
  <si>
    <t>The University of Bath made partial use of UCEA's stock reply but referred to local work with UCU.</t>
  </si>
  <si>
    <t>The University of Birmingham responded by using UCEA's stock text and claimed to have moved hourly paid staff from contracts for services to employment contracts.</t>
  </si>
  <si>
    <t>The University of Bolton did not respond to our letter, or to a follow-up letter.</t>
  </si>
  <si>
    <t>The University of Bradford responded using UCEA's stock reply and did not engage with the issues.</t>
  </si>
  <si>
    <t>The University of Brighton did not respond to our letter, or to a follow-up letter.</t>
  </si>
  <si>
    <t>The University of Bristol did not respond to our letter, or to a follow-up letter.</t>
  </si>
  <si>
    <t>The University of Buckingham did not respond to our letter, or to a follow-up letter.</t>
  </si>
  <si>
    <t>The University of Cambridge did not respond to our letter, or to a follow-up letter.</t>
  </si>
  <si>
    <t xml:space="preserve">The University of Central Lancashire responded by saying that it did not use zero hours contracts but did not engage with the wider issues raised. </t>
  </si>
  <si>
    <t>The University of Chichester did not respond to our letter, or to a follow-up letter.</t>
  </si>
  <si>
    <t>The University of Dundee did not respond to our letter, or to a follow-up letter.</t>
  </si>
  <si>
    <t>The University of East Anglia responded using UCEA's stock reply and did not engage with the issues</t>
  </si>
  <si>
    <t xml:space="preserve">The University of East London responded positively to say that it does not use zero hours contracts, pays its hourly paid staff the proper rate for the job and has a working group with UCU which examines the use of insecure contracts. </t>
  </si>
  <si>
    <t xml:space="preserve">The University of Edinburgh responded positively saying that it has now eradicated zero hours contracts, pays its hourly paid staff the proper rate for the job and is willing to involve UCU in a review of its use of casual and insecure contracts. </t>
  </si>
  <si>
    <t xml:space="preserve">The University of Essex made partial use of the UCEA stock reply but it also claimed to be reducing its dependence on fixed-term and hourly paid contracts. </t>
  </si>
  <si>
    <t xml:space="preserve">The University of Exeter responded by saying that it pays its hourly paid staff the proper rate for the job and regularly talks to the local UCU branch. </t>
  </si>
  <si>
    <t>The University of Glasgow did not respond, but UCU has just concluded negotiations over a new policy on the eradication of zero hours contracts and the reduction of use of casual contracts more widely.</t>
  </si>
  <si>
    <t xml:space="preserve">The University of Greenwich responded using the UCEA stock reply and did not engage with the issues raised. </t>
  </si>
  <si>
    <t xml:space="preserve">The University of Huddersfield responded by saying that it discusses these issues with UCU locally but not engaging any further. </t>
  </si>
  <si>
    <t xml:space="preserve">The University of Hull responded by saying that it was already reviewing its use of hourly paid contracts and will consult the unions in due course. </t>
  </si>
  <si>
    <t xml:space="preserve">The University of Keele responded positively saying that it does not use zero hours contracts and is open to any local discussions about its use of insecure contracts. </t>
  </si>
  <si>
    <t>The University of Kent responded positively saying that it was currently in productive negotiations with UCU locally.</t>
  </si>
  <si>
    <t xml:space="preserve">The University of Lancaster responded broadly positively stating its commitment to being an employer of choice and referring to ongoing local work to adress insecure employment. </t>
  </si>
  <si>
    <t>The University of Leeds did not respond to our letter, or to a follow-up letter.</t>
  </si>
  <si>
    <t xml:space="preserve">The University of Leicester responded negatively using the UCEA stock reply. </t>
  </si>
  <si>
    <t xml:space="preserve">The University of Lincoln responded broadly positively saying that they do not use zero hours contracts and that they have a rigorous procedure in place for reviewing appropriate contracts with the union. </t>
  </si>
  <si>
    <t>The University of Liverpool responded negatively using the UCEA stock reply.</t>
  </si>
  <si>
    <t>The University of Manchester responded negatively using the UCEA stock reply.</t>
  </si>
  <si>
    <t>The University of Northampton did not respond to our letter, or to a follow-up letter.</t>
  </si>
  <si>
    <t>The University of Oxford did not respond to our letter, or to a follow-up letter.</t>
  </si>
  <si>
    <t>The University of Portsmouth responded broadly positively, but did not make any specific commitments to review its use of insecure contracts.</t>
  </si>
  <si>
    <t xml:space="preserve">The University of Reading responded broadly positively referring to its willingness to engage locally with UCU and referring to existing work to reduce casual employment. </t>
  </si>
  <si>
    <t xml:space="preserve">The University of Salford responded negatively using the UCEA stock reply. </t>
  </si>
  <si>
    <t>The University of Sheffield responded positively saying that they do not use zero hours contracts, have developed a new policy for employing GTAs and have reviewed more than 600 contracts recently, moving 70 onto more secure contracts since December 2015.</t>
  </si>
  <si>
    <t>The University of Southampton responded negatively using the UCEA stock reply.</t>
  </si>
  <si>
    <t>The University of St Andrews did not respond to our letter, or to a follow-up letter.</t>
  </si>
  <si>
    <t>The University of Stirling did not respond to our letter, or to a follow-up letter.</t>
  </si>
  <si>
    <t>The University of Strathclyde did not respond to our letter, or to a follow-up letter.</t>
  </si>
  <si>
    <t xml:space="preserve">The University of Sunderland responded positively saying that it is already paying its hourly paid staff the proper rate for the job, most of its staff are on permanent contracts and that it is willing to work with the union to make improvements. </t>
  </si>
  <si>
    <t>The University of Surrey responded that it does not use zero hours contracts and that it is working with the local branhc to reduce its use of fixed-term contracts.</t>
  </si>
  <si>
    <t xml:space="preserve">The University of Sussex did not reply but is currently in intensive negotiations with UCU on this issue. </t>
  </si>
  <si>
    <t>The University of the West of Scotland did not respond to our letter, or to a follow-up letter.</t>
  </si>
  <si>
    <t xml:space="preserve">The University of Warwick responded positively saying that it is in the process of reviewing the pay and employment of hourly paid teaching staff and is happy to talk to the union. </t>
  </si>
  <si>
    <t>The University of West London did not respond to our letter, or to a follow-up letter.</t>
  </si>
  <si>
    <t>The University of Westminster did not respond to our letter, or to a follow-up letter.</t>
  </si>
  <si>
    <t xml:space="preserve">The University of Winchester responded positively to say that it is already paying its hourly paid staff the proper rate for the job and is happy to review its use of insecure contracts as it is already in local discussions with UCU. </t>
  </si>
  <si>
    <t>The University of Wolverhampton did not respond to our letter, or to a follow-up letter.</t>
  </si>
  <si>
    <t xml:space="preserve">The University of York responded by using part of the UCEA stock response but also said it was happy to discuss insecure contracts with the local UCU branch. </t>
  </si>
  <si>
    <t>Trinity Laban Conservatoire of Music and Dance  did not respond to our letter, or to a follow-up letter.</t>
  </si>
  <si>
    <t>University Campus Suffolk  did not respond to our letter, or to a follow-up letter.</t>
  </si>
  <si>
    <t>University College Birmingham responded negatively using the UCEA stock reply.</t>
  </si>
  <si>
    <t>University College London responded negatively using the UCEA stock reply.</t>
  </si>
  <si>
    <t>University for the Creative Arts did not respond to our letter, or to a follow-up letter.</t>
  </si>
  <si>
    <t xml:space="preserve">University of Abertay Dundee responded positively saying that it has recently reviewed its use of casual and insecure contracts, is making progress on this issue and is happy to talk to UCU locally about making further progress. </t>
  </si>
  <si>
    <t xml:space="preserve">University of Bedfordshire responded using the UCEA stock reply and did not engage with the issues. </t>
  </si>
  <si>
    <t xml:space="preserve">University of Chester responded by saying that it does not use zero hours contracts but it does use casual contracts and needs the flexibility. It did not commit to a review. </t>
  </si>
  <si>
    <t xml:space="preserve">University of Cumbria responded using the UCEA stock reply and did not engage with the issues. </t>
  </si>
  <si>
    <t>University of Derby did not respond to our letter, or to a follow-up letter.</t>
  </si>
  <si>
    <t xml:space="preserve">University of Durham responded using the UCEA stock reply </t>
  </si>
  <si>
    <t>University of Gloucestershire  did not respond to our letter, or to a follow-up letter.</t>
  </si>
  <si>
    <t>University of Hertfordshire  did not respond to our letter, or to a follow-up letter.</t>
  </si>
  <si>
    <t xml:space="preserve">University of London (Institutes and activities)  responded using the UCEA stock reply </t>
  </si>
  <si>
    <t>University of London (Institutes and activities), Senate House</t>
  </si>
  <si>
    <t>University of Newcastle-upon-Tyne  did not respond to our letter, or to a follow-up letter.</t>
  </si>
  <si>
    <t>University of Northumbria at Newcastle responded negatively using the UCEA stock reply and made reference to local negotiations in which it is trying to unpick a progressive agreement for putting hourly paid staff on fractional part-time contracts.</t>
  </si>
  <si>
    <t>University of Nottingham  did not respond to our letter, or to a follow-up letter.</t>
  </si>
  <si>
    <t xml:space="preserve">University of Plymouth responded by saying that it is always reviewing its use of non-permanent contracts and aims to be an employer of choice. </t>
  </si>
  <si>
    <t xml:space="preserve">University of South Wales responded using the UCEA stock reply . </t>
  </si>
  <si>
    <t>The University of the Arts London responded positively saying that it does not use zero hours contracts, is paying its hourly paid staff the proper rate for the job and has just agreed a new policy to give hourly paid staff more job security.</t>
  </si>
  <si>
    <t>University of the Highlands and Islands did not respond to our letter, or to a follow-up letter.</t>
  </si>
  <si>
    <t xml:space="preserve">University of the West of England responded using UCEA's stock letter and did not engage with the issues. </t>
  </si>
  <si>
    <t>University of Ulster did not respond to our letter, or to a follow-up letter.</t>
  </si>
  <si>
    <t>University of Wales Trinity Saint David is completing a long-term review of its use of casual contracts.</t>
  </si>
  <si>
    <t>University of Worcester did not respond to our letter, or to a follow-up letter.</t>
  </si>
  <si>
    <t>Writtle College did not respond to our letter, or to a follow-up letter.</t>
  </si>
  <si>
    <t xml:space="preserve">York St John University responded positively saying that it understood the issue and can't commit to eradicating all such contracts but will commit to reviewing them within the next 12 months with a view to creating more security. </t>
  </si>
  <si>
    <t>Institution</t>
  </si>
  <si>
    <t>Russell Group</t>
  </si>
  <si>
    <t xml:space="preserve">Teaching only and Taching and Research combined </t>
  </si>
  <si>
    <t xml:space="preserve">Response to UCU letter </t>
  </si>
  <si>
    <t xml:space="preserve">  </t>
  </si>
  <si>
    <t>All Academics + ZH ranking</t>
  </si>
  <si>
    <t>All Academics + ZH ranked Open-ended/Permanent</t>
  </si>
  <si>
    <t>All Academics + ZH ranked Zero hours contracts (2013 FOI)</t>
  </si>
  <si>
    <t>All Academics + ZH ranked % of staff insecure (fixed-term + zero hours)</t>
  </si>
  <si>
    <t>All Academics + ZH rankedFixed-term</t>
  </si>
  <si>
    <t>All Academics + ZH HEI</t>
  </si>
  <si>
    <t>All TO &amp; TR Insecurity ranking</t>
  </si>
  <si>
    <t>All TO &amp; TR HEI</t>
  </si>
  <si>
    <t>All TO &amp; TR Open-ended/Permanent</t>
  </si>
  <si>
    <t>All TO &amp; TR Fixed-term</t>
  </si>
  <si>
    <t xml:space="preserve">All TO &amp; TR Atypical </t>
  </si>
  <si>
    <t>All TO &amp; TR % of staff insecure (fixed-term + atypical)</t>
  </si>
  <si>
    <t>All TO &amp; ZH teach Insecurity ranking</t>
  </si>
  <si>
    <t>All TO &amp; ZH teach HEI</t>
  </si>
  <si>
    <t>All TO &amp; ZH teach Open-ended/Permanent</t>
  </si>
  <si>
    <t>All TO &amp; ZH teach Fixed-term</t>
  </si>
  <si>
    <t>All TO &amp; ZH teach Teaching zero hours</t>
  </si>
  <si>
    <t>All TO &amp; ZH teach % of staff insecure (fixed-term + zero hours)</t>
  </si>
  <si>
    <t>Open-ended/
Permanent</t>
  </si>
  <si>
    <t>-</t>
  </si>
  <si>
    <t xml:space="preserve"> -   </t>
  </si>
  <si>
    <t>N/A</t>
  </si>
  <si>
    <t>Liverpool School of Tropical Medicine did not respond to our letter or to a follow up letter.</t>
  </si>
  <si>
    <t>The Institute of Cancer Research did not respond to our letter or to a follow-up letter</t>
  </si>
  <si>
    <t>Falmouth University did not respond to our letter or to a follow-up letter</t>
  </si>
  <si>
    <t>The University of Sheffield responded positively saying that they do not use zero hours contracts, have developed a new policy for employing GTAs and have reviewed more than 6N/AN/A contracts recently, moving 7N/A onto more secure contracts since December 2N/A15.</t>
  </si>
  <si>
    <t>Ravensbourne did not respond to our letter or to a follow up letter</t>
  </si>
  <si>
    <t>University of St Mark and St John did not respond to our letter or to a follow up letter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</si>
</sst>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_-* #,##0_-;\-* #,##0_-;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4"/>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
      <b/>
      <sz val="14"/>
      <color theme="0"/>
      <name val="Calibri"/>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theme="0" tint="-0.14999847407452621"/>
      </patternFill>
    </fill>
    <fill>
      <patternFill patternType="solid">
        <fgColor rgb="FF250053"/>
        <bgColor indexed="64"/>
      </patternFill>
    </fill>
  </fills>
  <borders count="14">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theme="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189">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1">
    <xf numFmtId="0" fontId="0" fillId="0" borderId="0" xfId="0"/>
    <xf numFmtId="0" fontId="0" fillId="2" borderId="0" xfId="0" applyFill="1"/>
    <xf numFmtId="0" fontId="2" fillId="2" borderId="0" xfId="0" applyFont="1" applyFill="1"/>
    <xf numFmtId="0" fontId="4" fillId="0" borderId="3" xfId="0" applyFont="1" applyBorder="1"/>
    <xf numFmtId="0" fontId="4" fillId="0" borderId="2" xfId="0" applyFont="1" applyBorder="1"/>
    <xf numFmtId="1" fontId="0" fillId="2" borderId="0" xfId="0" applyNumberFormat="1" applyFill="1"/>
    <xf numFmtId="0" fontId="2" fillId="0" borderId="4" xfId="0" applyFont="1" applyBorder="1" applyAlignment="1">
      <alignment wrapText="1"/>
    </xf>
    <xf numFmtId="0" fontId="2" fillId="0" borderId="3" xfId="0" applyFont="1" applyBorder="1" applyAlignment="1">
      <alignment wrapText="1"/>
    </xf>
    <xf numFmtId="0" fontId="2" fillId="0" borderId="5" xfId="0" applyFont="1" applyBorder="1" applyAlignment="1">
      <alignment wrapText="1"/>
    </xf>
    <xf numFmtId="0" fontId="0" fillId="0" borderId="3" xfId="0" applyBorder="1" applyAlignment="1">
      <alignment wrapText="1"/>
    </xf>
    <xf numFmtId="0" fontId="0" fillId="0" borderId="5" xfId="0" applyBorder="1" applyAlignment="1">
      <alignment wrapText="1"/>
    </xf>
    <xf numFmtId="0" fontId="2" fillId="0" borderId="2" xfId="0" applyFont="1" applyBorder="1" applyAlignment="1">
      <alignment wrapText="1"/>
    </xf>
    <xf numFmtId="0" fontId="0" fillId="2" borderId="2" xfId="0" applyFill="1" applyBorder="1" applyAlignment="1">
      <alignment vertical="top" wrapText="1"/>
    </xf>
    <xf numFmtId="0" fontId="2" fillId="2" borderId="2" xfId="0" applyFont="1" applyFill="1" applyBorder="1" applyAlignment="1">
      <alignment vertical="top" wrapText="1"/>
    </xf>
    <xf numFmtId="0" fontId="0" fillId="2" borderId="0" xfId="0" applyFill="1" applyAlignment="1">
      <alignment vertical="top"/>
    </xf>
    <xf numFmtId="165" fontId="2" fillId="2" borderId="2" xfId="1" applyNumberFormat="1" applyFont="1" applyFill="1" applyBorder="1" applyAlignment="1">
      <alignment horizontal="left" vertical="top" wrapText="1"/>
    </xf>
    <xf numFmtId="166" fontId="2" fillId="2" borderId="2" xfId="2" applyNumberFormat="1" applyFont="1" applyFill="1" applyBorder="1" applyAlignment="1">
      <alignment horizontal="left" vertical="top" wrapText="1"/>
    </xf>
    <xf numFmtId="0" fontId="2" fillId="2" borderId="2" xfId="0" applyFont="1" applyFill="1" applyBorder="1" applyAlignment="1">
      <alignment horizontal="left" vertical="top" wrapText="1"/>
    </xf>
    <xf numFmtId="0" fontId="3" fillId="2" borderId="0" xfId="0" applyFont="1" applyFill="1" applyAlignment="1">
      <alignment vertical="top"/>
    </xf>
    <xf numFmtId="0" fontId="2" fillId="2" borderId="0" xfId="0" applyFont="1" applyFill="1" applyBorder="1" applyAlignment="1">
      <alignment vertical="top"/>
    </xf>
    <xf numFmtId="0" fontId="0" fillId="2" borderId="0" xfId="0" applyFill="1" applyBorder="1" applyAlignment="1">
      <alignment vertical="top"/>
    </xf>
    <xf numFmtId="0" fontId="0" fillId="2" borderId="2" xfId="0" applyFont="1" applyFill="1" applyBorder="1" applyAlignment="1">
      <alignment vertical="top" wrapText="1"/>
    </xf>
    <xf numFmtId="0" fontId="2" fillId="2" borderId="0" xfId="0" applyFont="1" applyFill="1" applyBorder="1" applyAlignment="1">
      <alignment vertical="top" wrapText="1"/>
    </xf>
    <xf numFmtId="0" fontId="0" fillId="2" borderId="2" xfId="0" applyFont="1" applyFill="1" applyBorder="1" applyAlignment="1">
      <alignment horizontal="left" vertical="top" wrapText="1"/>
    </xf>
    <xf numFmtId="1" fontId="0" fillId="2" borderId="0" xfId="0" applyNumberFormat="1" applyFill="1" applyAlignment="1">
      <alignment vertical="top"/>
    </xf>
    <xf numFmtId="0" fontId="0" fillId="0" borderId="0" xfId="0" applyAlignment="1">
      <alignment vertical="top"/>
    </xf>
    <xf numFmtId="0" fontId="0" fillId="2" borderId="0" xfId="0" applyFill="1" applyAlignment="1">
      <alignment vertical="top" wrapText="1"/>
    </xf>
    <xf numFmtId="165" fontId="0" fillId="2" borderId="2" xfId="1" applyNumberFormat="1" applyFont="1" applyFill="1" applyBorder="1" applyAlignment="1">
      <alignment vertical="top" wrapText="1"/>
    </xf>
    <xf numFmtId="166" fontId="0" fillId="2" borderId="2" xfId="2" applyNumberFormat="1" applyFont="1" applyFill="1" applyBorder="1" applyAlignment="1">
      <alignment vertical="top" wrapText="1"/>
    </xf>
    <xf numFmtId="0" fontId="0" fillId="2" borderId="0" xfId="0" applyFill="1" applyAlignment="1">
      <alignment wrapText="1"/>
    </xf>
    <xf numFmtId="0" fontId="0" fillId="2" borderId="2" xfId="0" applyFill="1" applyBorder="1" applyAlignment="1">
      <alignment wrapText="1"/>
    </xf>
    <xf numFmtId="0" fontId="0" fillId="2" borderId="0" xfId="0" applyFill="1" applyAlignment="1">
      <alignment horizontal="left"/>
    </xf>
    <xf numFmtId="0" fontId="4" fillId="2" borderId="0" xfId="0" applyFont="1" applyFill="1"/>
    <xf numFmtId="165" fontId="1" fillId="2" borderId="2" xfId="1" applyNumberFormat="1" applyFont="1" applyFill="1" applyBorder="1" applyAlignment="1">
      <alignment vertical="top" wrapText="1"/>
    </xf>
    <xf numFmtId="166" fontId="1" fillId="2" borderId="2" xfId="2" applyNumberFormat="1" applyFont="1" applyFill="1" applyBorder="1" applyAlignment="1">
      <alignment vertical="top" wrapText="1"/>
    </xf>
    <xf numFmtId="0" fontId="0" fillId="3" borderId="2" xfId="0" applyFont="1" applyFill="1" applyBorder="1" applyAlignment="1">
      <alignment vertical="top"/>
    </xf>
    <xf numFmtId="165" fontId="0" fillId="3" borderId="2" xfId="1" applyNumberFormat="1" applyFont="1" applyFill="1" applyBorder="1" applyAlignment="1">
      <alignment vertical="top"/>
    </xf>
    <xf numFmtId="165" fontId="0" fillId="3" borderId="3" xfId="1" applyNumberFormat="1" applyFont="1" applyFill="1" applyBorder="1" applyAlignment="1">
      <alignment vertical="top" wrapText="1"/>
    </xf>
    <xf numFmtId="0" fontId="0" fillId="0" borderId="2" xfId="0" applyFont="1" applyBorder="1" applyAlignment="1">
      <alignment vertical="top"/>
    </xf>
    <xf numFmtId="165" fontId="0" fillId="0" borderId="2" xfId="1" applyNumberFormat="1" applyFont="1" applyBorder="1" applyAlignment="1">
      <alignment vertical="top"/>
    </xf>
    <xf numFmtId="166" fontId="0" fillId="0" borderId="2" xfId="2" applyNumberFormat="1" applyFont="1" applyBorder="1" applyAlignment="1">
      <alignment vertical="top"/>
    </xf>
    <xf numFmtId="165" fontId="0" fillId="0" borderId="2" xfId="1" applyNumberFormat="1" applyFont="1" applyBorder="1" applyAlignment="1">
      <alignment vertical="top" wrapText="1"/>
    </xf>
    <xf numFmtId="165" fontId="0" fillId="3" borderId="2" xfId="1" applyNumberFormat="1" applyFont="1" applyFill="1" applyBorder="1" applyAlignment="1">
      <alignment vertical="top" wrapText="1"/>
    </xf>
    <xf numFmtId="0" fontId="0" fillId="3" borderId="2" xfId="1" applyNumberFormat="1" applyFont="1" applyFill="1" applyBorder="1" applyAlignment="1">
      <alignment vertical="top" wrapText="1"/>
    </xf>
    <xf numFmtId="0" fontId="0" fillId="0" borderId="2" xfId="1" applyNumberFormat="1" applyFont="1" applyBorder="1" applyAlignment="1">
      <alignment vertical="top" wrapText="1"/>
    </xf>
    <xf numFmtId="0" fontId="2" fillId="0" borderId="2" xfId="0" applyFont="1" applyBorder="1" applyAlignment="1">
      <alignment vertical="top"/>
    </xf>
    <xf numFmtId="165" fontId="2" fillId="0" borderId="2" xfId="1" applyNumberFormat="1" applyFont="1" applyBorder="1" applyAlignment="1">
      <alignment vertical="top"/>
    </xf>
    <xf numFmtId="165" fontId="2" fillId="0" borderId="2" xfId="1" applyNumberFormat="1" applyFont="1" applyBorder="1" applyAlignment="1">
      <alignment vertical="top" wrapText="1"/>
    </xf>
    <xf numFmtId="0" fontId="5" fillId="0" borderId="0" xfId="0" applyFont="1" applyAlignment="1">
      <alignment vertical="top"/>
    </xf>
    <xf numFmtId="0" fontId="0" fillId="0" borderId="6" xfId="0" applyFont="1" applyBorder="1" applyAlignment="1">
      <alignment vertical="top"/>
    </xf>
    <xf numFmtId="166" fontId="1" fillId="0" borderId="1" xfId="2" applyNumberFormat="1" applyFont="1" applyBorder="1" applyAlignment="1">
      <alignment vertical="top"/>
    </xf>
    <xf numFmtId="165" fontId="0" fillId="0" borderId="3" xfId="1" applyNumberFormat="1" applyFont="1" applyBorder="1" applyAlignment="1">
      <alignment vertical="top" wrapText="1"/>
    </xf>
    <xf numFmtId="1" fontId="5" fillId="0" borderId="0" xfId="0" applyNumberFormat="1" applyFont="1" applyAlignment="1">
      <alignment vertical="top"/>
    </xf>
    <xf numFmtId="166" fontId="1" fillId="0" borderId="2" xfId="2" applyNumberFormat="1" applyFont="1" applyBorder="1" applyAlignment="1">
      <alignment vertical="top"/>
    </xf>
    <xf numFmtId="165" fontId="0" fillId="0" borderId="1" xfId="1" applyNumberFormat="1" applyFont="1" applyBorder="1" applyAlignment="1">
      <alignment vertical="top"/>
    </xf>
    <xf numFmtId="0" fontId="2" fillId="0" borderId="6"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165" fontId="0" fillId="0" borderId="8" xfId="1" applyNumberFormat="1" applyFont="1" applyBorder="1" applyAlignment="1">
      <alignment vertical="top"/>
    </xf>
    <xf numFmtId="165" fontId="0" fillId="0" borderId="8" xfId="1" applyNumberFormat="1" applyFont="1" applyBorder="1" applyAlignment="1">
      <alignment vertical="top" wrapText="1"/>
    </xf>
    <xf numFmtId="0" fontId="0" fillId="0" borderId="0" xfId="0" applyFont="1" applyAlignment="1">
      <alignment vertical="top"/>
    </xf>
    <xf numFmtId="0" fontId="0" fillId="0" borderId="0" xfId="0" applyAlignment="1">
      <alignment vertical="top" wrapText="1"/>
    </xf>
    <xf numFmtId="166" fontId="0" fillId="0" borderId="1" xfId="2" applyNumberFormat="1" applyFont="1" applyBorder="1" applyAlignment="1">
      <alignment vertical="top"/>
    </xf>
    <xf numFmtId="0" fontId="0" fillId="0" borderId="0" xfId="0" applyAlignment="1"/>
    <xf numFmtId="0" fontId="0" fillId="2" borderId="0" xfId="0" applyFill="1" applyAlignment="1"/>
    <xf numFmtId="0" fontId="5" fillId="0" borderId="0" xfId="0" applyFont="1" applyAlignment="1"/>
    <xf numFmtId="0" fontId="0" fillId="0" borderId="6" xfId="0" applyBorder="1" applyAlignment="1">
      <alignment vertical="top"/>
    </xf>
    <xf numFmtId="0" fontId="0" fillId="0" borderId="2" xfId="0" applyBorder="1" applyAlignment="1">
      <alignment vertical="top"/>
    </xf>
    <xf numFmtId="0" fontId="2" fillId="0" borderId="0" xfId="0" applyFont="1" applyAlignment="1">
      <alignment vertical="top"/>
    </xf>
    <xf numFmtId="1" fontId="0" fillId="0" borderId="0" xfId="0" applyNumberFormat="1" applyFont="1" applyAlignment="1">
      <alignment vertical="top"/>
    </xf>
    <xf numFmtId="166" fontId="0" fillId="3" borderId="10" xfId="2" applyNumberFormat="1" applyFont="1" applyFill="1" applyBorder="1" applyAlignment="1">
      <alignment vertical="top"/>
    </xf>
    <xf numFmtId="0" fontId="2" fillId="0" borderId="8" xfId="0" applyFont="1" applyBorder="1" applyAlignment="1">
      <alignment vertical="top"/>
    </xf>
    <xf numFmtId="165" fontId="2" fillId="0" borderId="8" xfId="1" applyNumberFormat="1" applyFont="1" applyBorder="1" applyAlignment="1">
      <alignment vertical="top"/>
    </xf>
    <xf numFmtId="166" fontId="2" fillId="3" borderId="10" xfId="2" applyNumberFormat="1" applyFont="1" applyFill="1" applyBorder="1" applyAlignment="1">
      <alignment vertical="top"/>
    </xf>
    <xf numFmtId="166" fontId="1" fillId="0" borderId="9" xfId="2" applyNumberFormat="1" applyFont="1" applyFill="1" applyBorder="1" applyAlignment="1">
      <alignment vertical="top"/>
    </xf>
    <xf numFmtId="166" fontId="2" fillId="0" borderId="9" xfId="2" applyNumberFormat="1" applyFont="1" applyFill="1" applyBorder="1" applyAlignment="1">
      <alignment vertical="top"/>
    </xf>
    <xf numFmtId="0" fontId="2" fillId="0" borderId="0" xfId="0" applyFont="1" applyFill="1" applyAlignment="1">
      <alignment vertical="top"/>
    </xf>
    <xf numFmtId="0" fontId="2" fillId="0" borderId="6" xfId="0" applyFont="1" applyFill="1" applyBorder="1" applyAlignment="1">
      <alignment vertical="top"/>
    </xf>
    <xf numFmtId="0" fontId="2" fillId="0" borderId="2" xfId="0" applyFont="1" applyFill="1" applyBorder="1" applyAlignment="1">
      <alignment vertical="top"/>
    </xf>
    <xf numFmtId="165" fontId="2" fillId="0" borderId="2" xfId="1" applyNumberFormat="1" applyFont="1" applyFill="1" applyBorder="1" applyAlignment="1">
      <alignment vertical="top"/>
    </xf>
    <xf numFmtId="165" fontId="2" fillId="0" borderId="2" xfId="1" applyNumberFormat="1" applyFont="1" applyFill="1" applyBorder="1" applyAlignment="1">
      <alignment vertical="top" wrapText="1"/>
    </xf>
    <xf numFmtId="1" fontId="2" fillId="0" borderId="3" xfId="0" applyNumberFormat="1" applyFont="1" applyBorder="1" applyAlignment="1">
      <alignment wrapText="1"/>
    </xf>
    <xf numFmtId="1" fontId="0" fillId="0" borderId="2" xfId="1" applyNumberFormat="1" applyFont="1" applyBorder="1" applyAlignment="1">
      <alignment vertical="top"/>
    </xf>
    <xf numFmtId="1" fontId="2" fillId="0" borderId="2" xfId="1" applyNumberFormat="1" applyFont="1" applyBorder="1" applyAlignment="1">
      <alignment vertical="top"/>
    </xf>
    <xf numFmtId="1" fontId="1" fillId="0" borderId="1" xfId="2" applyNumberFormat="1" applyFont="1" applyBorder="1" applyAlignment="1">
      <alignment vertical="top"/>
    </xf>
    <xf numFmtId="166" fontId="1" fillId="3" borderId="10" xfId="2" applyNumberFormat="1" applyFont="1" applyFill="1" applyBorder="1" applyAlignment="1">
      <alignment vertical="top"/>
    </xf>
    <xf numFmtId="1" fontId="1" fillId="0" borderId="8" xfId="2" applyNumberFormat="1" applyFont="1" applyBorder="1" applyAlignment="1">
      <alignment vertical="top"/>
    </xf>
    <xf numFmtId="166" fontId="1" fillId="3" borderId="2" xfId="2" applyNumberFormat="1" applyFont="1" applyFill="1" applyBorder="1" applyAlignment="1">
      <alignment vertical="top"/>
    </xf>
    <xf numFmtId="166" fontId="0" fillId="0" borderId="10" xfId="2" applyNumberFormat="1" applyFont="1" applyBorder="1" applyAlignment="1">
      <alignment vertical="top"/>
    </xf>
    <xf numFmtId="0" fontId="0" fillId="2" borderId="0" xfId="0" applyFill="1" applyBorder="1" applyAlignment="1">
      <alignment vertical="top" wrapText="1"/>
    </xf>
    <xf numFmtId="0" fontId="0" fillId="0" borderId="0" xfId="0" applyBorder="1" applyAlignment="1">
      <alignment vertical="top" wrapText="1"/>
    </xf>
    <xf numFmtId="0" fontId="9" fillId="4" borderId="0" xfId="0" applyFont="1" applyFill="1" applyBorder="1" applyAlignment="1">
      <alignment horizontal="left" vertical="top"/>
    </xf>
    <xf numFmtId="0" fontId="2" fillId="0" borderId="13" xfId="0" applyFont="1" applyBorder="1" applyAlignment="1">
      <alignment wrapText="1"/>
    </xf>
    <xf numFmtId="0" fontId="0" fillId="0" borderId="12" xfId="0" applyBorder="1" applyAlignment="1">
      <alignment vertical="top"/>
    </xf>
    <xf numFmtId="0" fontId="0" fillId="0" borderId="1" xfId="0" applyBorder="1" applyAlignment="1">
      <alignment vertical="top" wrapText="1"/>
    </xf>
    <xf numFmtId="0" fontId="2" fillId="0" borderId="11" xfId="0" applyFont="1" applyBorder="1" applyAlignment="1">
      <alignment vertical="top"/>
    </xf>
    <xf numFmtId="0" fontId="2" fillId="0" borderId="7" xfId="0" applyFont="1" applyBorder="1" applyAlignment="1">
      <alignment vertical="top"/>
    </xf>
    <xf numFmtId="166" fontId="2" fillId="0" borderId="8" xfId="2" applyNumberFormat="1" applyFont="1" applyBorder="1" applyAlignment="1">
      <alignment vertical="top"/>
    </xf>
    <xf numFmtId="0" fontId="2" fillId="0" borderId="9" xfId="0" applyFont="1" applyBorder="1" applyAlignment="1">
      <alignment vertical="top" wrapText="1"/>
    </xf>
    <xf numFmtId="165" fontId="0" fillId="0" borderId="0" xfId="1" applyNumberFormat="1" applyFont="1" applyAlignment="1">
      <alignment vertical="top"/>
    </xf>
    <xf numFmtId="0" fontId="0" fillId="0" borderId="4" xfId="0" applyBorder="1" applyAlignment="1"/>
  </cellXfs>
  <cellStyles count="189">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ormal" xfId="0" builtinId="0"/>
    <cellStyle name="Percent" xfId="2" builtinId="5"/>
  </cellStyles>
  <dxfs count="38">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border diagonalUp="0" diagonalDown="0" outline="0">
        <left style="thin">
          <color indexed="64"/>
        </left>
        <right style="thin">
          <color indexed="64"/>
        </right>
        <top/>
        <bottom/>
      </border>
    </dxf>
    <dxf>
      <alignment horizontal="general" vertical="bottom" textRotation="0" justifyLastLine="0" shrinkToFit="0"/>
      <border diagonalUp="0" diagonalDown="0" outline="0">
        <left style="thin">
          <color indexed="64"/>
        </left>
        <right style="thin">
          <color indexed="64"/>
        </right>
        <top/>
        <bottom/>
      </border>
    </dxf>
    <dxf>
      <alignment horizontal="general" vertical="top" textRotation="0" justifyLastLine="0" shrinkToFit="0"/>
    </dxf>
    <dxf>
      <alignment horizontal="general" vertical="top" textRotation="0" justifyLastLine="0" shrinkToFit="0"/>
      <border diagonalUp="0" diagonalDown="0" outline="0">
        <left/>
        <right/>
        <top style="thin">
          <color indexed="64"/>
        </top>
        <bottom style="thin">
          <color indexed="64"/>
        </bottom>
      </border>
    </dxf>
    <dxf>
      <alignment horizontal="general" vertical="top" textRotation="0" justifyLastLine="0" shrinkToFit="0"/>
    </dxf>
    <dxf>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justifyLastLine="0" shrinkToFit="0"/>
      <border diagonalUp="0" diagonalDown="0" outline="0">
        <left style="thin">
          <color indexed="64"/>
        </left>
        <right style="thin">
          <color indexed="64"/>
        </right>
        <top style="thin">
          <color indexed="64"/>
        </top>
        <bottom style="thin">
          <color indexed="64"/>
        </bottom>
      </border>
    </dxf>
    <dxf>
      <numFmt numFmtId="165" formatCode="_-* #,##0_-;\-* #,##0_-;_-* &quot;-&quot;??_-;_-@_-"/>
      <alignment horizontal="general" vertical="top" textRotation="0" justifyLastLine="0" shrinkToFit="0"/>
      <border diagonalUp="0" diagonalDown="0" outline="0">
        <left style="thin">
          <color indexed="64"/>
        </left>
        <right style="thin">
          <color indexed="64"/>
        </right>
        <top style="thin">
          <color indexed="64"/>
        </top>
        <bottom style="thin">
          <color indexed="64"/>
        </bottom>
      </border>
    </dxf>
    <dxf>
      <numFmt numFmtId="165" formatCode="_-* #,##0_-;\-* #,##0_-;_-* &quot;-&quot;??_-;_-@_-"/>
      <alignment horizontal="general" vertical="top" textRotation="0" justifyLastLine="0" shrinkToFit="0"/>
      <border diagonalUp="0" diagonalDown="0" outline="0">
        <left style="thin">
          <color indexed="64"/>
        </left>
        <right style="thin">
          <color indexed="64"/>
        </right>
        <top style="thin">
          <color indexed="64"/>
        </top>
        <bottom style="thin">
          <color indexed="64"/>
        </bottom>
      </border>
    </dxf>
    <dxf>
      <numFmt numFmtId="165" formatCode="_-* #,##0_-;\-* #,##0_-;_-* &quot;-&quot;??_-;_-@_-"/>
      <alignment horizontal="general" vertical="top" textRotation="0" justifyLastLine="0" shrinkToFit="0"/>
      <border diagonalUp="0" diagonalDown="0" outline="0">
        <left style="thin">
          <color indexed="64"/>
        </left>
        <right style="thin">
          <color indexed="64"/>
        </right>
        <top style="thin">
          <color indexed="64"/>
        </top>
        <bottom style="thin">
          <color indexed="64"/>
        </bottom>
      </border>
    </dxf>
    <dxf>
      <alignment horizontal="general" vertical="top" textRotation="0" justifyLastLine="0" shrinkToFit="0"/>
      <border diagonalUp="0" diagonalDown="0" outline="0">
        <left/>
        <right style="thin">
          <color indexed="64"/>
        </right>
        <top style="thin">
          <color indexed="64"/>
        </top>
        <bottom style="thin">
          <color indexed="64"/>
        </bottom>
      </border>
    </dxf>
    <dxf>
      <border>
        <top style="thin">
          <color indexed="64"/>
        </top>
        <vertical/>
        <horizontal/>
      </border>
    </dxf>
    <dxf>
      <border>
        <bottom style="thin">
          <color indexed="64"/>
        </bottom>
        <vertical/>
        <horizontal/>
      </border>
    </dxf>
    <dxf>
      <border diagonalUp="0" diagonalDown="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 #,##0_-;\-* #,##0_-;_-* &quot;-&quot;??_-;_-@_-"/>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6" formatCode="0.0%"/>
      <alignment horizontal="general" vertical="top" textRotation="0" justifyLastLine="0" shrinkToFit="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 #,##0_-;\-* #,##0_-;_-* &quot;-&quot;??_-;_-@_-"/>
      <alignment horizontal="general" vertical="top" textRotation="0" justifyLastLine="0" shrinkToFit="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 #,##0_-;\-* #,##0_-;_-* &quot;-&quot;??_-;_-@_-"/>
      <alignment horizontal="general" vertical="top" textRotation="0" justifyLastLine="0" shrinkToFit="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 #,##0_-;\-* #,##0_-;_-* &quot;-&quot;??_-;_-@_-"/>
      <alignment horizontal="general" vertical="top" textRotation="0" justifyLastLine="0" shrinkToFit="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justifyLastLine="0" shrinkToFit="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justifyLastLine="0" shrinkToFit="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justifyLastLine="0" shrinkToFit="0"/>
    </dxf>
    <dxf>
      <border>
        <bottom style="thin">
          <color indexed="64"/>
        </bottom>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justifyLastLine="0" shrinkToFit="0"/>
    </dxf>
    <dxf>
      <font>
        <b val="0"/>
        <i val="0"/>
        <strike val="0"/>
        <condense val="0"/>
        <extend val="0"/>
        <outline val="0"/>
        <shadow val="0"/>
        <u val="none"/>
        <vertAlign val="baseline"/>
        <sz val="11"/>
        <color theme="1"/>
        <name val="Calibri"/>
        <scheme val="minor"/>
      </font>
      <numFmt numFmtId="1" formatCode="0"/>
      <alignment horizontal="general" vertical="top" textRotation="0" justifyLastLine="0" shrinkToFit="0"/>
    </dxf>
    <dxf>
      <font>
        <b val="0"/>
        <i val="0"/>
        <strike val="0"/>
        <condense val="0"/>
        <extend val="0"/>
        <outline val="0"/>
        <shadow val="0"/>
        <u val="none"/>
        <vertAlign val="baseline"/>
        <sz val="11"/>
        <color theme="1"/>
        <name val="Calibri"/>
        <scheme val="minor"/>
      </font>
      <alignment horizontal="general" vertical="top" textRotation="0" justifyLastLine="0" shrinkToFit="0"/>
    </dxf>
    <dxf>
      <font>
        <b val="0"/>
        <i val="0"/>
        <strike val="0"/>
        <condense val="0"/>
        <extend val="0"/>
        <outline val="0"/>
        <shadow val="0"/>
        <u val="none"/>
        <vertAlign val="baseline"/>
        <sz val="11"/>
        <color theme="1"/>
        <name val="Calibri"/>
        <scheme val="minor"/>
      </font>
      <alignment horizontal="general" vertical="top" textRotation="0" justifyLastLine="0" shrinkToFit="0"/>
    </dxf>
    <dxf>
      <font>
        <b val="0"/>
        <i val="0"/>
        <strike val="0"/>
        <condense val="0"/>
        <extend val="0"/>
        <outline val="0"/>
        <shadow val="0"/>
        <u val="none"/>
        <vertAlign val="baseline"/>
        <sz val="11"/>
        <color theme="1"/>
        <name val="Calibri"/>
        <scheme val="minor"/>
      </font>
      <alignment horizontal="general" vertical="top" textRotation="0" justifyLastLine="0" shrinkToFit="0"/>
    </dxf>
    <dxf>
      <alignment horizontal="general" vertical="top" textRotation="0" justifyLastLine="0" shrinkToFit="0"/>
    </dxf>
    <dxf>
      <alignment horizontal="general" vertical="top" textRotation="0" justifyLastLine="0" shrinkToFit="0"/>
    </dxf>
    <dxf>
      <alignment horizontal="general" vertical="bottom" textRotation="0" justifyLastLine="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60325</xdr:colOff>
      <xdr:row>0</xdr:row>
      <xdr:rowOff>120015</xdr:rowOff>
    </xdr:from>
    <xdr:to>
      <xdr:col>7</xdr:col>
      <xdr:colOff>1051560</xdr:colOff>
      <xdr:row>4</xdr:row>
      <xdr:rowOff>52674</xdr:rowOff>
    </xdr:to>
    <xdr:pic>
      <xdr:nvPicPr>
        <xdr:cNvPr id="3" name="Picture 2"/>
        <xdr:cNvPicPr>
          <a:picLocks noChangeAspect="1"/>
        </xdr:cNvPicPr>
      </xdr:nvPicPr>
      <xdr:blipFill>
        <a:blip xmlns:r="http://schemas.openxmlformats.org/officeDocument/2006/relationships" r:embed="rId1"/>
        <a:stretch>
          <a:fillRect/>
        </a:stretch>
      </xdr:blipFill>
      <xdr:spPr>
        <a:xfrm>
          <a:off x="6908165" y="120015"/>
          <a:ext cx="2118995" cy="765779"/>
        </a:xfrm>
        <a:prstGeom prst="rect">
          <a:avLst/>
        </a:prstGeom>
      </xdr:spPr>
    </xdr:pic>
    <xdr:clientData/>
  </xdr:twoCellAnchor>
</xdr:wsDr>
</file>

<file path=xl/tables/table1.xml><?xml version="1.0" encoding="utf-8"?>
<table xmlns="http://schemas.openxmlformats.org/spreadsheetml/2006/main" id="1" name="Table24" displayName="Table24" ref="B1:G164" totalsRowShown="0" headerRowDxfId="1" dataDxfId="4" headerRowBorderDxfId="15" tableBorderDxfId="16" totalsRowBorderDxfId="14">
  <tableColumns count="6">
    <tableColumn id="1" name="HEI" dataDxfId="10"/>
    <tableColumn id="2" name="Open-ended/Permanent" dataDxfId="9" dataCellStyle="Comma"/>
    <tableColumn id="3" name="Fixed-term" dataDxfId="8" dataCellStyle="Comma"/>
    <tableColumn id="4" name="Atypical " dataDxfId="7" dataCellStyle="Comma"/>
    <tableColumn id="5" name="% of staff insecure (fixed-term + atypical)" dataDxfId="6"/>
    <tableColumn id="6" name="Response to UCU letter " dataDxfId="5"/>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1:A164" totalsRowShown="0" headerRowDxfId="0" dataDxfId="2" headerRowBorderDxfId="12" tableBorderDxfId="13" totalsRowBorderDxfId="11">
  <tableColumns count="1">
    <tableColumn id="1" name="Insecurity ranking " dataDxfId="3"/>
  </tableColumns>
  <tableStyleInfo name="TableStyleLight1" showFirstColumn="0" showLastColumn="0" showRowStripes="1" showColumnStripes="0"/>
</table>
</file>

<file path=xl/tables/table3.xml><?xml version="1.0" encoding="utf-8"?>
<table xmlns="http://schemas.openxmlformats.org/spreadsheetml/2006/main" id="6" name="Table6" displayName="Table6" ref="A1:G1048576" totalsRowShown="0" headerRowDxfId="37" dataDxfId="36">
  <autoFilter ref="A1:G1048576"/>
  <sortState ref="A2:G164">
    <sortCondition descending="1" ref="F1:F1048576"/>
  </sortState>
  <tableColumns count="7">
    <tableColumn id="1" name="All Academics + ZH ranking" dataDxfId="35"/>
    <tableColumn id="2" name="All Academics + ZH HEI" dataDxfId="34"/>
    <tableColumn id="3" name="All Academics + ZH ranked Open-ended/Permanent" dataDxfId="33"/>
    <tableColumn id="4" name="All Academics + ZH rankedFixed-term" dataDxfId="32"/>
    <tableColumn id="5" name="All Academics + ZH ranked Zero hours contracts (2013 FOI)" dataDxfId="31"/>
    <tableColumn id="6" name="All Academics + ZH ranked % of staff insecure (fixed-term + zero hours)" dataDxfId="30"/>
    <tableColumn id="7" name="Response to UCU letter " dataDxfId="29"/>
  </tableColumns>
  <tableStyleInfo name="TableStyleLight1" showFirstColumn="0" showLastColumn="0" showRowStripes="1" showColumnStripes="0"/>
</table>
</file>

<file path=xl/tables/table4.xml><?xml version="1.0" encoding="utf-8"?>
<table xmlns="http://schemas.openxmlformats.org/spreadsheetml/2006/main" id="5" name="Table156" displayName="Table156" ref="A1:G164" totalsRowShown="0" headerRowDxfId="28" dataDxfId="26" headerRowBorderDxfId="27" tableBorderDxfId="25" totalsRowBorderDxfId="24">
  <autoFilter ref="A1:G164"/>
  <sortState ref="A2:G164">
    <sortCondition ref="A1:A164"/>
  </sortState>
  <tableColumns count="7">
    <tableColumn id="7" name="All TO &amp; TR Insecurity ranking" dataDxfId="23"/>
    <tableColumn id="1" name="All TO &amp; TR HEI" dataDxfId="22"/>
    <tableColumn id="2" name="All TO &amp; TR Open-ended/Permanent" dataDxfId="21" dataCellStyle="Comma"/>
    <tableColumn id="3" name="All TO &amp; TR Fixed-term" dataDxfId="20" dataCellStyle="Comma"/>
    <tableColumn id="4" name="All TO &amp; TR Atypical " dataDxfId="19" dataCellStyle="Comma"/>
    <tableColumn id="5" name="All TO &amp; TR % of staff insecure (fixed-term + atypical)" dataDxfId="18" dataCellStyle="Percent"/>
    <tableColumn id="6" name="Response to UCU letter " dataDxfId="17" dataCellStyle="Comma"/>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O561"/>
  <sheetViews>
    <sheetView tabSelected="1" zoomScale="125" zoomScaleNormal="125" zoomScalePageLayoutView="125" workbookViewId="0">
      <selection activeCell="G16" sqref="G16"/>
    </sheetView>
  </sheetViews>
  <sheetFormatPr baseColWidth="10" defaultColWidth="0" defaultRowHeight="14" zeroHeight="1" x14ac:dyDescent="0"/>
  <cols>
    <col min="1" max="1" width="1.6640625" style="1" customWidth="1"/>
    <col min="2" max="2" width="40.83203125" style="14" bestFit="1" customWidth="1"/>
    <col min="3" max="8" width="14.83203125" style="1" customWidth="1"/>
    <col min="9" max="9" width="2.1640625" style="1" customWidth="1"/>
    <col min="10" max="35" width="24.83203125" style="1" hidden="1" customWidth="1"/>
    <col min="36" max="41" width="9.1640625" style="1" hidden="1" customWidth="1"/>
    <col min="42" max="16384" width="24.83203125" style="1" hidden="1"/>
  </cols>
  <sheetData>
    <row r="1" spans="2:8"/>
    <row r="2" spans="2:8" ht="18">
      <c r="B2" s="18" t="s">
        <v>0</v>
      </c>
      <c r="C2" s="32"/>
    </row>
    <row r="3" spans="2:8" ht="18">
      <c r="B3" s="91" t="s">
        <v>1</v>
      </c>
      <c r="C3" s="91"/>
      <c r="D3" s="91"/>
    </row>
    <row r="4" spans="2:8"/>
    <row r="5" spans="2:8">
      <c r="B5" s="19" t="s">
        <v>2</v>
      </c>
      <c r="C5" s="2" t="s">
        <v>3</v>
      </c>
    </row>
    <row r="6" spans="2:8">
      <c r="B6" s="20" t="str">
        <f>VLOOKUP(B3, $A$59:$AF$220, 32, FALSE)</f>
        <v>Pre 92</v>
      </c>
      <c r="C6" s="89" t="str">
        <f>VLOOKUP(B3, $AI$59:$AO$219, 2, FALSE)</f>
        <v>Aberdeen responded positively, pointing to work that it is already doing with UCU to reduce its use of zero hours contracts and to address insecure contracts more widely.</v>
      </c>
      <c r="D6" s="89"/>
      <c r="E6" s="89"/>
      <c r="F6" s="89"/>
    </row>
    <row r="7" spans="2:8">
      <c r="B7" s="20"/>
      <c r="C7" s="90"/>
      <c r="D7" s="90"/>
      <c r="E7" s="90"/>
      <c r="F7" s="90"/>
    </row>
    <row r="8" spans="2:8">
      <c r="B8" s="20"/>
      <c r="C8" s="90"/>
      <c r="D8" s="90"/>
      <c r="E8" s="90"/>
      <c r="F8" s="90"/>
    </row>
    <row r="9" spans="2:8">
      <c r="C9" s="31"/>
      <c r="D9" s="31"/>
      <c r="E9" s="31"/>
      <c r="F9" s="31"/>
    </row>
    <row r="10" spans="2:8" ht="28">
      <c r="B10" s="13" t="s">
        <v>4</v>
      </c>
      <c r="C10" s="15" t="s">
        <v>398</v>
      </c>
      <c r="D10" s="15" t="s">
        <v>6</v>
      </c>
      <c r="E10" s="16" t="s">
        <v>7</v>
      </c>
      <c r="F10" s="17" t="s">
        <v>8</v>
      </c>
      <c r="G10" s="26"/>
      <c r="H10" s="26"/>
    </row>
    <row r="11" spans="2:8">
      <c r="B11" s="21" t="s">
        <v>9</v>
      </c>
      <c r="C11" s="33">
        <f>VLOOKUP($B$3, $A$59:$AD$221, 2, FALSE)</f>
        <v>16</v>
      </c>
      <c r="D11" s="33">
        <f>VLOOKUP($B$3, $A$59:$AD$221, 3, FALSE)</f>
        <v>0</v>
      </c>
      <c r="E11" s="34">
        <f>VLOOKUP($B$3, $A$59:$AD$221, 4, FALSE)</f>
        <v>0</v>
      </c>
      <c r="F11" s="33">
        <f>VLOOKUP($B$3, $A$59:$AD$221, 5, FALSE)</f>
        <v>16</v>
      </c>
      <c r="G11" s="26"/>
      <c r="H11" s="26"/>
    </row>
    <row r="12" spans="2:8">
      <c r="B12" s="21" t="s">
        <v>10</v>
      </c>
      <c r="C12" s="33">
        <f>VLOOKUP($B$3, $A$59:$AD$221, 6, FALSE)</f>
        <v>249</v>
      </c>
      <c r="D12" s="33">
        <f>VLOOKUP($B$3, $A$59:$AD$221, 7, FALSE)</f>
        <v>0</v>
      </c>
      <c r="E12" s="34">
        <f>VLOOKUP($B$3, $A$59:$AD$221, 8, FALSE)</f>
        <v>0</v>
      </c>
      <c r="F12" s="33">
        <f>VLOOKUP($B$3, $A$59:$AD$221, 9, FALSE)</f>
        <v>249</v>
      </c>
      <c r="G12" s="26"/>
      <c r="H12" s="26"/>
    </row>
    <row r="13" spans="2:8">
      <c r="B13" s="21" t="s">
        <v>11</v>
      </c>
      <c r="C13" s="33">
        <f>VLOOKUP($B$3, $A$59:$AD$221, 10, FALSE)</f>
        <v>0</v>
      </c>
      <c r="D13" s="33">
        <f>VLOOKUP($B$3, $A$59:$AD$221, 11, FALSE)</f>
        <v>0</v>
      </c>
      <c r="E13" s="34">
        <f>VLOOKUP($B$3, $A$59:$AD$221, 12, FALSE)</f>
        <v>0</v>
      </c>
      <c r="F13" s="33">
        <f>VLOOKUP($B$3, $A$59:$AD$221, 13, FALSE)</f>
        <v>0</v>
      </c>
      <c r="G13" s="26"/>
      <c r="H13" s="26"/>
    </row>
    <row r="14" spans="2:8" ht="31.5" customHeight="1">
      <c r="B14" s="21" t="s">
        <v>12</v>
      </c>
      <c r="C14" s="33">
        <f>VLOOKUP($B$3, $A$59:$AD$221, 14, FALSE)</f>
        <v>288.75</v>
      </c>
      <c r="D14" s="33">
        <f>VLOOKUP($B$3, $A$59:$AD$221, 15, FALSE)</f>
        <v>0</v>
      </c>
      <c r="E14" s="34">
        <f>VLOOKUP($B$3, $A$59:$AD$221, 16, FALSE)</f>
        <v>0</v>
      </c>
      <c r="F14" s="33">
        <f>VLOOKUP($B$3, $A$59:$AD$221, 17, FALSE)</f>
        <v>288.75</v>
      </c>
      <c r="G14" s="26"/>
      <c r="H14" s="26"/>
    </row>
    <row r="15" spans="2:8">
      <c r="B15" s="21" t="s">
        <v>13</v>
      </c>
      <c r="C15" s="33">
        <f>VLOOKUP($B$3, $A$59:$AD$221, 18, FALSE)</f>
        <v>307.79201999999998</v>
      </c>
      <c r="D15" s="33">
        <f>VLOOKUP($B$3, $A$59:$AD$221, 19, FALSE)</f>
        <v>0</v>
      </c>
      <c r="E15" s="34">
        <f>VLOOKUP($B$3, $A$59:$AD$221, 20, FALSE)</f>
        <v>0</v>
      </c>
      <c r="F15" s="33">
        <f>VLOOKUP($B$3, $A$59:$AD$221, 21, FALSE)</f>
        <v>307.79201999999998</v>
      </c>
      <c r="G15" s="26"/>
      <c r="H15" s="26"/>
    </row>
    <row r="16" spans="2:8" ht="31.5" customHeight="1">
      <c r="B16" s="21" t="s">
        <v>14</v>
      </c>
      <c r="C16" s="33">
        <f>VLOOKUP($B$3, $A$59:$AD$221, 22, FALSE)</f>
        <v>584.74620999999979</v>
      </c>
      <c r="D16" s="33">
        <f>VLOOKUP($B$3, $A$59:$AD$221, 23, FALSE)</f>
        <v>2.9212400000000001</v>
      </c>
      <c r="E16" s="34">
        <f>VLOOKUP($B$3, $A$59:$AD$221, 24, FALSE)</f>
        <v>4.970906590113169E-3</v>
      </c>
      <c r="F16" s="33">
        <f>VLOOKUP($B$3, $A$59:$AD$221, 25, FALSE)</f>
        <v>587.6674499999998</v>
      </c>
      <c r="G16" s="26"/>
      <c r="H16" s="26"/>
    </row>
    <row r="17" spans="2:8" ht="18.75" customHeight="1">
      <c r="B17" s="21" t="s">
        <v>15</v>
      </c>
      <c r="C17" s="33">
        <f>VLOOKUP($B$3, $A$59:$AD$221, 26, FALSE)</f>
        <v>194.50023999999999</v>
      </c>
      <c r="D17" s="33">
        <f>VLOOKUP($B$3, $A$59:$AD$221, 27, FALSE)</f>
        <v>2</v>
      </c>
      <c r="E17" s="34">
        <f>VLOOKUP($B$3, $A$59:$AD$221, 28, FALSE)</f>
        <v>0.11940151948182892</v>
      </c>
      <c r="F17" s="33">
        <f>VLOOKUP($B$3, $A$59:$AD$221, 29, FALSE)</f>
        <v>196.50023999999999</v>
      </c>
      <c r="G17" s="26"/>
      <c r="H17" s="26"/>
    </row>
    <row r="18" spans="2:8">
      <c r="B18" s="22"/>
      <c r="C18" s="26"/>
      <c r="D18" s="26"/>
      <c r="E18" s="26"/>
      <c r="F18" s="26"/>
      <c r="G18" s="26"/>
      <c r="H18" s="26"/>
    </row>
    <row r="19" spans="2:8" ht="28">
      <c r="B19" s="13" t="s">
        <v>16</v>
      </c>
      <c r="C19" s="15" t="s">
        <v>398</v>
      </c>
      <c r="D19" s="15" t="s">
        <v>6</v>
      </c>
      <c r="E19" s="16" t="s">
        <v>7</v>
      </c>
      <c r="F19" s="17" t="s">
        <v>8</v>
      </c>
      <c r="G19" s="26"/>
      <c r="H19" s="26"/>
    </row>
    <row r="20" spans="2:8">
      <c r="B20" s="23" t="s">
        <v>17</v>
      </c>
      <c r="C20" s="27">
        <f>VLOOKUP($B$3, $A$230:$AM$398, 2, FALSE)</f>
        <v>9</v>
      </c>
      <c r="D20" s="27">
        <f>VLOOKUP($B$3, $A$230:$AM$398, 3, FALSE)</f>
        <v>0</v>
      </c>
      <c r="E20" s="28">
        <f>VLOOKUP($B$3, $A$230:$AM$398, 4, FALSE)</f>
        <v>0</v>
      </c>
      <c r="F20" s="27">
        <f>VLOOKUP($B$3, $A$230:$AM$398, 5, FALSE)</f>
        <v>9</v>
      </c>
      <c r="G20" s="26"/>
      <c r="H20" s="26"/>
    </row>
    <row r="21" spans="2:8">
      <c r="B21" s="23" t="s">
        <v>18</v>
      </c>
      <c r="C21" s="27">
        <f>VLOOKUP($B$3, $A$230:$AM$398, 6, FALSE)</f>
        <v>17</v>
      </c>
      <c r="D21" s="27">
        <f>VLOOKUP($B$3, $A$230:$AM$398, 7, FALSE)</f>
        <v>0</v>
      </c>
      <c r="E21" s="28">
        <f>VLOOKUP($B$3, $A$230:$AM$398, 8, FALSE)</f>
        <v>0</v>
      </c>
      <c r="F21" s="27">
        <f>VLOOKUP($B$3, $A$230:$AM$398, 9, FALSE)</f>
        <v>17</v>
      </c>
      <c r="G21" s="26"/>
      <c r="H21" s="26"/>
    </row>
    <row r="22" spans="2:8">
      <c r="B22" s="23" t="s">
        <v>11</v>
      </c>
      <c r="C22" s="27">
        <f>VLOOKUP($B$3, $A$230:$AM$398, 10, FALSE)</f>
        <v>0</v>
      </c>
      <c r="D22" s="27">
        <f>VLOOKUP($B$3, $A$230:$AM$398, 11, FALSE)</f>
        <v>0</v>
      </c>
      <c r="E22" s="28">
        <f>VLOOKUP($B$3, $A$230:$AM$398, 12, FALSE)</f>
        <v>0</v>
      </c>
      <c r="F22" s="27">
        <f>VLOOKUP($B$3, $A$230:$AM$398, 13, FALSE)</f>
        <v>0</v>
      </c>
      <c r="G22" s="26"/>
      <c r="H22" s="26"/>
    </row>
    <row r="23" spans="2:8">
      <c r="B23" s="23" t="s">
        <v>19</v>
      </c>
      <c r="C23" s="27">
        <f>VLOOKUP($B$3, $A$230:$AM$398, 14, FALSE)</f>
        <v>6.5</v>
      </c>
      <c r="D23" s="27">
        <f>VLOOKUP($B$3, $A$230:$AM$398, 15, FALSE)</f>
        <v>0</v>
      </c>
      <c r="E23" s="28">
        <f>VLOOKUP($B$3, $A$230:$AM$398, 16, FALSE)</f>
        <v>0</v>
      </c>
      <c r="F23" s="27">
        <f>VLOOKUP($B$3, $A$230:$AM$398, 17, FALSE)</f>
        <v>6.5</v>
      </c>
      <c r="G23" s="26"/>
      <c r="H23" s="26"/>
    </row>
    <row r="24" spans="2:8" ht="28">
      <c r="B24" s="23" t="s">
        <v>20</v>
      </c>
      <c r="C24" s="27">
        <f>VLOOKUP($B$3, $A$230:$AM$398, 18, FALSE)</f>
        <v>55.75</v>
      </c>
      <c r="D24" s="27">
        <f>VLOOKUP($B$3, $A$230:$AM$398, 19, FALSE)</f>
        <v>0</v>
      </c>
      <c r="E24" s="28">
        <f>VLOOKUP($B$3, $A$230:$AM$398, 20, FALSE)</f>
        <v>0</v>
      </c>
      <c r="F24" s="27">
        <f>VLOOKUP($B$3, $A$230:$AM$398, 21, FALSE)</f>
        <v>55.75</v>
      </c>
      <c r="G24" s="26"/>
      <c r="H24" s="26"/>
    </row>
    <row r="25" spans="2:8">
      <c r="B25" s="23" t="s">
        <v>21</v>
      </c>
      <c r="C25" s="27">
        <f>VLOOKUP($B$3, $A$230:$AM$398, 22, FALSE)</f>
        <v>179.46429000000001</v>
      </c>
      <c r="D25" s="27">
        <f>VLOOKUP($B$3, $A$230:$AM$398, 23, FALSE)</f>
        <v>0</v>
      </c>
      <c r="E25" s="28">
        <f>VLOOKUP($B$3, $A$230:$AM$398, 24, FALSE)</f>
        <v>0</v>
      </c>
      <c r="F25" s="27">
        <f>VLOOKUP($B$3, $A$230:$AM$398, 25, FALSE)</f>
        <v>179.46429000000001</v>
      </c>
      <c r="G25" s="26"/>
      <c r="H25" s="26"/>
    </row>
    <row r="26" spans="2:8">
      <c r="B26" s="23" t="s">
        <v>22</v>
      </c>
      <c r="C26" s="27">
        <f>VLOOKUP($B$3, $A$230:$AM$398, 26, FALSE)</f>
        <v>420.69166999999999</v>
      </c>
      <c r="D26" s="27">
        <f>VLOOKUP($B$3, $A$230:$AM$398, 27, FALSE)</f>
        <v>0</v>
      </c>
      <c r="E26" s="28">
        <f>VLOOKUP($B$3, $A$230:$AM$398, 28, FALSE)</f>
        <v>0</v>
      </c>
      <c r="F26" s="27">
        <f>VLOOKUP($B$3, $A$230:$AM$398, 29, FALSE)</f>
        <v>420.69166999999999</v>
      </c>
      <c r="G26" s="26"/>
      <c r="H26" s="26"/>
    </row>
    <row r="27" spans="2:8">
      <c r="B27" s="23" t="s">
        <v>23</v>
      </c>
      <c r="C27" s="27">
        <f>VLOOKUP($B$3, $A$230:$AM$398, 30, FALSE)</f>
        <v>366.10510999999997</v>
      </c>
      <c r="D27" s="27">
        <f>VLOOKUP($B$3, $A$230:$AM$398, 31, FALSE)</f>
        <v>0</v>
      </c>
      <c r="E27" s="28">
        <f>VLOOKUP($B$3, $A$230:$AM$398, 32, FALSE)</f>
        <v>0</v>
      </c>
      <c r="F27" s="27">
        <f>VLOOKUP($B$3, $A$230:$AM$398, 33, FALSE)</f>
        <v>366.10510999999997</v>
      </c>
      <c r="G27" s="26"/>
      <c r="H27" s="26"/>
    </row>
    <row r="28" spans="2:8" ht="30.75" customHeight="1">
      <c r="B28" s="23" t="s">
        <v>24</v>
      </c>
      <c r="C28" s="27">
        <f>VLOOKUP($B$3, $A$230:$AM$398, 34, FALSE)</f>
        <v>412.32922000000002</v>
      </c>
      <c r="D28" s="27">
        <f>VLOOKUP($B$3, $A$230:$AM$398, 35, FALSE)</f>
        <v>0</v>
      </c>
      <c r="E28" s="28">
        <f>VLOOKUP($B$3, $A$230:$AM$398, 36, FALSE)</f>
        <v>0</v>
      </c>
      <c r="F28" s="27">
        <f>VLOOKUP($B$3, $A$230:$AM$398, 37, FALSE)</f>
        <v>412.32922000000002</v>
      </c>
      <c r="G28" s="26"/>
      <c r="H28" s="26"/>
    </row>
    <row r="29" spans="2:8">
      <c r="B29" s="22"/>
      <c r="C29" s="26"/>
      <c r="D29" s="26"/>
      <c r="E29" s="26"/>
      <c r="F29" s="26"/>
      <c r="G29" s="26"/>
      <c r="H29" s="26"/>
    </row>
    <row r="30" spans="2:8" ht="28">
      <c r="B30" s="12"/>
      <c r="C30" s="15" t="s">
        <v>25</v>
      </c>
      <c r="D30" s="15" t="s">
        <v>26</v>
      </c>
      <c r="E30" s="15" t="s">
        <v>27</v>
      </c>
      <c r="F30" s="15" t="s">
        <v>28</v>
      </c>
      <c r="G30" s="15" t="s">
        <v>29</v>
      </c>
      <c r="H30" s="15" t="s">
        <v>30</v>
      </c>
    </row>
    <row r="31" spans="2:8" ht="28">
      <c r="B31" s="21" t="s">
        <v>31</v>
      </c>
      <c r="C31" s="27">
        <f>VLOOKUP($B$3,$A$399:$L$563, 2, FALSE)</f>
        <v>124.48975</v>
      </c>
      <c r="D31" s="27">
        <f>VLOOKUP($B$3,$A$399:$L$563, 4, FALSE)</f>
        <v>15.542859999999999</v>
      </c>
      <c r="E31" s="27">
        <f>VLOOKUP($B$3,$A$399:$L$563, 6, FALSE)</f>
        <v>0</v>
      </c>
      <c r="F31" s="27">
        <f>VLOOKUP($B$3,$A$399:$L$563, 8, FALSE)</f>
        <v>182</v>
      </c>
      <c r="G31" s="27">
        <f>VLOOKUP($B$3,$A$399:$L$563, 10, FALSE)</f>
        <v>535.96735999999987</v>
      </c>
      <c r="H31" s="27">
        <f>VLOOKUP($B$3,$A$399:$L$563, 12, FALSE)</f>
        <v>857.99996999999985</v>
      </c>
    </row>
    <row r="32" spans="2:8">
      <c r="B32" s="22"/>
      <c r="C32" s="29"/>
      <c r="D32" s="29"/>
      <c r="E32" s="29"/>
      <c r="F32" s="29"/>
      <c r="G32" s="29"/>
      <c r="H32" s="29"/>
    </row>
    <row r="33" spans="2:8">
      <c r="B33" s="12" t="s">
        <v>32</v>
      </c>
      <c r="C33" s="30">
        <f>VLOOKUP(B3, $AI$59:$AO$219, 7, FALSE)</f>
        <v>154</v>
      </c>
      <c r="D33" s="29"/>
      <c r="E33" s="29"/>
      <c r="F33" s="29"/>
      <c r="G33" s="29"/>
      <c r="H33" s="29"/>
    </row>
    <row r="34" spans="2:8">
      <c r="B34" s="20"/>
    </row>
    <row r="35" spans="2:8" hidden="1"/>
    <row r="36" spans="2:8" hidden="1"/>
    <row r="37" spans="2:8" hidden="1"/>
    <row r="38" spans="2:8" hidden="1"/>
    <row r="39" spans="2:8" hidden="1"/>
    <row r="40" spans="2:8" hidden="1"/>
    <row r="41" spans="2:8" hidden="1"/>
    <row r="42" spans="2:8" hidden="1"/>
    <row r="43" spans="2:8" hidden="1"/>
    <row r="44" spans="2:8" hidden="1"/>
    <row r="45" spans="2:8" hidden="1"/>
    <row r="46" spans="2:8" hidden="1"/>
    <row r="47" spans="2:8" hidden="1"/>
    <row r="48" spans="2:8" hidden="1"/>
    <row r="49" spans="1:41" hidden="1"/>
    <row r="50" spans="1:41" hidden="1"/>
    <row r="51" spans="1:41" hidden="1"/>
    <row r="52" spans="1:41" hidden="1"/>
    <row r="53" spans="1:41" hidden="1"/>
    <row r="54" spans="1:41" hidden="1"/>
    <row r="55" spans="1:41" hidden="1"/>
    <row r="56" spans="1:41" hidden="1">
      <c r="A56" s="1">
        <v>1</v>
      </c>
      <c r="B56" s="14">
        <v>2</v>
      </c>
      <c r="C56" s="1">
        <v>3</v>
      </c>
      <c r="D56" s="1">
        <v>4</v>
      </c>
      <c r="E56" s="1">
        <v>5</v>
      </c>
      <c r="F56" s="1">
        <v>6</v>
      </c>
      <c r="G56" s="1">
        <v>7</v>
      </c>
      <c r="H56" s="1">
        <v>8</v>
      </c>
      <c r="I56" s="1">
        <v>9</v>
      </c>
      <c r="J56" s="1">
        <v>10</v>
      </c>
      <c r="K56" s="1">
        <v>11</v>
      </c>
      <c r="L56" s="1">
        <v>12</v>
      </c>
      <c r="M56" s="1">
        <v>13</v>
      </c>
      <c r="N56" s="1">
        <v>14</v>
      </c>
      <c r="O56" s="1">
        <v>15</v>
      </c>
      <c r="P56" s="1">
        <v>16</v>
      </c>
      <c r="Q56" s="1">
        <v>17</v>
      </c>
      <c r="R56" s="1">
        <v>18</v>
      </c>
      <c r="S56" s="1">
        <v>19</v>
      </c>
      <c r="T56" s="1">
        <v>20</v>
      </c>
      <c r="U56" s="1">
        <v>21</v>
      </c>
      <c r="V56" s="1">
        <v>22</v>
      </c>
      <c r="W56" s="1">
        <v>23</v>
      </c>
      <c r="X56" s="1">
        <v>24</v>
      </c>
      <c r="Y56" s="1">
        <v>25</v>
      </c>
      <c r="Z56" s="1">
        <v>26</v>
      </c>
      <c r="AA56" s="1">
        <v>27</v>
      </c>
      <c r="AB56" s="1">
        <v>29</v>
      </c>
      <c r="AC56" s="1">
        <v>28</v>
      </c>
      <c r="AD56" s="1">
        <v>30</v>
      </c>
      <c r="AE56" s="1">
        <v>31</v>
      </c>
      <c r="AF56" s="1">
        <v>32</v>
      </c>
    </row>
    <row r="57" spans="1:41" hidden="1">
      <c r="A57" s="1" t="s">
        <v>33</v>
      </c>
      <c r="B57" s="14" t="s">
        <v>9</v>
      </c>
      <c r="F57" s="1" t="s">
        <v>34</v>
      </c>
      <c r="J57" s="1" t="s">
        <v>11</v>
      </c>
      <c r="N57" s="1" t="s">
        <v>12</v>
      </c>
      <c r="R57" s="1" t="s">
        <v>13</v>
      </c>
      <c r="V57" s="1" t="s">
        <v>14</v>
      </c>
      <c r="Z57" s="1" t="s">
        <v>15</v>
      </c>
    </row>
    <row r="58" spans="1:41" hidden="1">
      <c r="A58" s="1" t="s">
        <v>35</v>
      </c>
      <c r="B58" s="14" t="s">
        <v>5</v>
      </c>
      <c r="C58" s="1" t="s">
        <v>6</v>
      </c>
      <c r="D58" s="1" t="s">
        <v>7</v>
      </c>
      <c r="E58" s="1" t="s">
        <v>36</v>
      </c>
      <c r="F58" s="1" t="s">
        <v>5</v>
      </c>
      <c r="G58" s="1" t="s">
        <v>6</v>
      </c>
      <c r="H58" s="1" t="s">
        <v>7</v>
      </c>
      <c r="I58" s="1" t="s">
        <v>36</v>
      </c>
      <c r="J58" s="1" t="s">
        <v>5</v>
      </c>
      <c r="K58" s="1" t="s">
        <v>6</v>
      </c>
      <c r="L58" s="1" t="s">
        <v>7</v>
      </c>
      <c r="M58" s="1" t="s">
        <v>36</v>
      </c>
      <c r="N58" s="1" t="s">
        <v>5</v>
      </c>
      <c r="O58" s="1" t="s">
        <v>6</v>
      </c>
      <c r="P58" s="1" t="s">
        <v>7</v>
      </c>
      <c r="Q58" s="1" t="s">
        <v>36</v>
      </c>
      <c r="R58" s="1" t="s">
        <v>5</v>
      </c>
      <c r="S58" s="1" t="s">
        <v>6</v>
      </c>
      <c r="T58" s="1" t="s">
        <v>7</v>
      </c>
      <c r="U58" s="1" t="s">
        <v>36</v>
      </c>
      <c r="V58" s="1" t="s">
        <v>5</v>
      </c>
      <c r="W58" s="1" t="s">
        <v>6</v>
      </c>
      <c r="X58" s="1" t="s">
        <v>7</v>
      </c>
      <c r="Y58" s="1" t="s">
        <v>36</v>
      </c>
      <c r="Z58" s="1" t="s">
        <v>5</v>
      </c>
      <c r="AA58" s="1" t="s">
        <v>6</v>
      </c>
      <c r="AB58" s="1" t="s">
        <v>7</v>
      </c>
      <c r="AC58" s="1" t="s">
        <v>36</v>
      </c>
      <c r="AD58" s="1" t="s">
        <v>36</v>
      </c>
      <c r="AI58" s="1" t="s">
        <v>375</v>
      </c>
      <c r="AJ58" s="1" t="s">
        <v>3</v>
      </c>
      <c r="AO58" s="1" t="s">
        <v>213</v>
      </c>
    </row>
    <row r="59" spans="1:41" ht="18" hidden="1">
      <c r="A59" s="1" t="s">
        <v>1</v>
      </c>
      <c r="B59" s="14">
        <v>16</v>
      </c>
      <c r="C59" s="1">
        <v>0</v>
      </c>
      <c r="D59" s="1">
        <v>0</v>
      </c>
      <c r="E59" s="1">
        <v>16</v>
      </c>
      <c r="F59" s="1">
        <v>249</v>
      </c>
      <c r="G59" s="1">
        <v>0</v>
      </c>
      <c r="H59" s="1">
        <v>0</v>
      </c>
      <c r="I59" s="1">
        <v>249</v>
      </c>
      <c r="J59" s="1">
        <v>0</v>
      </c>
      <c r="K59" s="1">
        <v>0</v>
      </c>
      <c r="M59" s="1">
        <v>0</v>
      </c>
      <c r="N59" s="1">
        <v>288.75</v>
      </c>
      <c r="O59" s="1">
        <v>0</v>
      </c>
      <c r="P59" s="1">
        <v>0</v>
      </c>
      <c r="Q59" s="1">
        <v>288.75</v>
      </c>
      <c r="R59" s="1">
        <v>307.79201999999998</v>
      </c>
      <c r="S59" s="1">
        <v>0</v>
      </c>
      <c r="T59" s="1">
        <v>0</v>
      </c>
      <c r="U59" s="1">
        <v>307.79201999999998</v>
      </c>
      <c r="V59" s="1">
        <v>584.74620999999979</v>
      </c>
      <c r="W59" s="1">
        <v>2.9212400000000001</v>
      </c>
      <c r="X59" s="1">
        <v>4.970906590113169E-3</v>
      </c>
      <c r="Y59" s="1">
        <v>587.6674499999998</v>
      </c>
      <c r="Z59" s="1">
        <v>194.50023999999999</v>
      </c>
      <c r="AA59" s="1">
        <v>2</v>
      </c>
      <c r="AB59" s="1">
        <v>0.11940151948182892</v>
      </c>
      <c r="AC59" s="1">
        <v>196.50023999999999</v>
      </c>
      <c r="AD59" s="1">
        <v>1645.7097099999996</v>
      </c>
      <c r="AE59" s="3" t="s">
        <v>1</v>
      </c>
      <c r="AF59" s="3" t="s">
        <v>37</v>
      </c>
      <c r="AI59" s="1" t="s">
        <v>40</v>
      </c>
      <c r="AJ59" s="1" t="s">
        <v>214</v>
      </c>
      <c r="AN59" s="1" t="s">
        <v>40</v>
      </c>
      <c r="AO59" s="1">
        <v>183</v>
      </c>
    </row>
    <row r="60" spans="1:41" ht="18" hidden="1">
      <c r="A60" s="1" t="s">
        <v>38</v>
      </c>
      <c r="B60" s="14">
        <v>3</v>
      </c>
      <c r="C60" s="1">
        <v>0</v>
      </c>
      <c r="D60" s="1">
        <v>0</v>
      </c>
      <c r="E60" s="1">
        <v>3</v>
      </c>
      <c r="F60" s="1">
        <v>10</v>
      </c>
      <c r="G60" s="1">
        <v>2</v>
      </c>
      <c r="H60" s="1">
        <v>0.16666666666666666</v>
      </c>
      <c r="I60" s="1">
        <v>12</v>
      </c>
      <c r="J60" s="1">
        <v>0</v>
      </c>
      <c r="K60" s="1">
        <v>0</v>
      </c>
      <c r="M60" s="1">
        <v>0</v>
      </c>
      <c r="N60" s="1">
        <v>21</v>
      </c>
      <c r="O60" s="1">
        <v>2</v>
      </c>
      <c r="P60" s="1">
        <v>8.6956521739130432E-2</v>
      </c>
      <c r="Q60" s="1">
        <v>23</v>
      </c>
      <c r="R60" s="1">
        <v>20</v>
      </c>
      <c r="S60" s="1">
        <v>1</v>
      </c>
      <c r="T60" s="1">
        <v>4.7619047619047616E-2</v>
      </c>
      <c r="U60" s="1">
        <v>21</v>
      </c>
      <c r="V60" s="1">
        <v>119</v>
      </c>
      <c r="W60" s="1">
        <v>4</v>
      </c>
      <c r="X60" s="1">
        <v>3.2520325203252036E-2</v>
      </c>
      <c r="Y60" s="1">
        <v>123</v>
      </c>
      <c r="Z60" s="1">
        <v>19</v>
      </c>
      <c r="AA60" s="1">
        <v>6</v>
      </c>
      <c r="AB60" s="1">
        <v>0.12077294685990338</v>
      </c>
      <c r="AC60" s="1">
        <v>25</v>
      </c>
      <c r="AD60" s="1">
        <v>207</v>
      </c>
      <c r="AE60" s="4" t="s">
        <v>38</v>
      </c>
      <c r="AF60" s="4" t="s">
        <v>39</v>
      </c>
      <c r="AI60" s="1" t="s">
        <v>41</v>
      </c>
      <c r="AJ60" s="1" t="s">
        <v>215</v>
      </c>
      <c r="AN60" s="1" t="s">
        <v>41</v>
      </c>
      <c r="AO60" s="1">
        <v>242</v>
      </c>
    </row>
    <row r="61" spans="1:41" ht="18" hidden="1">
      <c r="A61" s="1" t="s">
        <v>40</v>
      </c>
      <c r="B61" s="14">
        <v>0.6</v>
      </c>
      <c r="C61" s="1">
        <v>0</v>
      </c>
      <c r="D61" s="1">
        <v>0</v>
      </c>
      <c r="E61" s="1">
        <v>0.6</v>
      </c>
      <c r="F61" s="1">
        <v>78.509079999999997</v>
      </c>
      <c r="G61" s="1">
        <v>10.767240000000001</v>
      </c>
      <c r="H61" s="1">
        <v>0.12060577765750202</v>
      </c>
      <c r="I61" s="1">
        <v>89.276319999999998</v>
      </c>
      <c r="J61" s="1">
        <v>0</v>
      </c>
      <c r="K61" s="1">
        <v>0</v>
      </c>
      <c r="M61" s="1">
        <v>0</v>
      </c>
      <c r="N61" s="1">
        <v>101.81818</v>
      </c>
      <c r="O61" s="1">
        <v>5</v>
      </c>
      <c r="P61" s="1">
        <v>4.6808511435038495E-2</v>
      </c>
      <c r="Q61" s="1">
        <v>106.81818</v>
      </c>
      <c r="R61" s="1">
        <v>131.70184999999998</v>
      </c>
      <c r="S61" s="1">
        <v>25.792529999999999</v>
      </c>
      <c r="T61" s="1">
        <v>0.16376793889407357</v>
      </c>
      <c r="U61" s="1">
        <v>157.49437999999998</v>
      </c>
      <c r="V61" s="1">
        <v>128.51920000000001</v>
      </c>
      <c r="W61" s="1">
        <v>80.08574999999999</v>
      </c>
      <c r="X61" s="1">
        <v>0.38391107210063802</v>
      </c>
      <c r="Y61" s="1">
        <v>208.60495</v>
      </c>
      <c r="Z61" s="1">
        <v>121.58104</v>
      </c>
      <c r="AA61" s="1">
        <v>291.43700000000007</v>
      </c>
      <c r="AB61" s="1">
        <v>0.42325580647015498</v>
      </c>
      <c r="AC61" s="1">
        <v>413.01804000000004</v>
      </c>
      <c r="AD61" s="1">
        <v>975.81187</v>
      </c>
      <c r="AE61" s="4" t="s">
        <v>40</v>
      </c>
      <c r="AF61" s="4" t="s">
        <v>37</v>
      </c>
      <c r="AI61" s="1" t="s">
        <v>42</v>
      </c>
      <c r="AJ61" s="1" t="s">
        <v>216</v>
      </c>
      <c r="AN61" s="1" t="s">
        <v>42</v>
      </c>
      <c r="AO61" s="1">
        <v>0</v>
      </c>
    </row>
    <row r="62" spans="1:41" ht="18" hidden="1">
      <c r="A62" s="1" t="s">
        <v>41</v>
      </c>
      <c r="B62" s="14">
        <v>25</v>
      </c>
      <c r="C62" s="1">
        <v>0</v>
      </c>
      <c r="D62" s="1">
        <v>0</v>
      </c>
      <c r="E62" s="1">
        <v>25</v>
      </c>
      <c r="F62" s="1">
        <v>44</v>
      </c>
      <c r="G62" s="1">
        <v>7</v>
      </c>
      <c r="H62" s="1">
        <v>0.13725490196078433</v>
      </c>
      <c r="I62" s="1">
        <v>51</v>
      </c>
      <c r="J62" s="1">
        <v>0</v>
      </c>
      <c r="K62" s="1">
        <v>0</v>
      </c>
      <c r="M62" s="1">
        <v>0</v>
      </c>
      <c r="N62" s="1">
        <v>130</v>
      </c>
      <c r="O62" s="1">
        <v>3</v>
      </c>
      <c r="P62" s="1">
        <v>2.2556390977443608E-2</v>
      </c>
      <c r="Q62" s="1">
        <v>133</v>
      </c>
      <c r="R62" s="1">
        <v>339.18213000000003</v>
      </c>
      <c r="S62" s="1">
        <v>16.717869999999998</v>
      </c>
      <c r="T62" s="1">
        <v>4.6973503793200325E-2</v>
      </c>
      <c r="U62" s="1">
        <v>355.90000000000003</v>
      </c>
      <c r="V62" s="1">
        <v>106.1</v>
      </c>
      <c r="W62" s="1">
        <v>30</v>
      </c>
      <c r="X62" s="1">
        <v>0.2204261572373255</v>
      </c>
      <c r="Y62" s="1">
        <v>136.1</v>
      </c>
      <c r="Z62" s="1">
        <v>29</v>
      </c>
      <c r="AA62" s="1">
        <v>15.686920000000001</v>
      </c>
      <c r="AB62" s="1">
        <v>5.992718767281046E-2</v>
      </c>
      <c r="AC62" s="1">
        <v>44.686920000000001</v>
      </c>
      <c r="AD62" s="1">
        <v>745.68691999999999</v>
      </c>
      <c r="AE62" s="4" t="s">
        <v>41</v>
      </c>
      <c r="AF62" s="4" t="s">
        <v>39</v>
      </c>
      <c r="AI62" s="1" t="s">
        <v>43</v>
      </c>
      <c r="AJ62" s="1" t="s">
        <v>217</v>
      </c>
      <c r="AN62" s="1" t="s">
        <v>43</v>
      </c>
      <c r="AO62" s="1">
        <v>223</v>
      </c>
    </row>
    <row r="63" spans="1:41" ht="18" hidden="1">
      <c r="A63" s="1" t="s">
        <v>42</v>
      </c>
      <c r="B63" s="14">
        <v>0</v>
      </c>
      <c r="C63" s="1">
        <v>0</v>
      </c>
      <c r="E63" s="1">
        <v>0</v>
      </c>
      <c r="F63" s="1">
        <v>73.400000000000006</v>
      </c>
      <c r="G63" s="1">
        <v>10</v>
      </c>
      <c r="H63" s="1">
        <v>0.1199040767386091</v>
      </c>
      <c r="I63" s="1">
        <v>83.4</v>
      </c>
      <c r="J63" s="1">
        <v>0</v>
      </c>
      <c r="K63" s="1">
        <v>0</v>
      </c>
      <c r="M63" s="1">
        <v>0</v>
      </c>
      <c r="N63" s="1">
        <v>142.54585</v>
      </c>
      <c r="O63" s="1">
        <v>11.45415</v>
      </c>
      <c r="P63" s="1">
        <v>7.4377597402597403E-2</v>
      </c>
      <c r="Q63" s="1">
        <v>154</v>
      </c>
      <c r="R63" s="1">
        <v>101.5</v>
      </c>
      <c r="S63" s="1">
        <v>61.719700000000003</v>
      </c>
      <c r="T63" s="1">
        <v>0.37813879084448759</v>
      </c>
      <c r="U63" s="1">
        <v>163.21969999999999</v>
      </c>
      <c r="V63" s="1">
        <v>44.16413</v>
      </c>
      <c r="W63" s="1">
        <v>108.1957</v>
      </c>
      <c r="X63" s="1">
        <v>0.71013271674036393</v>
      </c>
      <c r="Y63" s="1">
        <v>152.35982999999999</v>
      </c>
      <c r="Z63" s="1">
        <v>10.46087</v>
      </c>
      <c r="AA63" s="1">
        <v>28.179299999999998</v>
      </c>
      <c r="AB63" s="1">
        <v>6.5312514103232189E-2</v>
      </c>
      <c r="AC63" s="1">
        <v>38.640169999999998</v>
      </c>
      <c r="AD63" s="1">
        <v>591.61969999999997</v>
      </c>
      <c r="AE63" s="4" t="s">
        <v>42</v>
      </c>
      <c r="AF63" s="4" t="s">
        <v>37</v>
      </c>
      <c r="AI63" s="1" t="s">
        <v>44</v>
      </c>
      <c r="AJ63" s="1" t="s">
        <v>218</v>
      </c>
      <c r="AN63" s="1" t="s">
        <v>44</v>
      </c>
      <c r="AO63" s="1">
        <v>0</v>
      </c>
    </row>
    <row r="64" spans="1:41" ht="18" hidden="1">
      <c r="A64" s="1" t="s">
        <v>43</v>
      </c>
      <c r="B64" s="14">
        <v>25.495999999999999</v>
      </c>
      <c r="C64" s="1">
        <v>0.40210000000000001</v>
      </c>
      <c r="D64" s="1">
        <v>1.5526235515346687E-2</v>
      </c>
      <c r="E64" s="1">
        <v>25.898099999999999</v>
      </c>
      <c r="F64" s="1">
        <v>77.000000000000014</v>
      </c>
      <c r="G64" s="1">
        <v>14</v>
      </c>
      <c r="H64" s="1">
        <v>0.15384615384615383</v>
      </c>
      <c r="I64" s="1">
        <v>91.000000000000014</v>
      </c>
      <c r="J64" s="1">
        <v>1</v>
      </c>
      <c r="K64" s="1">
        <v>0</v>
      </c>
      <c r="L64" s="1">
        <v>0</v>
      </c>
      <c r="M64" s="1">
        <v>1</v>
      </c>
      <c r="N64" s="1">
        <v>124.84870000000002</v>
      </c>
      <c r="O64" s="1">
        <v>10.4856</v>
      </c>
      <c r="P64" s="1">
        <v>7.7479249532454067E-2</v>
      </c>
      <c r="Q64" s="1">
        <v>135.33430000000001</v>
      </c>
      <c r="R64" s="1">
        <v>190.57121000000001</v>
      </c>
      <c r="S64" s="1">
        <v>51.259429999999988</v>
      </c>
      <c r="T64" s="1">
        <v>0.21196416632731069</v>
      </c>
      <c r="U64" s="1">
        <v>241.83063999999999</v>
      </c>
      <c r="V64" s="1">
        <v>152.82024999999999</v>
      </c>
      <c r="W64" s="1">
        <v>267.58542999999997</v>
      </c>
      <c r="X64" s="1">
        <v>0.63649337468513745</v>
      </c>
      <c r="Y64" s="1">
        <v>420.40567999999996</v>
      </c>
      <c r="Z64" s="1">
        <v>4</v>
      </c>
      <c r="AA64" s="1">
        <v>102.9586</v>
      </c>
      <c r="AB64" s="1">
        <v>0.10461242369775488</v>
      </c>
      <c r="AC64" s="1">
        <v>106.9586</v>
      </c>
      <c r="AD64" s="1">
        <v>1022.42732</v>
      </c>
      <c r="AE64" s="4" t="s">
        <v>43</v>
      </c>
      <c r="AF64" s="4" t="s">
        <v>37</v>
      </c>
      <c r="AI64" s="1" t="s">
        <v>48</v>
      </c>
      <c r="AJ64" s="1" t="s">
        <v>219</v>
      </c>
      <c r="AN64" s="1" t="s">
        <v>48</v>
      </c>
      <c r="AO64" s="1">
        <v>26</v>
      </c>
    </row>
    <row r="65" spans="1:41" ht="18" hidden="1">
      <c r="A65" s="1" t="s">
        <v>44</v>
      </c>
      <c r="B65" s="14">
        <v>15</v>
      </c>
      <c r="C65" s="1">
        <v>6</v>
      </c>
      <c r="D65" s="1">
        <v>0.2857142857142857</v>
      </c>
      <c r="E65" s="1">
        <v>21</v>
      </c>
      <c r="F65" s="1">
        <v>18</v>
      </c>
      <c r="G65" s="1">
        <v>6</v>
      </c>
      <c r="H65" s="1">
        <v>0.25</v>
      </c>
      <c r="I65" s="1">
        <v>24</v>
      </c>
      <c r="J65" s="1">
        <v>26.299890000000001</v>
      </c>
      <c r="K65" s="1">
        <v>1</v>
      </c>
      <c r="L65" s="1">
        <v>3.6630184224185514E-2</v>
      </c>
      <c r="M65" s="1">
        <v>27.299890000000001</v>
      </c>
      <c r="N65" s="1">
        <v>168.60436000000004</v>
      </c>
      <c r="O65" s="1">
        <v>10</v>
      </c>
      <c r="P65" s="1">
        <v>5.598967460816745E-2</v>
      </c>
      <c r="Q65" s="1">
        <v>178.60436000000004</v>
      </c>
      <c r="R65" s="1">
        <v>27.368259999999999</v>
      </c>
      <c r="S65" s="1">
        <v>11.24025</v>
      </c>
      <c r="T65" s="1">
        <v>0.29113400128624495</v>
      </c>
      <c r="U65" s="1">
        <v>38.608509999999995</v>
      </c>
      <c r="V65" s="1">
        <v>1.9268999999999998</v>
      </c>
      <c r="W65" s="1">
        <v>2</v>
      </c>
      <c r="X65" s="1">
        <v>0.50930759632279921</v>
      </c>
      <c r="Y65" s="1">
        <v>3.9268999999999998</v>
      </c>
      <c r="Z65" s="1">
        <v>1.9775199999999999</v>
      </c>
      <c r="AA65" s="1">
        <v>227.71782000000002</v>
      </c>
      <c r="AB65" s="1">
        <v>0.43907469391266113</v>
      </c>
      <c r="AC65" s="1">
        <v>229.69534000000002</v>
      </c>
      <c r="AD65" s="1">
        <v>523.1350000000001</v>
      </c>
      <c r="AE65" s="4" t="s">
        <v>44</v>
      </c>
      <c r="AF65" s="4" t="s">
        <v>39</v>
      </c>
      <c r="AI65" s="1" t="s">
        <v>49</v>
      </c>
      <c r="AJ65" s="1" t="s">
        <v>220</v>
      </c>
      <c r="AN65" s="1" t="s">
        <v>49</v>
      </c>
      <c r="AO65" s="1">
        <v>733</v>
      </c>
    </row>
    <row r="66" spans="1:41" ht="18" hidden="1">
      <c r="A66" s="1" t="s">
        <v>45</v>
      </c>
      <c r="B66" s="14">
        <v>17</v>
      </c>
      <c r="C66" s="1">
        <v>0</v>
      </c>
      <c r="D66" s="1">
        <v>0</v>
      </c>
      <c r="E66" s="1">
        <v>17</v>
      </c>
      <c r="F66" s="1">
        <v>159</v>
      </c>
      <c r="G66" s="1">
        <v>5</v>
      </c>
      <c r="H66" s="1">
        <v>3.048780487804878E-2</v>
      </c>
      <c r="I66" s="1">
        <v>164</v>
      </c>
      <c r="J66" s="1">
        <v>0</v>
      </c>
      <c r="K66" s="1">
        <v>0</v>
      </c>
      <c r="M66" s="1">
        <v>0</v>
      </c>
      <c r="N66" s="1">
        <v>245.61333000000002</v>
      </c>
      <c r="O66" s="1">
        <v>3</v>
      </c>
      <c r="P66" s="1">
        <v>1.2066931407097116E-2</v>
      </c>
      <c r="Q66" s="1">
        <v>248.61333000000002</v>
      </c>
      <c r="R66" s="1">
        <v>224</v>
      </c>
      <c r="S66" s="1">
        <v>91.75336999999999</v>
      </c>
      <c r="T66" s="1">
        <v>0.29058556049615553</v>
      </c>
      <c r="U66" s="1">
        <v>315.75337000000002</v>
      </c>
      <c r="V66" s="1">
        <v>52.5625</v>
      </c>
      <c r="W66" s="1">
        <v>285.77567999999997</v>
      </c>
      <c r="X66" s="1">
        <v>0.84464508262118099</v>
      </c>
      <c r="Y66" s="1">
        <v>338.33817999999997</v>
      </c>
      <c r="Z66" s="1">
        <v>26.452589999999994</v>
      </c>
      <c r="AA66" s="1">
        <v>107.95583999999998</v>
      </c>
      <c r="AB66" s="1">
        <v>0.11034148374915956</v>
      </c>
      <c r="AC66" s="1">
        <v>134.40842999999998</v>
      </c>
      <c r="AD66" s="1">
        <v>1218.1133100000002</v>
      </c>
      <c r="AE66" s="4" t="s">
        <v>45</v>
      </c>
      <c r="AF66" s="4" t="s">
        <v>37</v>
      </c>
      <c r="AI66" s="1" t="s">
        <v>52</v>
      </c>
      <c r="AJ66" s="1" t="s">
        <v>220</v>
      </c>
      <c r="AN66" s="1" t="s">
        <v>52</v>
      </c>
      <c r="AO66" s="1">
        <v>0</v>
      </c>
    </row>
    <row r="67" spans="1:41" ht="18" hidden="1">
      <c r="A67" s="1" t="s">
        <v>46</v>
      </c>
      <c r="B67" s="14">
        <v>39</v>
      </c>
      <c r="C67" s="1">
        <v>6</v>
      </c>
      <c r="D67" s="1">
        <v>0.13333333333333333</v>
      </c>
      <c r="E67" s="1">
        <v>45</v>
      </c>
      <c r="F67" s="1">
        <v>38</v>
      </c>
      <c r="G67" s="1">
        <v>22</v>
      </c>
      <c r="H67" s="1">
        <v>0.36666666666666664</v>
      </c>
      <c r="I67" s="1">
        <v>60</v>
      </c>
      <c r="J67" s="1">
        <v>2</v>
      </c>
      <c r="K67" s="1">
        <v>1.4717500000000001</v>
      </c>
      <c r="L67" s="1">
        <v>0.42392165334485493</v>
      </c>
      <c r="M67" s="1">
        <v>3.4717500000000001</v>
      </c>
      <c r="N67" s="1">
        <v>64.52825</v>
      </c>
      <c r="O67" s="1">
        <v>16</v>
      </c>
      <c r="P67" s="1">
        <v>0.19868803804875929</v>
      </c>
      <c r="Q67" s="1">
        <v>80.52825</v>
      </c>
      <c r="R67" s="1">
        <v>288.38314000000003</v>
      </c>
      <c r="S67" s="1">
        <v>26.616859999999999</v>
      </c>
      <c r="T67" s="1">
        <v>8.4497968253968256E-2</v>
      </c>
      <c r="U67" s="1">
        <v>315</v>
      </c>
      <c r="V67" s="1">
        <v>121</v>
      </c>
      <c r="W67" s="1">
        <v>62.49776</v>
      </c>
      <c r="X67" s="1">
        <v>0.34059140558446055</v>
      </c>
      <c r="Y67" s="1">
        <v>183.49776</v>
      </c>
      <c r="Z67" s="1">
        <v>25.901240000000001</v>
      </c>
      <c r="AA67" s="1">
        <v>15.42333</v>
      </c>
      <c r="AB67" s="1">
        <v>5.6700471842019443E-2</v>
      </c>
      <c r="AC67" s="1">
        <v>41.324570000000001</v>
      </c>
      <c r="AD67" s="1">
        <v>728.82232999999997</v>
      </c>
      <c r="AE67" s="4" t="s">
        <v>46</v>
      </c>
      <c r="AF67" s="4" t="s">
        <v>39</v>
      </c>
      <c r="AI67" s="1" t="s">
        <v>55</v>
      </c>
      <c r="AJ67" s="1" t="s">
        <v>221</v>
      </c>
      <c r="AN67" s="1" t="s">
        <v>222</v>
      </c>
      <c r="AO67" s="1">
        <v>0</v>
      </c>
    </row>
    <row r="68" spans="1:41" ht="18" hidden="1">
      <c r="A68" s="1" t="s">
        <v>47</v>
      </c>
      <c r="B68" s="14">
        <v>89</v>
      </c>
      <c r="C68" s="1">
        <v>0</v>
      </c>
      <c r="D68" s="1">
        <v>0</v>
      </c>
      <c r="E68" s="1">
        <v>89</v>
      </c>
      <c r="F68" s="1">
        <v>180.00000000000003</v>
      </c>
      <c r="G68" s="1">
        <v>30.31315</v>
      </c>
      <c r="H68" s="1">
        <v>0.1441334029755153</v>
      </c>
      <c r="I68" s="1">
        <v>210.31315000000004</v>
      </c>
      <c r="J68" s="1">
        <v>0</v>
      </c>
      <c r="K68" s="1">
        <v>0</v>
      </c>
      <c r="M68" s="1">
        <v>0</v>
      </c>
      <c r="N68" s="1">
        <v>281.99999999999994</v>
      </c>
      <c r="O68" s="1">
        <v>29</v>
      </c>
      <c r="P68" s="1">
        <v>9.3247588424437311E-2</v>
      </c>
      <c r="Q68" s="1">
        <v>310.99999999999994</v>
      </c>
      <c r="R68" s="1">
        <v>411.00000000000006</v>
      </c>
      <c r="S68" s="1">
        <v>45</v>
      </c>
      <c r="T68" s="1">
        <v>9.8684210526315777E-2</v>
      </c>
      <c r="U68" s="1">
        <v>456.00000000000006</v>
      </c>
      <c r="V68" s="1">
        <v>123</v>
      </c>
      <c r="W68" s="1">
        <v>375.68684999999999</v>
      </c>
      <c r="X68" s="1">
        <v>0.75335222895891485</v>
      </c>
      <c r="Y68" s="1">
        <v>498.68684999999999</v>
      </c>
      <c r="Z68" s="1">
        <v>5</v>
      </c>
      <c r="AA68" s="1">
        <v>89</v>
      </c>
      <c r="AB68" s="1">
        <v>5.6660638939119955E-2</v>
      </c>
      <c r="AC68" s="1">
        <v>94</v>
      </c>
      <c r="AD68" s="1">
        <v>1659</v>
      </c>
      <c r="AE68" s="4" t="s">
        <v>47</v>
      </c>
      <c r="AF68" s="4" t="s">
        <v>376</v>
      </c>
      <c r="AI68" s="1" t="s">
        <v>60</v>
      </c>
      <c r="AJ68" s="1" t="s">
        <v>223</v>
      </c>
      <c r="AN68" s="1" t="s">
        <v>60</v>
      </c>
      <c r="AO68" s="1">
        <v>0</v>
      </c>
    </row>
    <row r="69" spans="1:41" ht="18" hidden="1">
      <c r="A69" s="1" t="s">
        <v>48</v>
      </c>
      <c r="B69" s="14">
        <v>140.50000000000014</v>
      </c>
      <c r="C69" s="1">
        <v>25.5</v>
      </c>
      <c r="D69" s="1">
        <v>0.15361445783132516</v>
      </c>
      <c r="E69" s="1">
        <v>166.00000000000014</v>
      </c>
      <c r="F69" s="1">
        <v>107.00000000000001</v>
      </c>
      <c r="G69" s="1">
        <v>6</v>
      </c>
      <c r="H69" s="1">
        <v>5.3097345132743355E-2</v>
      </c>
      <c r="I69" s="1">
        <v>113.00000000000001</v>
      </c>
      <c r="J69" s="1">
        <v>0</v>
      </c>
      <c r="K69" s="1">
        <v>0</v>
      </c>
      <c r="M69" s="1">
        <v>0</v>
      </c>
      <c r="N69" s="1">
        <v>111.00000000000007</v>
      </c>
      <c r="O69" s="1">
        <v>2</v>
      </c>
      <c r="P69" s="1">
        <v>1.7699115044247777E-2</v>
      </c>
      <c r="Q69" s="1">
        <v>113.00000000000007</v>
      </c>
      <c r="R69" s="1">
        <v>38.757020000000011</v>
      </c>
      <c r="S69" s="1">
        <v>8</v>
      </c>
      <c r="T69" s="1">
        <v>0.17109730260825001</v>
      </c>
      <c r="U69" s="1">
        <v>46.757020000000011</v>
      </c>
      <c r="V69" s="1">
        <v>204.65522999999999</v>
      </c>
      <c r="W69" s="1">
        <v>184.49681999999993</v>
      </c>
      <c r="X69" s="1">
        <v>0.4740995711059468</v>
      </c>
      <c r="Y69" s="1">
        <v>389.15204999999992</v>
      </c>
      <c r="Z69" s="1">
        <v>40.263950000000001</v>
      </c>
      <c r="AA69" s="1">
        <v>235.14101999999986</v>
      </c>
      <c r="AB69" s="1">
        <v>0.24961612017553939</v>
      </c>
      <c r="AC69" s="1">
        <v>275.40496999999988</v>
      </c>
      <c r="AD69" s="1">
        <v>1103.31404</v>
      </c>
      <c r="AE69" s="4" t="s">
        <v>48</v>
      </c>
      <c r="AF69" s="4" t="s">
        <v>37</v>
      </c>
      <c r="AI69" s="1" t="s">
        <v>61</v>
      </c>
      <c r="AJ69" s="1" t="s">
        <v>224</v>
      </c>
      <c r="AN69" s="1" t="s">
        <v>61</v>
      </c>
      <c r="AO69" s="1">
        <v>0</v>
      </c>
    </row>
    <row r="70" spans="1:41" ht="18" hidden="1">
      <c r="A70" s="1" t="s">
        <v>49</v>
      </c>
      <c r="B70" s="14">
        <v>83</v>
      </c>
      <c r="C70" s="1">
        <v>4</v>
      </c>
      <c r="D70" s="1">
        <v>4.5977011494252873E-2</v>
      </c>
      <c r="E70" s="1">
        <v>87</v>
      </c>
      <c r="F70" s="1">
        <v>46.563000000000002</v>
      </c>
      <c r="G70" s="1">
        <v>7</v>
      </c>
      <c r="H70" s="1">
        <v>0.1306872281238915</v>
      </c>
      <c r="I70" s="1">
        <v>53.563000000000002</v>
      </c>
      <c r="J70" s="1">
        <v>17</v>
      </c>
      <c r="K70" s="1">
        <v>2</v>
      </c>
      <c r="L70" s="1">
        <v>0.10526315789473684</v>
      </c>
      <c r="M70" s="1">
        <v>19</v>
      </c>
      <c r="N70" s="1">
        <v>268.32400000000001</v>
      </c>
      <c r="O70" s="1">
        <v>12.826309999999999</v>
      </c>
      <c r="P70" s="1">
        <v>4.5620828232414187E-2</v>
      </c>
      <c r="Q70" s="1">
        <v>281.15030999999999</v>
      </c>
      <c r="R70" s="1">
        <v>246.37561999999997</v>
      </c>
      <c r="S70" s="1">
        <v>25</v>
      </c>
      <c r="T70" s="1">
        <v>9.2123234946455412E-2</v>
      </c>
      <c r="U70" s="1">
        <v>271.37561999999997</v>
      </c>
      <c r="V70" s="1">
        <v>713.39771999999994</v>
      </c>
      <c r="W70" s="1">
        <v>18</v>
      </c>
      <c r="X70" s="1">
        <v>2.4610413059532099E-2</v>
      </c>
      <c r="Y70" s="1">
        <v>731.39771999999994</v>
      </c>
      <c r="Z70" s="1">
        <v>22</v>
      </c>
      <c r="AA70" s="1">
        <v>2</v>
      </c>
      <c r="AB70" s="1">
        <v>1.6354492901179036E-2</v>
      </c>
      <c r="AC70" s="1">
        <v>24</v>
      </c>
      <c r="AD70" s="1">
        <v>1467.4866499999998</v>
      </c>
      <c r="AE70" s="4" t="s">
        <v>49</v>
      </c>
      <c r="AF70" s="4" t="s">
        <v>39</v>
      </c>
      <c r="AI70" s="1" t="s">
        <v>65</v>
      </c>
      <c r="AJ70" s="1" t="s">
        <v>225</v>
      </c>
      <c r="AN70" s="1" t="s">
        <v>65</v>
      </c>
      <c r="AO70" s="1">
        <v>0</v>
      </c>
    </row>
    <row r="71" spans="1:41" ht="18" hidden="1">
      <c r="A71" s="1" t="s">
        <v>50</v>
      </c>
      <c r="B71" s="14">
        <v>0</v>
      </c>
      <c r="C71" s="1">
        <v>0</v>
      </c>
      <c r="E71" s="1">
        <v>0</v>
      </c>
      <c r="F71" s="1">
        <v>387.2</v>
      </c>
      <c r="G71" s="1">
        <v>31</v>
      </c>
      <c r="H71" s="1">
        <v>7.4127211860353898E-2</v>
      </c>
      <c r="I71" s="1">
        <v>418.2</v>
      </c>
      <c r="J71" s="1">
        <v>0</v>
      </c>
      <c r="K71" s="1">
        <v>0</v>
      </c>
      <c r="M71" s="1">
        <v>0</v>
      </c>
      <c r="N71" s="1">
        <v>529.76700000000005</v>
      </c>
      <c r="O71" s="1">
        <v>59</v>
      </c>
      <c r="P71" s="1">
        <v>0.10020942070462507</v>
      </c>
      <c r="Q71" s="1">
        <v>588.76700000000005</v>
      </c>
      <c r="R71" s="1">
        <v>645.55000000000007</v>
      </c>
      <c r="S71" s="1">
        <v>205.9</v>
      </c>
      <c r="T71" s="1">
        <v>0.241822772916789</v>
      </c>
      <c r="U71" s="1">
        <v>851.45</v>
      </c>
      <c r="V71" s="1">
        <v>190.54425000000001</v>
      </c>
      <c r="W71" s="1">
        <v>628.00077999999985</v>
      </c>
      <c r="X71" s="1">
        <v>0.76721592213442424</v>
      </c>
      <c r="Y71" s="1">
        <v>818.54502999999988</v>
      </c>
      <c r="Z71" s="1">
        <v>38.577550000000002</v>
      </c>
      <c r="AA71" s="1">
        <v>209.60361</v>
      </c>
      <c r="AB71" s="1">
        <v>8.4844106383728857E-2</v>
      </c>
      <c r="AC71" s="1">
        <v>248.18116000000001</v>
      </c>
      <c r="AD71" s="1">
        <v>2925.1431900000002</v>
      </c>
      <c r="AE71" s="4" t="s">
        <v>50</v>
      </c>
      <c r="AF71" s="4" t="s">
        <v>376</v>
      </c>
      <c r="AI71" s="1" t="s">
        <v>67</v>
      </c>
      <c r="AJ71" s="1" t="s">
        <v>226</v>
      </c>
      <c r="AN71" s="1" t="s">
        <v>67</v>
      </c>
      <c r="AO71" s="1">
        <v>0</v>
      </c>
    </row>
    <row r="72" spans="1:41" ht="18" hidden="1">
      <c r="A72" s="1" t="s">
        <v>51</v>
      </c>
      <c r="B72" s="14">
        <v>0</v>
      </c>
      <c r="C72" s="1">
        <v>0</v>
      </c>
      <c r="E72" s="1">
        <v>0</v>
      </c>
      <c r="F72" s="1">
        <v>0</v>
      </c>
      <c r="G72" s="1">
        <v>0</v>
      </c>
      <c r="I72" s="1">
        <v>0</v>
      </c>
      <c r="J72" s="1">
        <v>0</v>
      </c>
      <c r="K72" s="1">
        <v>0</v>
      </c>
      <c r="M72" s="1">
        <v>0</v>
      </c>
      <c r="N72" s="1">
        <v>16</v>
      </c>
      <c r="O72" s="1">
        <v>0</v>
      </c>
      <c r="P72" s="1">
        <v>0</v>
      </c>
      <c r="Q72" s="1">
        <v>16</v>
      </c>
      <c r="R72" s="1">
        <v>119</v>
      </c>
      <c r="S72" s="1">
        <v>0</v>
      </c>
      <c r="T72" s="1">
        <v>0</v>
      </c>
      <c r="U72" s="1">
        <v>119</v>
      </c>
      <c r="V72" s="1">
        <v>118</v>
      </c>
      <c r="W72" s="1">
        <v>3</v>
      </c>
      <c r="X72" s="1">
        <v>2.4793388429752067E-2</v>
      </c>
      <c r="Y72" s="1">
        <v>121</v>
      </c>
      <c r="Z72" s="1">
        <v>1</v>
      </c>
      <c r="AA72" s="1">
        <v>3</v>
      </c>
      <c r="AB72" s="1">
        <v>1.5384615384615385E-2</v>
      </c>
      <c r="AC72" s="1">
        <v>4</v>
      </c>
      <c r="AD72" s="1">
        <v>260</v>
      </c>
      <c r="AE72" s="4" t="s">
        <v>51</v>
      </c>
      <c r="AF72" s="4" t="s">
        <v>39</v>
      </c>
      <c r="AI72" s="1" t="s">
        <v>66</v>
      </c>
      <c r="AJ72" s="1" t="s">
        <v>227</v>
      </c>
      <c r="AN72" s="1" t="s">
        <v>66</v>
      </c>
      <c r="AO72" s="1">
        <v>4</v>
      </c>
    </row>
    <row r="73" spans="1:41" ht="18" hidden="1">
      <c r="A73" s="1" t="s">
        <v>52</v>
      </c>
      <c r="B73" s="14">
        <v>6</v>
      </c>
      <c r="C73" s="1">
        <v>1</v>
      </c>
      <c r="D73" s="1">
        <v>0.14285714285714285</v>
      </c>
      <c r="E73" s="1">
        <v>7</v>
      </c>
      <c r="F73" s="1">
        <v>1</v>
      </c>
      <c r="G73" s="1">
        <v>0</v>
      </c>
      <c r="H73" s="1">
        <v>0</v>
      </c>
      <c r="I73" s="1">
        <v>1</v>
      </c>
      <c r="J73" s="1">
        <v>0.15</v>
      </c>
      <c r="K73" s="1">
        <v>0</v>
      </c>
      <c r="L73" s="1">
        <v>0</v>
      </c>
      <c r="M73" s="1">
        <v>0.15</v>
      </c>
      <c r="N73" s="1">
        <v>0</v>
      </c>
      <c r="O73" s="1">
        <v>0</v>
      </c>
      <c r="Q73" s="1">
        <v>0</v>
      </c>
      <c r="R73" s="1">
        <v>53.999999999999993</v>
      </c>
      <c r="S73" s="1">
        <v>1</v>
      </c>
      <c r="T73" s="1">
        <v>1.8181818181818184E-2</v>
      </c>
      <c r="U73" s="1">
        <v>54.999999999999993</v>
      </c>
      <c r="V73" s="1">
        <v>0</v>
      </c>
      <c r="W73" s="1">
        <v>37.018650000000001</v>
      </c>
      <c r="X73" s="1">
        <v>1</v>
      </c>
      <c r="Y73" s="1">
        <v>37.018650000000001</v>
      </c>
      <c r="Z73" s="1">
        <v>0</v>
      </c>
      <c r="AA73" s="1">
        <v>0</v>
      </c>
      <c r="AB73" s="1">
        <v>0</v>
      </c>
      <c r="AC73" s="1">
        <v>0</v>
      </c>
      <c r="AD73" s="1">
        <v>100.16864999999999</v>
      </c>
      <c r="AE73" s="4" t="s">
        <v>52</v>
      </c>
      <c r="AF73" s="4" t="s">
        <v>39</v>
      </c>
      <c r="AI73" s="1" t="s">
        <v>69</v>
      </c>
      <c r="AJ73" s="1" t="s">
        <v>228</v>
      </c>
      <c r="AN73" s="1" t="s">
        <v>69</v>
      </c>
      <c r="AO73" s="1">
        <v>1074</v>
      </c>
    </row>
    <row r="74" spans="1:41" ht="18" hidden="1">
      <c r="A74" s="1" t="s">
        <v>53</v>
      </c>
      <c r="B74" s="14">
        <v>10</v>
      </c>
      <c r="C74" s="1">
        <v>0</v>
      </c>
      <c r="D74" s="1">
        <v>0</v>
      </c>
      <c r="E74" s="1">
        <v>10</v>
      </c>
      <c r="F74" s="1">
        <v>14</v>
      </c>
      <c r="G74" s="1">
        <v>7</v>
      </c>
      <c r="H74" s="1">
        <v>0.33333333333333331</v>
      </c>
      <c r="I74" s="1">
        <v>21</v>
      </c>
      <c r="J74" s="1">
        <v>0</v>
      </c>
      <c r="K74" s="1">
        <v>0</v>
      </c>
      <c r="M74" s="1">
        <v>0</v>
      </c>
      <c r="N74" s="1">
        <v>12</v>
      </c>
      <c r="O74" s="1">
        <v>2</v>
      </c>
      <c r="P74" s="1">
        <v>0.14285714285714285</v>
      </c>
      <c r="Q74" s="1">
        <v>14</v>
      </c>
      <c r="R74" s="1">
        <v>130</v>
      </c>
      <c r="S74" s="1">
        <v>12</v>
      </c>
      <c r="T74" s="1">
        <v>8.4507042253521125E-2</v>
      </c>
      <c r="U74" s="1">
        <v>142</v>
      </c>
      <c r="V74" s="1">
        <v>73.999999999999986</v>
      </c>
      <c r="W74" s="1">
        <v>15</v>
      </c>
      <c r="X74" s="1">
        <v>0.16853932584269665</v>
      </c>
      <c r="Y74" s="1">
        <v>88.999999999999986</v>
      </c>
      <c r="Z74" s="1">
        <v>15</v>
      </c>
      <c r="AA74" s="1">
        <v>0</v>
      </c>
      <c r="AB74" s="1">
        <v>5.1546391752577317E-2</v>
      </c>
      <c r="AC74" s="1">
        <v>15</v>
      </c>
      <c r="AD74" s="1">
        <v>291</v>
      </c>
      <c r="AE74" s="4" t="s">
        <v>53</v>
      </c>
      <c r="AF74" s="4" t="s">
        <v>39</v>
      </c>
      <c r="AI74" s="1" t="s">
        <v>73</v>
      </c>
      <c r="AJ74" s="1" t="s">
        <v>229</v>
      </c>
      <c r="AN74" s="1" t="s">
        <v>73</v>
      </c>
      <c r="AO74" s="1">
        <v>0</v>
      </c>
    </row>
    <row r="75" spans="1:41" ht="18" hidden="1">
      <c r="A75" s="1" t="s">
        <v>54</v>
      </c>
      <c r="B75" s="14">
        <v>21</v>
      </c>
      <c r="C75" s="1">
        <v>2</v>
      </c>
      <c r="D75" s="1">
        <v>8.6956521739130432E-2</v>
      </c>
      <c r="E75" s="1">
        <v>23</v>
      </c>
      <c r="F75" s="1">
        <v>0</v>
      </c>
      <c r="G75" s="1">
        <v>0</v>
      </c>
      <c r="I75" s="1">
        <v>0</v>
      </c>
      <c r="J75" s="1">
        <v>0</v>
      </c>
      <c r="K75" s="1">
        <v>0</v>
      </c>
      <c r="M75" s="1">
        <v>0</v>
      </c>
      <c r="N75" s="1">
        <v>2</v>
      </c>
      <c r="O75" s="1">
        <v>0</v>
      </c>
      <c r="P75" s="1">
        <v>0</v>
      </c>
      <c r="Q75" s="1">
        <v>2</v>
      </c>
      <c r="R75" s="1">
        <v>180.40432000000001</v>
      </c>
      <c r="S75" s="1">
        <v>6</v>
      </c>
      <c r="T75" s="1">
        <v>3.2188095211527282E-2</v>
      </c>
      <c r="U75" s="1">
        <v>186.40432000000001</v>
      </c>
      <c r="V75" s="1">
        <v>0</v>
      </c>
      <c r="W75" s="1">
        <v>0</v>
      </c>
      <c r="Y75" s="1">
        <v>0</v>
      </c>
      <c r="Z75" s="1">
        <v>110.17707999999998</v>
      </c>
      <c r="AA75" s="1">
        <v>2</v>
      </c>
      <c r="AB75" s="1">
        <v>0.34667344909194403</v>
      </c>
      <c r="AC75" s="1">
        <v>112.17707999999998</v>
      </c>
      <c r="AD75" s="1">
        <v>323.58139999999997</v>
      </c>
      <c r="AE75" s="4" t="s">
        <v>54</v>
      </c>
      <c r="AF75" s="4" t="s">
        <v>39</v>
      </c>
      <c r="AI75" s="1" t="s">
        <v>74</v>
      </c>
      <c r="AJ75" s="1" t="s">
        <v>230</v>
      </c>
      <c r="AN75" s="1" t="s">
        <v>74</v>
      </c>
      <c r="AO75" s="1">
        <v>0</v>
      </c>
    </row>
    <row r="76" spans="1:41" ht="18" hidden="1">
      <c r="A76" s="1" t="s">
        <v>55</v>
      </c>
      <c r="B76" s="14">
        <v>3</v>
      </c>
      <c r="C76" s="1">
        <v>4</v>
      </c>
      <c r="D76" s="1">
        <v>0.5714285714285714</v>
      </c>
      <c r="E76" s="1">
        <v>7</v>
      </c>
      <c r="F76" s="1">
        <v>55.877189999999999</v>
      </c>
      <c r="G76" s="1">
        <v>24.300529999999998</v>
      </c>
      <c r="H76" s="1">
        <v>0.30308332539264027</v>
      </c>
      <c r="I76" s="1">
        <v>80.177719999999994</v>
      </c>
      <c r="J76" s="1">
        <v>0</v>
      </c>
      <c r="K76" s="1">
        <v>0</v>
      </c>
      <c r="M76" s="1">
        <v>0</v>
      </c>
      <c r="N76" s="1">
        <v>40.486809999999998</v>
      </c>
      <c r="O76" s="1">
        <v>5.2</v>
      </c>
      <c r="P76" s="1">
        <v>0.11381840842028586</v>
      </c>
      <c r="Q76" s="1">
        <v>45.686810000000001</v>
      </c>
      <c r="R76" s="1">
        <v>223.99547999999999</v>
      </c>
      <c r="S76" s="1">
        <v>29.555820000000001</v>
      </c>
      <c r="T76" s="1">
        <v>0.1165674165346421</v>
      </c>
      <c r="U76" s="1">
        <v>253.5513</v>
      </c>
      <c r="V76" s="1">
        <v>143.01823999999999</v>
      </c>
      <c r="W76" s="1">
        <v>185.93211000000005</v>
      </c>
      <c r="X76" s="1">
        <v>0.56522849116895613</v>
      </c>
      <c r="Y76" s="1">
        <v>328.95035000000007</v>
      </c>
      <c r="Z76" s="1">
        <v>67.282299999999992</v>
      </c>
      <c r="AA76" s="1">
        <v>15</v>
      </c>
      <c r="AB76" s="1">
        <v>0.10315609201687438</v>
      </c>
      <c r="AC76" s="1">
        <v>82.282299999999992</v>
      </c>
      <c r="AD76" s="1">
        <v>797.64848000000006</v>
      </c>
      <c r="AE76" s="4" t="s">
        <v>55</v>
      </c>
      <c r="AF76" s="4" t="s">
        <v>39</v>
      </c>
      <c r="AI76" s="1" t="s">
        <v>75</v>
      </c>
      <c r="AJ76" s="1" t="s">
        <v>231</v>
      </c>
      <c r="AN76" s="1" t="s">
        <v>75</v>
      </c>
      <c r="AO76" s="1">
        <v>1</v>
      </c>
    </row>
    <row r="77" spans="1:41" ht="18" hidden="1">
      <c r="A77" s="1" t="s">
        <v>56</v>
      </c>
      <c r="B77" s="14">
        <v>16.7</v>
      </c>
      <c r="C77" s="1">
        <v>1.8319999999999999</v>
      </c>
      <c r="D77" s="1" t="s">
        <v>57</v>
      </c>
      <c r="E77" s="1">
        <v>18.532</v>
      </c>
      <c r="F77" s="1">
        <v>66.584000000000003</v>
      </c>
      <c r="G77" s="1">
        <v>5</v>
      </c>
      <c r="H77" s="1">
        <v>6.9848010728654444E-2</v>
      </c>
      <c r="I77" s="1">
        <v>71.584000000000003</v>
      </c>
      <c r="J77" s="1">
        <v>1</v>
      </c>
      <c r="K77" s="1">
        <v>0.5</v>
      </c>
      <c r="L77" s="1">
        <v>0.33333333333333331</v>
      </c>
      <c r="M77" s="1">
        <v>1.5</v>
      </c>
      <c r="N77" s="1">
        <v>176.52592999999999</v>
      </c>
      <c r="O77" s="1">
        <v>5.1400699999999997</v>
      </c>
      <c r="P77" s="1">
        <v>2.8294067134191317E-2</v>
      </c>
      <c r="Q77" s="1">
        <v>181.666</v>
      </c>
      <c r="R77" s="1">
        <v>167.70005999999998</v>
      </c>
      <c r="S77" s="1">
        <v>26.133940000000003</v>
      </c>
      <c r="T77" s="1">
        <v>0.13482639784557923</v>
      </c>
      <c r="U77" s="1">
        <v>193.83399999999997</v>
      </c>
      <c r="V77" s="1">
        <v>58</v>
      </c>
      <c r="W77" s="1">
        <v>44</v>
      </c>
      <c r="X77" s="1">
        <v>0.43137254901960786</v>
      </c>
      <c r="Y77" s="1">
        <v>102</v>
      </c>
      <c r="Z77" s="1">
        <v>7</v>
      </c>
      <c r="AA77" s="1">
        <v>24</v>
      </c>
      <c r="AB77" s="1">
        <v>5.1656679708589677E-2</v>
      </c>
      <c r="AC77" s="1">
        <v>31</v>
      </c>
      <c r="AD77" s="1">
        <v>600.11599999999999</v>
      </c>
      <c r="AE77" s="4" t="s">
        <v>56</v>
      </c>
      <c r="AF77" s="4" t="s">
        <v>37</v>
      </c>
      <c r="AI77" s="1" t="s">
        <v>76</v>
      </c>
      <c r="AJ77" s="1" t="s">
        <v>232</v>
      </c>
      <c r="AN77" s="1" t="s">
        <v>76</v>
      </c>
      <c r="AO77" s="1">
        <v>0</v>
      </c>
    </row>
    <row r="78" spans="1:41" ht="18" hidden="1">
      <c r="A78" s="1" t="s">
        <v>58</v>
      </c>
      <c r="B78" s="14">
        <v>11</v>
      </c>
      <c r="C78" s="1">
        <v>0</v>
      </c>
      <c r="D78" s="1">
        <v>0</v>
      </c>
      <c r="E78" s="1">
        <v>11</v>
      </c>
      <c r="F78" s="1">
        <v>67.800000000000011</v>
      </c>
      <c r="G78" s="1">
        <v>2</v>
      </c>
      <c r="H78" s="1">
        <v>2.8653295128939823E-2</v>
      </c>
      <c r="I78" s="1">
        <v>69.800000000000011</v>
      </c>
      <c r="J78" s="1">
        <v>23</v>
      </c>
      <c r="K78" s="1">
        <v>1</v>
      </c>
      <c r="L78" s="1">
        <v>4.1666666666666664E-2</v>
      </c>
      <c r="M78" s="1">
        <v>24</v>
      </c>
      <c r="N78" s="1">
        <v>247.34146999999999</v>
      </c>
      <c r="O78" s="1">
        <v>11.81</v>
      </c>
      <c r="P78" s="1">
        <v>4.5571804010990181E-2</v>
      </c>
      <c r="Q78" s="1">
        <v>259.15146999999996</v>
      </c>
      <c r="R78" s="1">
        <v>524.80966999999987</v>
      </c>
      <c r="S78" s="1">
        <v>68.812829999999991</v>
      </c>
      <c r="T78" s="1">
        <v>0.11592018496603483</v>
      </c>
      <c r="U78" s="1">
        <v>593.62249999999983</v>
      </c>
      <c r="V78" s="1">
        <v>150.95768999999999</v>
      </c>
      <c r="W78" s="1">
        <v>467.42230999999953</v>
      </c>
      <c r="X78" s="1">
        <v>0.75588199812413059</v>
      </c>
      <c r="Y78" s="1">
        <v>618.37999999999954</v>
      </c>
      <c r="Z78" s="1">
        <v>34.55556</v>
      </c>
      <c r="AA78" s="1">
        <v>18.000000000000004</v>
      </c>
      <c r="AB78" s="1">
        <v>3.2272184492527972E-2</v>
      </c>
      <c r="AC78" s="1">
        <v>52.55556</v>
      </c>
      <c r="AD78" s="1">
        <v>1628.5095299999994</v>
      </c>
      <c r="AE78" s="4" t="s">
        <v>58</v>
      </c>
      <c r="AF78" s="4" t="s">
        <v>39</v>
      </c>
      <c r="AI78" s="1" t="s">
        <v>79</v>
      </c>
      <c r="AJ78" s="1" t="s">
        <v>233</v>
      </c>
      <c r="AN78" s="1" t="s">
        <v>79</v>
      </c>
      <c r="AO78" s="1">
        <v>0</v>
      </c>
    </row>
    <row r="79" spans="1:41" ht="18" hidden="1">
      <c r="A79" s="1" t="s">
        <v>59</v>
      </c>
      <c r="B79" s="14">
        <v>23</v>
      </c>
      <c r="C79" s="1">
        <v>2</v>
      </c>
      <c r="D79" s="1">
        <v>0.08</v>
      </c>
      <c r="E79" s="1">
        <v>25</v>
      </c>
      <c r="F79" s="1">
        <v>485.57617999999991</v>
      </c>
      <c r="G79" s="1">
        <v>49.476520000000001</v>
      </c>
      <c r="H79" s="1">
        <v>9.2470367872174095E-2</v>
      </c>
      <c r="I79" s="1">
        <v>535.05269999999996</v>
      </c>
      <c r="J79" s="1">
        <v>0</v>
      </c>
      <c r="K79" s="1">
        <v>0</v>
      </c>
      <c r="M79" s="1">
        <v>0</v>
      </c>
      <c r="N79" s="1">
        <v>548.81492000000003</v>
      </c>
      <c r="O79" s="1">
        <v>39.681449999999998</v>
      </c>
      <c r="P79" s="1">
        <v>6.7428538259292903E-2</v>
      </c>
      <c r="Q79" s="1">
        <v>588.49637000000007</v>
      </c>
      <c r="R79" s="1">
        <v>299.72067000000004</v>
      </c>
      <c r="S79" s="1">
        <v>80.728089999999995</v>
      </c>
      <c r="T79" s="1">
        <v>0.21219175481081864</v>
      </c>
      <c r="U79" s="1">
        <v>380.44876000000005</v>
      </c>
      <c r="V79" s="1">
        <v>319.05907999999999</v>
      </c>
      <c r="W79" s="1">
        <v>237.45472000000001</v>
      </c>
      <c r="X79" s="1">
        <v>0.4266825368930654</v>
      </c>
      <c r="Y79" s="1">
        <v>556.51379999999995</v>
      </c>
      <c r="Z79" s="1">
        <v>143.82988</v>
      </c>
      <c r="AA79" s="1">
        <v>486.34748999999994</v>
      </c>
      <c r="AB79" s="1">
        <v>0.23205063981921339</v>
      </c>
      <c r="AC79" s="1">
        <v>630.17736999999988</v>
      </c>
      <c r="AD79" s="1">
        <v>2715.6890000000003</v>
      </c>
      <c r="AE79" s="4" t="s">
        <v>59</v>
      </c>
      <c r="AF79" s="4" t="s">
        <v>376</v>
      </c>
      <c r="AI79" s="1" t="s">
        <v>85</v>
      </c>
      <c r="AJ79" s="1" t="s">
        <v>234</v>
      </c>
      <c r="AN79" s="1" t="s">
        <v>85</v>
      </c>
      <c r="AO79" s="1">
        <v>0</v>
      </c>
    </row>
    <row r="80" spans="1:41" ht="18" hidden="1">
      <c r="A80" s="1" t="s">
        <v>60</v>
      </c>
      <c r="B80" s="14">
        <v>33</v>
      </c>
      <c r="C80" s="1">
        <v>3</v>
      </c>
      <c r="D80" s="1">
        <v>8.3333333333333329E-2</v>
      </c>
      <c r="E80" s="1">
        <v>36</v>
      </c>
      <c r="F80" s="1">
        <v>87</v>
      </c>
      <c r="G80" s="1">
        <v>27</v>
      </c>
      <c r="H80" s="1">
        <v>0.23684210526315788</v>
      </c>
      <c r="I80" s="1">
        <v>114</v>
      </c>
      <c r="J80" s="1">
        <v>0</v>
      </c>
      <c r="K80" s="1">
        <v>0</v>
      </c>
      <c r="M80" s="1">
        <v>0</v>
      </c>
      <c r="N80" s="1">
        <v>195.042</v>
      </c>
      <c r="O80" s="1">
        <v>6.0500000000000007</v>
      </c>
      <c r="P80" s="1">
        <v>3.0085731903805226E-2</v>
      </c>
      <c r="Q80" s="1">
        <v>201.09200000000001</v>
      </c>
      <c r="R80" s="1">
        <v>285.51765</v>
      </c>
      <c r="S80" s="1">
        <v>62.836709999999997</v>
      </c>
      <c r="T80" s="1">
        <v>0.18038158041139488</v>
      </c>
      <c r="U80" s="1">
        <v>348.35435999999999</v>
      </c>
      <c r="V80" s="1">
        <v>0</v>
      </c>
      <c r="W80" s="1">
        <v>0</v>
      </c>
      <c r="Y80" s="1">
        <v>0</v>
      </c>
      <c r="Z80" s="1">
        <v>10</v>
      </c>
      <c r="AA80" s="1">
        <v>488.08877999999987</v>
      </c>
      <c r="AB80" s="1">
        <v>0.41592832090087967</v>
      </c>
      <c r="AC80" s="1">
        <v>498.08877999999987</v>
      </c>
      <c r="AD80" s="1">
        <v>1197.53514</v>
      </c>
      <c r="AE80" s="4" t="s">
        <v>60</v>
      </c>
      <c r="AF80" s="4" t="s">
        <v>37</v>
      </c>
      <c r="AI80" s="1" t="s">
        <v>86</v>
      </c>
      <c r="AJ80" s="1" t="s">
        <v>235</v>
      </c>
      <c r="AN80" s="1" t="s">
        <v>86</v>
      </c>
      <c r="AO80" s="1">
        <v>251</v>
      </c>
    </row>
    <row r="81" spans="1:41" ht="18" hidden="1">
      <c r="A81" s="1" t="s">
        <v>61</v>
      </c>
      <c r="B81" s="14">
        <v>28</v>
      </c>
      <c r="C81" s="1">
        <v>0</v>
      </c>
      <c r="D81" s="1">
        <v>0</v>
      </c>
      <c r="E81" s="1">
        <v>28</v>
      </c>
      <c r="F81" s="1">
        <v>9</v>
      </c>
      <c r="G81" s="1">
        <v>2</v>
      </c>
      <c r="H81" s="1">
        <v>0.18181818181818182</v>
      </c>
      <c r="I81" s="1">
        <v>11</v>
      </c>
      <c r="J81" s="1">
        <v>0</v>
      </c>
      <c r="K81" s="1">
        <v>0</v>
      </c>
      <c r="M81" s="1">
        <v>0</v>
      </c>
      <c r="N81" s="1">
        <v>27</v>
      </c>
      <c r="O81" s="1">
        <v>0</v>
      </c>
      <c r="P81" s="1">
        <v>0</v>
      </c>
      <c r="Q81" s="1">
        <v>27</v>
      </c>
      <c r="R81" s="1">
        <v>217.06248000000002</v>
      </c>
      <c r="S81" s="1">
        <v>6.3349700000000002</v>
      </c>
      <c r="T81" s="1">
        <v>2.8357396201254756E-2</v>
      </c>
      <c r="U81" s="1">
        <v>223.39745000000002</v>
      </c>
      <c r="V81" s="1">
        <v>31.790399999999998</v>
      </c>
      <c r="W81" s="1">
        <v>114.88621000000002</v>
      </c>
      <c r="X81" s="1">
        <v>0.78326196658076574</v>
      </c>
      <c r="Y81" s="1">
        <v>146.67661000000001</v>
      </c>
      <c r="Z81" s="1">
        <v>2</v>
      </c>
      <c r="AA81" s="1">
        <v>0</v>
      </c>
      <c r="AB81" s="1">
        <v>4.5654380905365633E-3</v>
      </c>
      <c r="AC81" s="1">
        <v>2</v>
      </c>
      <c r="AD81" s="1">
        <v>438.07406000000003</v>
      </c>
      <c r="AE81" s="4" t="s">
        <v>61</v>
      </c>
      <c r="AF81" s="4" t="s">
        <v>39</v>
      </c>
      <c r="AI81" s="1" t="s">
        <v>90</v>
      </c>
      <c r="AN81" s="1" t="s">
        <v>90</v>
      </c>
      <c r="AO81" s="1">
        <v>133</v>
      </c>
    </row>
    <row r="82" spans="1:41" ht="18" hidden="1">
      <c r="A82" s="1" t="s">
        <v>62</v>
      </c>
      <c r="B82" s="14">
        <v>3</v>
      </c>
      <c r="C82" s="1">
        <v>0</v>
      </c>
      <c r="D82" s="1">
        <v>0</v>
      </c>
      <c r="E82" s="1">
        <v>3</v>
      </c>
      <c r="F82" s="1">
        <v>16</v>
      </c>
      <c r="G82" s="1">
        <v>2</v>
      </c>
      <c r="H82" s="1">
        <v>0.1111111111111111</v>
      </c>
      <c r="I82" s="1">
        <v>18</v>
      </c>
      <c r="J82" s="1">
        <v>1</v>
      </c>
      <c r="K82" s="1">
        <v>0</v>
      </c>
      <c r="L82" s="1">
        <v>0</v>
      </c>
      <c r="M82" s="1">
        <v>1</v>
      </c>
      <c r="N82" s="1">
        <v>37</v>
      </c>
      <c r="O82" s="1">
        <v>4</v>
      </c>
      <c r="P82" s="1">
        <v>9.7560975609756101E-2</v>
      </c>
      <c r="Q82" s="1">
        <v>41</v>
      </c>
      <c r="R82" s="1">
        <v>39</v>
      </c>
      <c r="S82" s="1">
        <v>5</v>
      </c>
      <c r="T82" s="1">
        <v>0.11363636363636363</v>
      </c>
      <c r="U82" s="1">
        <v>44</v>
      </c>
      <c r="V82" s="1">
        <v>17</v>
      </c>
      <c r="W82" s="1">
        <v>4</v>
      </c>
      <c r="X82" s="1">
        <v>0.19047619047619047</v>
      </c>
      <c r="Y82" s="1">
        <v>21</v>
      </c>
      <c r="Z82" s="1">
        <v>5</v>
      </c>
      <c r="AA82" s="1">
        <v>1</v>
      </c>
      <c r="AB82" s="1">
        <v>4.4776119402985072E-2</v>
      </c>
      <c r="AC82" s="1">
        <v>6</v>
      </c>
      <c r="AD82" s="1">
        <v>134</v>
      </c>
      <c r="AE82" s="4" t="s">
        <v>62</v>
      </c>
      <c r="AF82" s="4"/>
      <c r="AI82" s="1" t="s">
        <v>91</v>
      </c>
      <c r="AJ82" s="1" t="s">
        <v>236</v>
      </c>
      <c r="AN82" s="1" t="s">
        <v>91</v>
      </c>
      <c r="AO82" s="1">
        <v>0</v>
      </c>
    </row>
    <row r="83" spans="1:41" ht="18" hidden="1">
      <c r="A83" s="1" t="s">
        <v>63</v>
      </c>
      <c r="B83" s="14">
        <v>0</v>
      </c>
      <c r="C83" s="1">
        <v>0</v>
      </c>
      <c r="E83" s="1">
        <v>0</v>
      </c>
      <c r="F83" s="1">
        <v>605.21859000000006</v>
      </c>
      <c r="G83" s="1">
        <v>109.61394</v>
      </c>
      <c r="H83" s="1">
        <v>0.15334212616205364</v>
      </c>
      <c r="I83" s="1">
        <v>714.83253000000002</v>
      </c>
      <c r="J83" s="1">
        <v>0</v>
      </c>
      <c r="K83" s="1">
        <v>0</v>
      </c>
      <c r="M83" s="1">
        <v>0</v>
      </c>
      <c r="N83" s="1">
        <v>268.64973000000009</v>
      </c>
      <c r="O83" s="1">
        <v>17.750270000000004</v>
      </c>
      <c r="P83" s="1">
        <v>6.1977199720670388E-2</v>
      </c>
      <c r="Q83" s="1">
        <v>286.40000000000009</v>
      </c>
      <c r="R83" s="1">
        <v>1033.5555100000017</v>
      </c>
      <c r="S83" s="1">
        <v>290.76997000000006</v>
      </c>
      <c r="T83" s="1">
        <v>0.21956080615469217</v>
      </c>
      <c r="U83" s="1">
        <v>1324.3254800000018</v>
      </c>
      <c r="V83" s="1">
        <v>1301.0933300000002</v>
      </c>
      <c r="W83" s="1">
        <v>1183.8657000000003</v>
      </c>
      <c r="X83" s="1">
        <v>0.47641256282603583</v>
      </c>
      <c r="Y83" s="1">
        <v>2484.9590300000004</v>
      </c>
      <c r="Z83" s="1">
        <v>8.4349299999999996</v>
      </c>
      <c r="AA83" s="1">
        <v>2</v>
      </c>
      <c r="AB83" s="1">
        <v>2.1644957396246356E-3</v>
      </c>
      <c r="AC83" s="1">
        <v>10.43493</v>
      </c>
      <c r="AD83" s="1">
        <v>4820.9519700000028</v>
      </c>
      <c r="AE83" s="4" t="s">
        <v>63</v>
      </c>
      <c r="AF83" s="4" t="s">
        <v>376</v>
      </c>
      <c r="AI83" s="1" t="s">
        <v>92</v>
      </c>
      <c r="AJ83" s="1" t="s">
        <v>237</v>
      </c>
      <c r="AN83" s="1" t="s">
        <v>92</v>
      </c>
      <c r="AO83" s="1">
        <v>19</v>
      </c>
    </row>
    <row r="84" spans="1:41" ht="18" hidden="1">
      <c r="A84" s="1" t="s">
        <v>64</v>
      </c>
      <c r="B84" s="14">
        <v>45</v>
      </c>
      <c r="C84" s="1">
        <v>23</v>
      </c>
      <c r="D84" s="1">
        <v>0.33823529411764708</v>
      </c>
      <c r="E84" s="1">
        <v>68</v>
      </c>
      <c r="F84" s="1">
        <v>0</v>
      </c>
      <c r="G84" s="1">
        <v>0</v>
      </c>
      <c r="I84" s="1">
        <v>0</v>
      </c>
      <c r="J84" s="1">
        <v>0</v>
      </c>
      <c r="K84" s="1">
        <v>0</v>
      </c>
      <c r="M84" s="1">
        <v>0</v>
      </c>
      <c r="N84" s="1">
        <v>14</v>
      </c>
      <c r="O84" s="1">
        <v>1</v>
      </c>
      <c r="P84" s="1">
        <v>6.6666666666666666E-2</v>
      </c>
      <c r="Q84" s="1">
        <v>15</v>
      </c>
      <c r="R84" s="1">
        <v>75.2</v>
      </c>
      <c r="S84" s="1">
        <v>26</v>
      </c>
      <c r="T84" s="1">
        <v>0.25691699604743085</v>
      </c>
      <c r="U84" s="1">
        <v>101.2</v>
      </c>
      <c r="V84" s="1">
        <v>91</v>
      </c>
      <c r="W84" s="1">
        <v>226.6</v>
      </c>
      <c r="X84" s="1">
        <v>0.71347607052896722</v>
      </c>
      <c r="Y84" s="1">
        <v>317.60000000000002</v>
      </c>
      <c r="Z84" s="1">
        <v>2</v>
      </c>
      <c r="AA84" s="1">
        <v>14</v>
      </c>
      <c r="AB84" s="1">
        <v>3.0899961375048284E-2</v>
      </c>
      <c r="AC84" s="1">
        <v>16</v>
      </c>
      <c r="AD84" s="1">
        <v>517.79999999999995</v>
      </c>
      <c r="AE84" s="4" t="s">
        <v>64</v>
      </c>
      <c r="AF84" s="4" t="s">
        <v>39</v>
      </c>
      <c r="AI84" s="1" t="s">
        <v>95</v>
      </c>
      <c r="AJ84" s="1" t="s">
        <v>238</v>
      </c>
      <c r="AN84" s="1" t="s">
        <v>239</v>
      </c>
      <c r="AO84" s="1">
        <v>1</v>
      </c>
    </row>
    <row r="85" spans="1:41" ht="18" hidden="1">
      <c r="A85" s="1" t="s">
        <v>65</v>
      </c>
      <c r="B85" s="14">
        <v>20.5</v>
      </c>
      <c r="C85" s="1">
        <v>4.0488900000000001</v>
      </c>
      <c r="D85" s="1">
        <v>0.16493169344927613</v>
      </c>
      <c r="E85" s="1">
        <v>24.54889</v>
      </c>
      <c r="F85" s="1">
        <v>15.216000000000001</v>
      </c>
      <c r="G85" s="1">
        <v>2</v>
      </c>
      <c r="H85" s="1">
        <v>0.11617100371747212</v>
      </c>
      <c r="I85" s="1">
        <v>17.216000000000001</v>
      </c>
      <c r="J85" s="1">
        <v>1</v>
      </c>
      <c r="K85" s="1">
        <v>1</v>
      </c>
      <c r="L85" s="1">
        <v>0.5</v>
      </c>
      <c r="M85" s="1">
        <v>2</v>
      </c>
      <c r="N85" s="1">
        <v>92.259109999999993</v>
      </c>
      <c r="O85" s="1">
        <v>8.0807700000000011</v>
      </c>
      <c r="P85" s="1">
        <v>8.0533981105020275E-2</v>
      </c>
      <c r="Q85" s="1">
        <v>100.33987999999999</v>
      </c>
      <c r="R85" s="1">
        <v>384.40767999999991</v>
      </c>
      <c r="S85" s="1">
        <v>99.698579999999993</v>
      </c>
      <c r="T85" s="1">
        <v>0.20594358767432591</v>
      </c>
      <c r="U85" s="1">
        <v>484.10625999999991</v>
      </c>
      <c r="V85" s="1">
        <v>21.72165</v>
      </c>
      <c r="W85" s="1">
        <v>23.666830000000001</v>
      </c>
      <c r="X85" s="1">
        <v>0.52142812449326348</v>
      </c>
      <c r="Y85" s="1">
        <v>45.388480000000001</v>
      </c>
      <c r="Z85" s="1">
        <v>0</v>
      </c>
      <c r="AA85" s="1">
        <v>4</v>
      </c>
      <c r="AB85" s="1">
        <v>5.9031919902067234E-3</v>
      </c>
      <c r="AC85" s="1">
        <v>4</v>
      </c>
      <c r="AD85" s="1">
        <v>677.5995099999999</v>
      </c>
      <c r="AE85" s="4" t="s">
        <v>65</v>
      </c>
      <c r="AF85" s="4" t="s">
        <v>39</v>
      </c>
      <c r="AI85" s="1" t="s">
        <v>96</v>
      </c>
      <c r="AJ85" s="1" t="s">
        <v>240</v>
      </c>
      <c r="AN85" s="1" t="s">
        <v>96</v>
      </c>
      <c r="AO85" s="1">
        <v>0</v>
      </c>
    </row>
    <row r="86" spans="1:41" ht="18" hidden="1">
      <c r="A86" s="1" t="s">
        <v>66</v>
      </c>
      <c r="B86" s="14">
        <v>44.259129999999999</v>
      </c>
      <c r="C86" s="1">
        <v>0</v>
      </c>
      <c r="D86" s="1">
        <v>0</v>
      </c>
      <c r="E86" s="1">
        <v>44.259129999999999</v>
      </c>
      <c r="F86" s="1">
        <v>567.63806</v>
      </c>
      <c r="G86" s="1">
        <v>62.597709999999992</v>
      </c>
      <c r="H86" s="1">
        <v>9.9324273517512329E-2</v>
      </c>
      <c r="I86" s="1">
        <v>630.23577</v>
      </c>
      <c r="J86" s="1">
        <v>0</v>
      </c>
      <c r="K86" s="1">
        <v>0</v>
      </c>
      <c r="M86" s="1">
        <v>0</v>
      </c>
      <c r="N86" s="1">
        <v>463.82138000000015</v>
      </c>
      <c r="O86" s="1">
        <v>21.042000000000002</v>
      </c>
      <c r="P86" s="1">
        <v>4.3397791765589715E-2</v>
      </c>
      <c r="Q86" s="1">
        <v>484.86338000000012</v>
      </c>
      <c r="R86" s="1">
        <v>120.15826999999999</v>
      </c>
      <c r="S86" s="1">
        <v>137.72909999999999</v>
      </c>
      <c r="T86" s="1">
        <v>0.53406686802847303</v>
      </c>
      <c r="U86" s="1">
        <v>257.88736999999998</v>
      </c>
      <c r="V86" s="1">
        <v>272.91052000000002</v>
      </c>
      <c r="W86" s="1">
        <v>497.73422000000005</v>
      </c>
      <c r="X86" s="1">
        <v>0.64586727731379834</v>
      </c>
      <c r="Y86" s="1">
        <v>770.64474000000007</v>
      </c>
      <c r="Z86" s="1">
        <v>612.36210000000005</v>
      </c>
      <c r="AA86" s="1">
        <v>476.38473999999968</v>
      </c>
      <c r="AB86" s="1">
        <v>0.33227567276344466</v>
      </c>
      <c r="AC86" s="1">
        <v>1088.7468399999998</v>
      </c>
      <c r="AD86" s="1">
        <v>3276.6372300000003</v>
      </c>
      <c r="AE86" s="4" t="s">
        <v>66</v>
      </c>
      <c r="AF86" s="4" t="s">
        <v>376</v>
      </c>
      <c r="AI86" s="1" t="s">
        <v>98</v>
      </c>
      <c r="AJ86" s="1" t="s">
        <v>241</v>
      </c>
      <c r="AN86" s="1" t="s">
        <v>98</v>
      </c>
      <c r="AO86" s="1">
        <v>0</v>
      </c>
    </row>
    <row r="87" spans="1:41" ht="18" hidden="1">
      <c r="A87" s="1" t="s">
        <v>67</v>
      </c>
      <c r="B87" s="14">
        <v>32.758400000000002</v>
      </c>
      <c r="C87" s="1">
        <v>2</v>
      </c>
      <c r="D87" s="1">
        <v>5.754004787331983E-2</v>
      </c>
      <c r="E87" s="1">
        <v>34.758400000000002</v>
      </c>
      <c r="F87" s="1">
        <v>20.175080000000001</v>
      </c>
      <c r="G87" s="1">
        <v>1</v>
      </c>
      <c r="H87" s="1">
        <v>4.7225323351788986E-2</v>
      </c>
      <c r="I87" s="1">
        <v>21.175080000000001</v>
      </c>
      <c r="J87" s="1">
        <v>0</v>
      </c>
      <c r="K87" s="1">
        <v>0</v>
      </c>
      <c r="M87" s="1">
        <v>0</v>
      </c>
      <c r="N87" s="1">
        <v>43.066510000000001</v>
      </c>
      <c r="O87" s="1">
        <v>0</v>
      </c>
      <c r="P87" s="1">
        <v>0</v>
      </c>
      <c r="Q87" s="1">
        <v>43.066510000000001</v>
      </c>
      <c r="R87" s="1">
        <v>209.90827000000002</v>
      </c>
      <c r="S87" s="1">
        <v>6</v>
      </c>
      <c r="T87" s="1">
        <v>2.7789579343116405E-2</v>
      </c>
      <c r="U87" s="1">
        <v>215.90827000000002</v>
      </c>
      <c r="V87" s="1">
        <v>105.49405999999999</v>
      </c>
      <c r="W87" s="1">
        <v>36.135390000000001</v>
      </c>
      <c r="X87" s="1">
        <v>0.25514036805198353</v>
      </c>
      <c r="Y87" s="1">
        <v>141.62944999999999</v>
      </c>
      <c r="Z87" s="1">
        <v>4</v>
      </c>
      <c r="AA87" s="1">
        <v>155.27987999999999</v>
      </c>
      <c r="AB87" s="1">
        <v>0.25864782459364299</v>
      </c>
      <c r="AC87" s="1">
        <v>159.27987999999999</v>
      </c>
      <c r="AD87" s="1">
        <v>615.81759000000011</v>
      </c>
      <c r="AE87" s="4" t="s">
        <v>67</v>
      </c>
      <c r="AF87" s="4" t="s">
        <v>39</v>
      </c>
      <c r="AI87" s="1" t="s">
        <v>99</v>
      </c>
      <c r="AJ87" s="1" t="s">
        <v>242</v>
      </c>
      <c r="AN87" s="1" t="s">
        <v>99</v>
      </c>
      <c r="AO87" s="1">
        <v>0</v>
      </c>
    </row>
    <row r="88" spans="1:41" ht="18" hidden="1">
      <c r="A88" s="1" t="s">
        <v>68</v>
      </c>
      <c r="B88" s="14">
        <v>30.689660000000007</v>
      </c>
      <c r="C88" s="1">
        <v>0</v>
      </c>
      <c r="D88" s="1">
        <v>0</v>
      </c>
      <c r="E88" s="1">
        <v>30.689660000000007</v>
      </c>
      <c r="F88" s="1">
        <v>64</v>
      </c>
      <c r="G88" s="1">
        <v>7</v>
      </c>
      <c r="H88" s="1">
        <v>9.8591549295774641E-2</v>
      </c>
      <c r="I88" s="1">
        <v>71</v>
      </c>
      <c r="J88" s="1">
        <v>0</v>
      </c>
      <c r="K88" s="1">
        <v>0</v>
      </c>
      <c r="M88" s="1">
        <v>0</v>
      </c>
      <c r="N88" s="1">
        <v>130.60269</v>
      </c>
      <c r="O88" s="1">
        <v>2</v>
      </c>
      <c r="P88" s="1">
        <v>1.508265028409303E-2</v>
      </c>
      <c r="Q88" s="1">
        <v>132.60269</v>
      </c>
      <c r="R88" s="1">
        <v>571.56973000000005</v>
      </c>
      <c r="S88" s="1">
        <v>36.299999999999997</v>
      </c>
      <c r="T88" s="1">
        <v>5.9716742269762299E-2</v>
      </c>
      <c r="U88" s="1">
        <v>607.86973</v>
      </c>
      <c r="V88" s="1">
        <v>185.17994999999999</v>
      </c>
      <c r="W88" s="1">
        <v>40.159330000000004</v>
      </c>
      <c r="X88" s="1">
        <v>0.17821717545205615</v>
      </c>
      <c r="Y88" s="1">
        <v>225.33928</v>
      </c>
      <c r="Z88" s="1">
        <v>33.568079999999995</v>
      </c>
      <c r="AA88" s="1">
        <v>174.89812999999998</v>
      </c>
      <c r="AB88" s="1">
        <v>0.16337892506155152</v>
      </c>
      <c r="AC88" s="1">
        <v>208.46620999999999</v>
      </c>
      <c r="AD88" s="1">
        <v>1275.96757</v>
      </c>
      <c r="AE88" s="4" t="s">
        <v>68</v>
      </c>
      <c r="AF88" s="4" t="s">
        <v>39</v>
      </c>
      <c r="AI88" s="1" t="s">
        <v>100</v>
      </c>
      <c r="AJ88" s="1" t="s">
        <v>243</v>
      </c>
      <c r="AN88" s="1" t="s">
        <v>100</v>
      </c>
      <c r="AO88" s="1">
        <v>0</v>
      </c>
    </row>
    <row r="89" spans="1:41" ht="18" hidden="1">
      <c r="A89" s="1" t="s">
        <v>69</v>
      </c>
      <c r="B89" s="14">
        <v>3</v>
      </c>
      <c r="C89" s="1">
        <v>1</v>
      </c>
      <c r="D89" s="1">
        <v>0.25</v>
      </c>
      <c r="E89" s="1">
        <v>4</v>
      </c>
      <c r="F89" s="1">
        <v>0</v>
      </c>
      <c r="G89" s="1">
        <v>5</v>
      </c>
      <c r="H89" s="1">
        <v>1</v>
      </c>
      <c r="I89" s="1">
        <v>5</v>
      </c>
      <c r="J89" s="1">
        <v>0</v>
      </c>
      <c r="K89" s="1">
        <v>0</v>
      </c>
      <c r="M89" s="1">
        <v>0</v>
      </c>
      <c r="N89" s="1">
        <v>1</v>
      </c>
      <c r="O89" s="1">
        <v>0</v>
      </c>
      <c r="P89" s="1">
        <v>0</v>
      </c>
      <c r="Q89" s="1">
        <v>1</v>
      </c>
      <c r="R89" s="1">
        <v>27</v>
      </c>
      <c r="S89" s="1">
        <v>1</v>
      </c>
      <c r="T89" s="1">
        <v>3.5714285714285712E-2</v>
      </c>
      <c r="U89" s="1">
        <v>28</v>
      </c>
      <c r="V89" s="1">
        <v>17.99999</v>
      </c>
      <c r="W89" s="1">
        <v>11</v>
      </c>
      <c r="X89" s="1">
        <v>0.37931047562430192</v>
      </c>
      <c r="Y89" s="1">
        <v>28.99999</v>
      </c>
      <c r="Z89" s="1">
        <v>0</v>
      </c>
      <c r="AA89" s="1">
        <v>0</v>
      </c>
      <c r="AB89" s="1">
        <v>0</v>
      </c>
      <c r="AC89" s="1">
        <v>0</v>
      </c>
      <c r="AD89" s="1">
        <v>66.999989999999997</v>
      </c>
      <c r="AE89" s="4" t="s">
        <v>69</v>
      </c>
      <c r="AF89" s="4" t="s">
        <v>39</v>
      </c>
      <c r="AI89" s="1" t="s">
        <v>102</v>
      </c>
      <c r="AJ89" s="1" t="s">
        <v>244</v>
      </c>
      <c r="AN89" s="1" t="s">
        <v>102</v>
      </c>
      <c r="AO89" s="1">
        <v>47</v>
      </c>
    </row>
    <row r="90" spans="1:41" ht="18" hidden="1">
      <c r="A90" s="1" t="s">
        <v>70</v>
      </c>
      <c r="B90" s="14">
        <v>24.498999999999999</v>
      </c>
      <c r="C90" s="1">
        <v>36.443089999999998</v>
      </c>
      <c r="D90" s="1">
        <v>0.59799540842790266</v>
      </c>
      <c r="E90" s="1">
        <v>60.942089999999993</v>
      </c>
      <c r="F90" s="1">
        <v>26</v>
      </c>
      <c r="G90" s="1">
        <v>7</v>
      </c>
      <c r="H90" s="1">
        <v>0.21212121212121213</v>
      </c>
      <c r="I90" s="1">
        <v>33</v>
      </c>
      <c r="J90" s="1">
        <v>0</v>
      </c>
      <c r="K90" s="1">
        <v>0</v>
      </c>
      <c r="M90" s="1">
        <v>0</v>
      </c>
      <c r="N90" s="1">
        <v>7</v>
      </c>
      <c r="O90" s="1">
        <v>7</v>
      </c>
      <c r="P90" s="1">
        <v>0.5</v>
      </c>
      <c r="Q90" s="1">
        <v>14</v>
      </c>
      <c r="R90" s="1">
        <v>239.06699999999989</v>
      </c>
      <c r="S90" s="1">
        <v>64.295909999999992</v>
      </c>
      <c r="T90" s="1">
        <v>0.21194387276941673</v>
      </c>
      <c r="U90" s="1">
        <v>303.36290999999989</v>
      </c>
      <c r="V90" s="1">
        <v>22.634</v>
      </c>
      <c r="W90" s="1">
        <v>71.366010000000003</v>
      </c>
      <c r="X90" s="1">
        <v>0.75921279157310728</v>
      </c>
      <c r="Y90" s="1">
        <v>94.000010000000003</v>
      </c>
      <c r="Z90" s="1">
        <v>0</v>
      </c>
      <c r="AA90" s="1">
        <v>4.2235999999999994</v>
      </c>
      <c r="AB90" s="1">
        <v>8.2892303142702833E-3</v>
      </c>
      <c r="AC90" s="1">
        <v>4.2235999999999994</v>
      </c>
      <c r="AD90" s="1">
        <v>509.5286099999999</v>
      </c>
      <c r="AE90" s="4" t="s">
        <v>70</v>
      </c>
      <c r="AF90" s="4" t="s">
        <v>39</v>
      </c>
      <c r="AI90" s="1" t="s">
        <v>105</v>
      </c>
      <c r="AJ90" s="1" t="s">
        <v>245</v>
      </c>
      <c r="AN90" s="1" t="s">
        <v>105</v>
      </c>
      <c r="AO90" s="1">
        <v>24</v>
      </c>
    </row>
    <row r="91" spans="1:41" ht="18" hidden="1">
      <c r="A91" s="1" t="s">
        <v>71</v>
      </c>
      <c r="B91" s="14">
        <v>0</v>
      </c>
      <c r="C91" s="1">
        <v>0</v>
      </c>
      <c r="E91" s="1">
        <v>0</v>
      </c>
      <c r="F91" s="1">
        <v>9</v>
      </c>
      <c r="G91" s="1">
        <v>0</v>
      </c>
      <c r="H91" s="1">
        <v>0</v>
      </c>
      <c r="I91" s="1">
        <v>9</v>
      </c>
      <c r="J91" s="1">
        <v>0</v>
      </c>
      <c r="K91" s="1">
        <v>0</v>
      </c>
      <c r="M91" s="1">
        <v>0</v>
      </c>
      <c r="N91" s="1">
        <v>38</v>
      </c>
      <c r="O91" s="1">
        <v>2</v>
      </c>
      <c r="P91" s="1">
        <v>0.05</v>
      </c>
      <c r="Q91" s="1">
        <v>40</v>
      </c>
      <c r="R91" s="1">
        <v>167.90946000000002</v>
      </c>
      <c r="S91" s="1">
        <v>171.03711000000001</v>
      </c>
      <c r="T91" s="1">
        <v>0.50461378027811277</v>
      </c>
      <c r="U91" s="1">
        <v>338.94657000000007</v>
      </c>
      <c r="V91" s="1">
        <v>0</v>
      </c>
      <c r="W91" s="1">
        <v>72.108749999999972</v>
      </c>
      <c r="X91" s="1">
        <v>1</v>
      </c>
      <c r="Y91" s="1">
        <v>72.108749999999972</v>
      </c>
      <c r="Z91" s="1">
        <v>0</v>
      </c>
      <c r="AA91" s="1">
        <v>0</v>
      </c>
      <c r="AB91" s="1">
        <v>0</v>
      </c>
      <c r="AC91" s="1">
        <v>0</v>
      </c>
      <c r="AD91" s="1">
        <v>460.05532000000005</v>
      </c>
      <c r="AE91" s="4" t="s">
        <v>71</v>
      </c>
      <c r="AF91" s="4" t="s">
        <v>39</v>
      </c>
      <c r="AI91" s="1" t="s">
        <v>106</v>
      </c>
      <c r="AJ91" s="1" t="s">
        <v>246</v>
      </c>
      <c r="AN91" s="1" t="s">
        <v>106</v>
      </c>
      <c r="AO91" s="1">
        <v>116</v>
      </c>
    </row>
    <row r="92" spans="1:41" ht="18" hidden="1">
      <c r="A92" s="1" t="s">
        <v>72</v>
      </c>
      <c r="B92" s="14">
        <v>43</v>
      </c>
      <c r="C92" s="1">
        <v>1.5</v>
      </c>
      <c r="D92" s="1">
        <v>3.3707865168539325E-2</v>
      </c>
      <c r="E92" s="1">
        <v>44.5</v>
      </c>
      <c r="F92" s="1">
        <v>151.03908000000001</v>
      </c>
      <c r="G92" s="1">
        <v>26</v>
      </c>
      <c r="H92" s="1">
        <v>0.14686022995600745</v>
      </c>
      <c r="I92" s="1">
        <v>177.03908000000001</v>
      </c>
      <c r="J92" s="1">
        <v>0</v>
      </c>
      <c r="K92" s="1">
        <v>0</v>
      </c>
      <c r="M92" s="1">
        <v>0</v>
      </c>
      <c r="N92" s="1">
        <v>289.57556999999997</v>
      </c>
      <c r="O92" s="1">
        <v>18.93318</v>
      </c>
      <c r="P92" s="1">
        <v>6.1369993557719195E-2</v>
      </c>
      <c r="Q92" s="1">
        <v>308.50874999999996</v>
      </c>
      <c r="R92" s="1">
        <v>198.09856000000002</v>
      </c>
      <c r="S92" s="1">
        <v>445.25586000000004</v>
      </c>
      <c r="T92" s="1">
        <v>0.69208486979851624</v>
      </c>
      <c r="U92" s="1">
        <v>643.35442000000012</v>
      </c>
      <c r="V92" s="1">
        <v>75.284790000000001</v>
      </c>
      <c r="W92" s="1">
        <v>344.87779000000012</v>
      </c>
      <c r="X92" s="1">
        <v>0.82081985977904082</v>
      </c>
      <c r="Y92" s="1">
        <v>420.1625800000001</v>
      </c>
      <c r="Z92" s="1">
        <v>21.39321</v>
      </c>
      <c r="AA92" s="1">
        <v>70.023960000000002</v>
      </c>
      <c r="AB92" s="1">
        <v>5.4254092922060883E-2</v>
      </c>
      <c r="AC92" s="1">
        <v>91.417169999999999</v>
      </c>
      <c r="AD92" s="1">
        <v>1684.9820000000002</v>
      </c>
      <c r="AE92" s="4" t="s">
        <v>72</v>
      </c>
      <c r="AF92" s="4" t="s">
        <v>37</v>
      </c>
      <c r="AI92" s="1" t="s">
        <v>109</v>
      </c>
      <c r="AJ92" s="1" t="s">
        <v>247</v>
      </c>
      <c r="AN92" s="1" t="s">
        <v>109</v>
      </c>
      <c r="AO92" s="1">
        <v>0</v>
      </c>
    </row>
    <row r="93" spans="1:41" ht="18" hidden="1">
      <c r="A93" s="1" t="s">
        <v>73</v>
      </c>
      <c r="B93" s="14">
        <v>23.5</v>
      </c>
      <c r="C93" s="1">
        <v>0</v>
      </c>
      <c r="D93" s="1">
        <v>0</v>
      </c>
      <c r="E93" s="1">
        <v>23.5</v>
      </c>
      <c r="F93" s="1">
        <v>0</v>
      </c>
      <c r="G93" s="1">
        <v>0</v>
      </c>
      <c r="I93" s="1">
        <v>0</v>
      </c>
      <c r="J93" s="1">
        <v>1</v>
      </c>
      <c r="K93" s="1">
        <v>0</v>
      </c>
      <c r="L93" s="1">
        <v>0</v>
      </c>
      <c r="M93" s="1">
        <v>1</v>
      </c>
      <c r="N93" s="1">
        <v>24</v>
      </c>
      <c r="O93" s="1">
        <v>1</v>
      </c>
      <c r="P93" s="1">
        <v>0.04</v>
      </c>
      <c r="Q93" s="1">
        <v>25</v>
      </c>
      <c r="R93" s="1">
        <v>12.967739999999999</v>
      </c>
      <c r="S93" s="1">
        <v>5</v>
      </c>
      <c r="T93" s="1">
        <v>0.2782765111249384</v>
      </c>
      <c r="U93" s="1">
        <v>17.967739999999999</v>
      </c>
      <c r="V93" s="1">
        <v>111.5082</v>
      </c>
      <c r="W93" s="1">
        <v>25.524059999999999</v>
      </c>
      <c r="X93" s="1">
        <v>0.18626314708667868</v>
      </c>
      <c r="Y93" s="1">
        <v>137.03226000000001</v>
      </c>
      <c r="Z93" s="1">
        <v>7</v>
      </c>
      <c r="AA93" s="1">
        <v>2</v>
      </c>
      <c r="AB93" s="1">
        <v>4.2154566744730684E-2</v>
      </c>
      <c r="AC93" s="1">
        <v>9</v>
      </c>
      <c r="AD93" s="1">
        <v>213.49999999999997</v>
      </c>
      <c r="AE93" s="4" t="s">
        <v>73</v>
      </c>
      <c r="AF93" s="4" t="s">
        <v>39</v>
      </c>
      <c r="AI93" s="1" t="s">
        <v>110</v>
      </c>
      <c r="AJ93" s="1" t="s">
        <v>248</v>
      </c>
      <c r="AN93" s="1" t="s">
        <v>110</v>
      </c>
      <c r="AO93" s="1">
        <v>1069</v>
      </c>
    </row>
    <row r="94" spans="1:41" ht="18" hidden="1">
      <c r="A94" s="1" t="s">
        <v>74</v>
      </c>
      <c r="B94" s="14">
        <v>0</v>
      </c>
      <c r="C94" s="1">
        <v>0</v>
      </c>
      <c r="E94" s="1">
        <v>0</v>
      </c>
      <c r="F94" s="1">
        <v>9</v>
      </c>
      <c r="G94" s="1">
        <v>1</v>
      </c>
      <c r="H94" s="1">
        <v>0.1</v>
      </c>
      <c r="I94" s="1">
        <v>10</v>
      </c>
      <c r="J94" s="1">
        <v>0</v>
      </c>
      <c r="K94" s="1">
        <v>0</v>
      </c>
      <c r="M94" s="1">
        <v>0</v>
      </c>
      <c r="N94" s="1">
        <v>6</v>
      </c>
      <c r="O94" s="1">
        <v>0</v>
      </c>
      <c r="P94" s="1">
        <v>0</v>
      </c>
      <c r="Q94" s="1">
        <v>6</v>
      </c>
      <c r="R94" s="1">
        <v>8</v>
      </c>
      <c r="S94" s="1">
        <v>3.0000000000000004</v>
      </c>
      <c r="T94" s="1">
        <v>0.27272727272727276</v>
      </c>
      <c r="U94" s="1">
        <v>11</v>
      </c>
      <c r="V94" s="1">
        <v>4</v>
      </c>
      <c r="W94" s="1">
        <v>4</v>
      </c>
      <c r="X94" s="1">
        <v>0.5</v>
      </c>
      <c r="Y94" s="1">
        <v>8</v>
      </c>
      <c r="Z94" s="1">
        <v>1</v>
      </c>
      <c r="AA94" s="1">
        <v>1</v>
      </c>
      <c r="AB94" s="1">
        <v>5.4054054054054057E-2</v>
      </c>
      <c r="AC94" s="1">
        <v>2</v>
      </c>
      <c r="AD94" s="1">
        <v>37</v>
      </c>
      <c r="AE94" s="4" t="s">
        <v>74</v>
      </c>
      <c r="AF94" s="4" t="s">
        <v>37</v>
      </c>
      <c r="AI94" s="1" t="s">
        <v>113</v>
      </c>
      <c r="AJ94" s="1" t="s">
        <v>249</v>
      </c>
      <c r="AN94" s="1" t="s">
        <v>113</v>
      </c>
      <c r="AO94" s="1">
        <v>0</v>
      </c>
    </row>
    <row r="95" spans="1:41" ht="18" hidden="1">
      <c r="A95" s="1" t="s">
        <v>75</v>
      </c>
      <c r="B95" s="14">
        <v>37.493499999999997</v>
      </c>
      <c r="C95" s="1">
        <v>32.866970000000002</v>
      </c>
      <c r="D95" s="1">
        <v>0.46712266134663405</v>
      </c>
      <c r="E95" s="1">
        <v>70.360469999999992</v>
      </c>
      <c r="F95" s="1">
        <v>29</v>
      </c>
      <c r="G95" s="1">
        <v>13</v>
      </c>
      <c r="H95" s="1">
        <v>0.30952380952380953</v>
      </c>
      <c r="I95" s="1">
        <v>42</v>
      </c>
      <c r="J95" s="1">
        <v>0</v>
      </c>
      <c r="K95" s="1">
        <v>0</v>
      </c>
      <c r="M95" s="1">
        <v>0</v>
      </c>
      <c r="N95" s="1">
        <v>127.00341</v>
      </c>
      <c r="O95" s="1">
        <v>46.752040000000001</v>
      </c>
      <c r="P95" s="1">
        <v>0.26906804937629297</v>
      </c>
      <c r="Q95" s="1">
        <v>173.75545</v>
      </c>
      <c r="R95" s="1">
        <v>550.19033000000002</v>
      </c>
      <c r="S95" s="1">
        <v>138.07370999999998</v>
      </c>
      <c r="T95" s="1">
        <v>0.20061154146597573</v>
      </c>
      <c r="U95" s="1">
        <v>688.26404000000002</v>
      </c>
      <c r="V95" s="1">
        <v>224.71963999999997</v>
      </c>
      <c r="W95" s="1">
        <v>218.47797999999983</v>
      </c>
      <c r="X95" s="1">
        <v>0.4929583782512188</v>
      </c>
      <c r="Y95" s="1">
        <v>443.1976199999998</v>
      </c>
      <c r="Z95" s="1">
        <v>130.04250999999999</v>
      </c>
      <c r="AA95" s="1">
        <v>281.34764000000007</v>
      </c>
      <c r="AB95" s="1">
        <v>0.22493023974786044</v>
      </c>
      <c r="AC95" s="1">
        <v>411.39015000000006</v>
      </c>
      <c r="AD95" s="1">
        <v>1828.9677299999998</v>
      </c>
      <c r="AE95" s="4" t="s">
        <v>75</v>
      </c>
      <c r="AF95" s="4" t="s">
        <v>39</v>
      </c>
      <c r="AI95" s="1" t="s">
        <v>112</v>
      </c>
      <c r="AJ95" s="1" t="s">
        <v>250</v>
      </c>
      <c r="AN95" s="1" t="s">
        <v>251</v>
      </c>
      <c r="AO95" s="1">
        <v>0</v>
      </c>
    </row>
    <row r="96" spans="1:41" ht="18" hidden="1">
      <c r="A96" s="1" t="s">
        <v>76</v>
      </c>
      <c r="B96" s="14">
        <v>42</v>
      </c>
      <c r="C96" s="1">
        <v>1</v>
      </c>
      <c r="D96" s="1">
        <v>2.3255813953488372E-2</v>
      </c>
      <c r="E96" s="1">
        <v>43</v>
      </c>
      <c r="F96" s="1">
        <v>52</v>
      </c>
      <c r="G96" s="1">
        <v>1</v>
      </c>
      <c r="H96" s="1">
        <v>1.8867924528301886E-2</v>
      </c>
      <c r="I96" s="1">
        <v>53</v>
      </c>
      <c r="J96" s="1">
        <v>0</v>
      </c>
      <c r="K96" s="1">
        <v>0</v>
      </c>
      <c r="M96" s="1">
        <v>0</v>
      </c>
      <c r="N96" s="1">
        <v>146</v>
      </c>
      <c r="O96" s="1">
        <v>3</v>
      </c>
      <c r="P96" s="1">
        <v>2.0134228187919462E-2</v>
      </c>
      <c r="Q96" s="1">
        <v>149</v>
      </c>
      <c r="R96" s="1">
        <v>187</v>
      </c>
      <c r="S96" s="1">
        <v>7</v>
      </c>
      <c r="T96" s="1">
        <v>3.608247422680412E-2</v>
      </c>
      <c r="U96" s="1">
        <v>194</v>
      </c>
      <c r="V96" s="1">
        <v>66</v>
      </c>
      <c r="W96" s="1">
        <v>102</v>
      </c>
      <c r="X96" s="1">
        <v>0.6071428571428571</v>
      </c>
      <c r="Y96" s="1">
        <v>168</v>
      </c>
      <c r="Z96" s="1">
        <v>7</v>
      </c>
      <c r="AA96" s="1">
        <v>13</v>
      </c>
      <c r="AB96" s="1">
        <v>3.1897926634768738E-2</v>
      </c>
      <c r="AC96" s="1">
        <v>20</v>
      </c>
      <c r="AD96" s="1">
        <v>627</v>
      </c>
      <c r="AE96" s="4" t="s">
        <v>76</v>
      </c>
      <c r="AF96" s="4" t="s">
        <v>37</v>
      </c>
      <c r="AI96" s="1" t="s">
        <v>115</v>
      </c>
      <c r="AJ96" s="1" t="s">
        <v>252</v>
      </c>
      <c r="AN96" s="1" t="s">
        <v>253</v>
      </c>
      <c r="AO96" s="1">
        <v>237</v>
      </c>
    </row>
    <row r="97" spans="1:41" ht="18" hidden="1">
      <c r="A97" s="1" t="s">
        <v>77</v>
      </c>
      <c r="B97" s="14">
        <v>8</v>
      </c>
      <c r="C97" s="1">
        <v>0</v>
      </c>
      <c r="D97" s="1">
        <v>0</v>
      </c>
      <c r="E97" s="1">
        <v>8</v>
      </c>
      <c r="F97" s="1">
        <v>13</v>
      </c>
      <c r="G97" s="1">
        <v>0</v>
      </c>
      <c r="H97" s="1">
        <v>0</v>
      </c>
      <c r="I97" s="1">
        <v>13</v>
      </c>
      <c r="J97" s="1">
        <v>0</v>
      </c>
      <c r="K97" s="1">
        <v>0</v>
      </c>
      <c r="M97" s="1">
        <v>0</v>
      </c>
      <c r="N97" s="1">
        <v>53</v>
      </c>
      <c r="O97" s="1">
        <v>0</v>
      </c>
      <c r="P97" s="1">
        <v>0</v>
      </c>
      <c r="Q97" s="1">
        <v>53</v>
      </c>
      <c r="R97" s="1">
        <v>32.201369999999997</v>
      </c>
      <c r="S97" s="1">
        <v>0</v>
      </c>
      <c r="T97" s="1">
        <v>0</v>
      </c>
      <c r="U97" s="1">
        <v>32.201369999999997</v>
      </c>
      <c r="V97" s="1">
        <v>161.60012</v>
      </c>
      <c r="W97" s="1">
        <v>2.3464100000000001</v>
      </c>
      <c r="X97" s="1">
        <v>1.4312044298833286E-2</v>
      </c>
      <c r="Y97" s="1">
        <v>163.94653</v>
      </c>
      <c r="Z97" s="1">
        <v>84.873379999999997</v>
      </c>
      <c r="AA97" s="1">
        <v>8.7263999999999999</v>
      </c>
      <c r="AB97" s="1">
        <v>0.25732062401057787</v>
      </c>
      <c r="AC97" s="1">
        <v>93.599779999999996</v>
      </c>
      <c r="AD97" s="1">
        <v>363.74768</v>
      </c>
      <c r="AE97" s="4" t="s">
        <v>77</v>
      </c>
      <c r="AF97" s="4" t="s">
        <v>39</v>
      </c>
      <c r="AI97" s="1" t="s">
        <v>118</v>
      </c>
      <c r="AJ97" s="1" t="s">
        <v>254</v>
      </c>
      <c r="AN97" s="1" t="s">
        <v>118</v>
      </c>
      <c r="AO97" s="1">
        <v>0</v>
      </c>
    </row>
    <row r="98" spans="1:41" ht="18" hidden="1">
      <c r="A98" s="1" t="s">
        <v>78</v>
      </c>
      <c r="B98" s="14">
        <v>12</v>
      </c>
      <c r="C98" s="1">
        <v>1</v>
      </c>
      <c r="D98" s="1">
        <v>7.6923076923076927E-2</v>
      </c>
      <c r="E98" s="1">
        <v>13</v>
      </c>
      <c r="F98" s="1">
        <v>7</v>
      </c>
      <c r="G98" s="1">
        <v>1</v>
      </c>
      <c r="H98" s="1">
        <v>0.125</v>
      </c>
      <c r="I98" s="1">
        <v>8</v>
      </c>
      <c r="J98" s="1">
        <v>0</v>
      </c>
      <c r="K98" s="1">
        <v>0</v>
      </c>
      <c r="M98" s="1">
        <v>0</v>
      </c>
      <c r="N98" s="1">
        <v>36</v>
      </c>
      <c r="O98" s="1">
        <v>1</v>
      </c>
      <c r="P98" s="1">
        <v>2.7027027027027029E-2</v>
      </c>
      <c r="Q98" s="1">
        <v>37</v>
      </c>
      <c r="R98" s="1">
        <v>246.4</v>
      </c>
      <c r="S98" s="1">
        <v>6</v>
      </c>
      <c r="T98" s="1">
        <v>2.3771790808240888E-2</v>
      </c>
      <c r="U98" s="1">
        <v>252.4</v>
      </c>
      <c r="V98" s="1">
        <v>52</v>
      </c>
      <c r="W98" s="1">
        <v>22.6</v>
      </c>
      <c r="X98" s="1">
        <v>0.30294906166219843</v>
      </c>
      <c r="Y98" s="1">
        <v>74.599999999999994</v>
      </c>
      <c r="Z98" s="1">
        <v>0</v>
      </c>
      <c r="AA98" s="1">
        <v>0</v>
      </c>
      <c r="AB98" s="1">
        <v>0</v>
      </c>
      <c r="AC98" s="1">
        <v>0</v>
      </c>
      <c r="AD98" s="1">
        <v>385</v>
      </c>
      <c r="AE98" s="4" t="s">
        <v>78</v>
      </c>
      <c r="AF98" s="4" t="s">
        <v>39</v>
      </c>
      <c r="AI98" s="1" t="s">
        <v>119</v>
      </c>
      <c r="AJ98" s="1" t="s">
        <v>255</v>
      </c>
      <c r="AN98" s="1" t="s">
        <v>119</v>
      </c>
      <c r="AO98" s="1">
        <v>33</v>
      </c>
    </row>
    <row r="99" spans="1:41" ht="18" hidden="1">
      <c r="A99" s="1" t="s">
        <v>79</v>
      </c>
      <c r="B99" s="14">
        <v>20.042000000000002</v>
      </c>
      <c r="C99" s="1">
        <v>1</v>
      </c>
      <c r="D99" s="1">
        <v>4.7523999619808001E-2</v>
      </c>
      <c r="E99" s="1">
        <v>21.042000000000002</v>
      </c>
      <c r="F99" s="1">
        <v>64.457999999999998</v>
      </c>
      <c r="G99" s="1">
        <v>15</v>
      </c>
      <c r="H99" s="1">
        <v>0.18877897757305748</v>
      </c>
      <c r="I99" s="1">
        <v>79.457999999999998</v>
      </c>
      <c r="J99" s="1">
        <v>0</v>
      </c>
      <c r="K99" s="1">
        <v>0</v>
      </c>
      <c r="M99" s="1">
        <v>0</v>
      </c>
      <c r="N99" s="1">
        <v>192.31966</v>
      </c>
      <c r="O99" s="1">
        <v>6.25</v>
      </c>
      <c r="P99" s="1">
        <v>3.1475100476074741E-2</v>
      </c>
      <c r="Q99" s="1">
        <v>198.56966</v>
      </c>
      <c r="R99" s="1">
        <v>392.96375999999998</v>
      </c>
      <c r="S99" s="1">
        <v>38.109560000000002</v>
      </c>
      <c r="T99" s="1">
        <v>8.8406213587980828E-2</v>
      </c>
      <c r="U99" s="1">
        <v>431.07331999999997</v>
      </c>
      <c r="V99" s="1">
        <v>185.71656999999996</v>
      </c>
      <c r="W99" s="1">
        <v>237.61203000000009</v>
      </c>
      <c r="X99" s="1">
        <v>0.5612945357341792</v>
      </c>
      <c r="Y99" s="1">
        <v>423.32860000000005</v>
      </c>
      <c r="Z99" s="1">
        <v>30.976469999999999</v>
      </c>
      <c r="AA99" s="1">
        <v>23.623290000000001</v>
      </c>
      <c r="AB99" s="1">
        <v>4.5195807724401446E-2</v>
      </c>
      <c r="AC99" s="1">
        <v>54.599760000000003</v>
      </c>
      <c r="AD99" s="1">
        <v>1208.07134</v>
      </c>
      <c r="AE99" s="4" t="s">
        <v>79</v>
      </c>
      <c r="AF99" s="4" t="s">
        <v>39</v>
      </c>
      <c r="AI99" s="1" t="s">
        <v>122</v>
      </c>
      <c r="AN99" s="1" t="s">
        <v>122</v>
      </c>
    </row>
    <row r="100" spans="1:41" ht="18" hidden="1">
      <c r="A100" s="1" t="s">
        <v>80</v>
      </c>
      <c r="B100" s="14">
        <v>105.42666000000003</v>
      </c>
      <c r="C100" s="1">
        <v>0</v>
      </c>
      <c r="D100" s="1">
        <v>0</v>
      </c>
      <c r="E100" s="1">
        <v>105.42666000000003</v>
      </c>
      <c r="F100" s="1">
        <v>3</v>
      </c>
      <c r="G100" s="1">
        <v>1</v>
      </c>
      <c r="H100" s="1">
        <v>0.25</v>
      </c>
      <c r="I100" s="1">
        <v>4</v>
      </c>
      <c r="J100" s="1">
        <v>1</v>
      </c>
      <c r="K100" s="1">
        <v>0</v>
      </c>
      <c r="L100" s="1">
        <v>0</v>
      </c>
      <c r="M100" s="1">
        <v>1</v>
      </c>
      <c r="N100" s="1">
        <v>49.748950000000001</v>
      </c>
      <c r="O100" s="1">
        <v>5</v>
      </c>
      <c r="P100" s="1">
        <v>9.1325952369862795E-2</v>
      </c>
      <c r="Q100" s="1">
        <v>54.748950000000001</v>
      </c>
      <c r="R100" s="1">
        <v>787.55948000000001</v>
      </c>
      <c r="S100" s="1">
        <v>44.327119999999987</v>
      </c>
      <c r="T100" s="1">
        <v>5.3285051111533692E-2</v>
      </c>
      <c r="U100" s="1">
        <v>831.88660000000004</v>
      </c>
      <c r="V100" s="1">
        <v>202.13799</v>
      </c>
      <c r="W100" s="1">
        <v>8.7375000000000007</v>
      </c>
      <c r="X100" s="1">
        <v>4.1434402831737348E-2</v>
      </c>
      <c r="Y100" s="1">
        <v>210.87549000000001</v>
      </c>
      <c r="Z100" s="1">
        <v>1</v>
      </c>
      <c r="AA100" s="1">
        <v>2.4529800000000002</v>
      </c>
      <c r="AB100" s="1">
        <v>2.8504264206490348E-3</v>
      </c>
      <c r="AC100" s="1">
        <v>3.4529800000000002</v>
      </c>
      <c r="AD100" s="1">
        <v>1211.39068</v>
      </c>
      <c r="AE100" s="4" t="s">
        <v>80</v>
      </c>
      <c r="AF100" s="4" t="s">
        <v>39</v>
      </c>
      <c r="AI100" s="1" t="s">
        <v>124</v>
      </c>
      <c r="AN100" s="1" t="s">
        <v>124</v>
      </c>
    </row>
    <row r="101" spans="1:41" ht="18" hidden="1">
      <c r="A101" s="1" t="s">
        <v>81</v>
      </c>
      <c r="B101" s="14">
        <v>56</v>
      </c>
      <c r="C101" s="1">
        <v>3</v>
      </c>
      <c r="D101" s="1">
        <v>5.0847457627118647E-2</v>
      </c>
      <c r="E101" s="1">
        <v>59</v>
      </c>
      <c r="F101" s="1">
        <v>118</v>
      </c>
      <c r="G101" s="1">
        <v>9</v>
      </c>
      <c r="H101" s="1">
        <v>7.0866141732283464E-2</v>
      </c>
      <c r="I101" s="1">
        <v>127</v>
      </c>
      <c r="J101" s="1">
        <v>0</v>
      </c>
      <c r="K101" s="1">
        <v>0</v>
      </c>
      <c r="M101" s="1">
        <v>0</v>
      </c>
      <c r="N101" s="1">
        <v>265</v>
      </c>
      <c r="O101" s="1">
        <v>53.3994</v>
      </c>
      <c r="P101" s="1">
        <v>0.1677119994572854</v>
      </c>
      <c r="Q101" s="1">
        <v>318.39940000000001</v>
      </c>
      <c r="R101" s="1">
        <v>320.89999999999998</v>
      </c>
      <c r="S101" s="1">
        <v>86.75</v>
      </c>
      <c r="T101" s="1">
        <v>0.2128051024162885</v>
      </c>
      <c r="U101" s="1">
        <v>407.65</v>
      </c>
      <c r="V101" s="1">
        <v>301.59576000000004</v>
      </c>
      <c r="W101" s="1">
        <v>285.60692</v>
      </c>
      <c r="X101" s="1">
        <v>0.48638558665978832</v>
      </c>
      <c r="Y101" s="1">
        <v>587.2026800000001</v>
      </c>
      <c r="Z101" s="1">
        <v>31.75</v>
      </c>
      <c r="AA101" s="1">
        <v>59.347560000000001</v>
      </c>
      <c r="AB101" s="1">
        <v>5.7281466734572913E-2</v>
      </c>
      <c r="AC101" s="1">
        <v>91.097560000000001</v>
      </c>
      <c r="AD101" s="1">
        <v>1590.3496399999999</v>
      </c>
      <c r="AE101" s="4" t="s">
        <v>81</v>
      </c>
      <c r="AF101" s="4" t="s">
        <v>37</v>
      </c>
      <c r="AI101" s="1" t="s">
        <v>126</v>
      </c>
      <c r="AJ101" s="1" t="s">
        <v>256</v>
      </c>
      <c r="AN101" s="1" t="s">
        <v>126</v>
      </c>
      <c r="AO101" s="1">
        <v>881</v>
      </c>
    </row>
    <row r="102" spans="1:41" ht="18" hidden="1">
      <c r="A102" s="1" t="s">
        <v>82</v>
      </c>
      <c r="B102" s="14">
        <v>24.95</v>
      </c>
      <c r="C102" s="1">
        <v>2.4499999999999997</v>
      </c>
      <c r="D102" s="1">
        <v>8.9416058394160586E-2</v>
      </c>
      <c r="E102" s="1">
        <v>27.4</v>
      </c>
      <c r="F102" s="1">
        <v>263.72695999999991</v>
      </c>
      <c r="G102" s="1">
        <v>19.81709</v>
      </c>
      <c r="H102" s="1">
        <v>6.9890692469124313E-2</v>
      </c>
      <c r="I102" s="1">
        <v>283.54404999999991</v>
      </c>
      <c r="J102" s="1">
        <v>3.1</v>
      </c>
      <c r="K102" s="1">
        <v>1.5</v>
      </c>
      <c r="L102" s="1">
        <v>0.32608695652173914</v>
      </c>
      <c r="M102" s="1">
        <v>4.5999999999999996</v>
      </c>
      <c r="N102" s="1">
        <v>305.49828999999977</v>
      </c>
      <c r="O102" s="1">
        <v>13.535420000000002</v>
      </c>
      <c r="P102" s="1">
        <v>4.2426300342995139E-2</v>
      </c>
      <c r="Q102" s="1">
        <v>319.03370999999976</v>
      </c>
      <c r="R102" s="1">
        <v>254.27295000000001</v>
      </c>
      <c r="S102" s="1">
        <v>38.199989999999985</v>
      </c>
      <c r="T102" s="1">
        <v>0.13061033954115545</v>
      </c>
      <c r="U102" s="1">
        <v>292.47293999999999</v>
      </c>
      <c r="V102" s="1">
        <v>193.53934999999996</v>
      </c>
      <c r="W102" s="1">
        <v>345.56248999999985</v>
      </c>
      <c r="X102" s="1">
        <v>0.64099668070136795</v>
      </c>
      <c r="Y102" s="1">
        <v>539.10183999999981</v>
      </c>
      <c r="Z102" s="1">
        <v>49.568920000000013</v>
      </c>
      <c r="AA102" s="1">
        <v>48.995010000000008</v>
      </c>
      <c r="AB102" s="1">
        <v>6.2991559103356312E-2</v>
      </c>
      <c r="AC102" s="1">
        <v>98.563930000000028</v>
      </c>
      <c r="AD102" s="1">
        <v>1564.7164699999996</v>
      </c>
      <c r="AE102" s="4" t="s">
        <v>82</v>
      </c>
      <c r="AF102" s="4" t="s">
        <v>376</v>
      </c>
      <c r="AI102" s="1" t="s">
        <v>128</v>
      </c>
      <c r="AJ102" s="1" t="s">
        <v>257</v>
      </c>
      <c r="AN102" s="1" t="s">
        <v>128</v>
      </c>
      <c r="AO102" s="1">
        <v>0</v>
      </c>
    </row>
    <row r="103" spans="1:41" ht="18" hidden="1">
      <c r="A103" s="1" t="s">
        <v>83</v>
      </c>
      <c r="B103" s="14">
        <v>55.999979999999965</v>
      </c>
      <c r="C103" s="1">
        <v>1</v>
      </c>
      <c r="D103" s="1">
        <v>1.7543865804865204E-2</v>
      </c>
      <c r="E103" s="1">
        <v>56.999979999999965</v>
      </c>
      <c r="F103" s="1">
        <v>154.87421000000006</v>
      </c>
      <c r="G103" s="1">
        <v>16.000000000000004</v>
      </c>
      <c r="H103" s="1">
        <v>9.3636131514521687E-2</v>
      </c>
      <c r="I103" s="1">
        <v>170.87421000000006</v>
      </c>
      <c r="J103" s="1">
        <v>1</v>
      </c>
      <c r="K103" s="1">
        <v>1</v>
      </c>
      <c r="L103" s="1">
        <v>0.5</v>
      </c>
      <c r="M103" s="1">
        <v>2</v>
      </c>
      <c r="N103" s="1">
        <v>281.10002000000009</v>
      </c>
      <c r="O103" s="1">
        <v>21.434009999999994</v>
      </c>
      <c r="P103" s="1">
        <v>7.0848261268327356E-2</v>
      </c>
      <c r="Q103" s="1">
        <v>302.53403000000009</v>
      </c>
      <c r="R103" s="1">
        <v>345.98039000000023</v>
      </c>
      <c r="S103" s="1">
        <v>52.192699999999981</v>
      </c>
      <c r="T103" s="1">
        <v>0.13108043037263004</v>
      </c>
      <c r="U103" s="1">
        <v>398.17309000000023</v>
      </c>
      <c r="V103" s="1">
        <v>84.582750000000004</v>
      </c>
      <c r="W103" s="1">
        <v>228.06860000000006</v>
      </c>
      <c r="X103" s="1">
        <v>0.72946622491794777</v>
      </c>
      <c r="Y103" s="1">
        <v>312.65135000000009</v>
      </c>
      <c r="Z103" s="1">
        <v>22.87209</v>
      </c>
      <c r="AA103" s="1">
        <v>761.70267000000115</v>
      </c>
      <c r="AB103" s="1">
        <v>0.38690792442213301</v>
      </c>
      <c r="AC103" s="1">
        <v>784.57476000000111</v>
      </c>
      <c r="AD103" s="1">
        <v>2027.8074200000015</v>
      </c>
      <c r="AE103" s="4" t="s">
        <v>83</v>
      </c>
      <c r="AF103" s="4" t="s">
        <v>37</v>
      </c>
      <c r="AI103" s="1" t="s">
        <v>129</v>
      </c>
      <c r="AJ103" s="1" t="s">
        <v>258</v>
      </c>
      <c r="AN103" s="1" t="s">
        <v>129</v>
      </c>
      <c r="AO103" s="1">
        <v>385</v>
      </c>
    </row>
    <row r="104" spans="1:41" ht="18" hidden="1">
      <c r="A104" s="1" t="s">
        <v>84</v>
      </c>
      <c r="B104" s="14">
        <v>45.599999999999994</v>
      </c>
      <c r="C104" s="1">
        <v>4</v>
      </c>
      <c r="D104" s="1">
        <v>8.0645161290322592E-2</v>
      </c>
      <c r="E104" s="1">
        <v>49.599999999999994</v>
      </c>
      <c r="F104" s="1">
        <v>36</v>
      </c>
      <c r="G104" s="1">
        <v>8</v>
      </c>
      <c r="H104" s="1">
        <v>0.18181818181818182</v>
      </c>
      <c r="I104" s="1">
        <v>44</v>
      </c>
      <c r="J104" s="1">
        <v>1</v>
      </c>
      <c r="K104" s="1">
        <v>0</v>
      </c>
      <c r="L104" s="1">
        <v>0</v>
      </c>
      <c r="M104" s="1">
        <v>1</v>
      </c>
      <c r="N104" s="1">
        <v>77</v>
      </c>
      <c r="O104" s="1">
        <v>7</v>
      </c>
      <c r="P104" s="1">
        <v>8.3333333333333329E-2</v>
      </c>
      <c r="Q104" s="1">
        <v>84</v>
      </c>
      <c r="R104" s="1">
        <v>363.40000000000009</v>
      </c>
      <c r="S104" s="1">
        <v>26</v>
      </c>
      <c r="T104" s="1">
        <v>6.6769388803287089E-2</v>
      </c>
      <c r="U104" s="1">
        <v>389.40000000000009</v>
      </c>
      <c r="V104" s="1">
        <v>68.727530000000002</v>
      </c>
      <c r="W104" s="1">
        <v>200.76882000000001</v>
      </c>
      <c r="X104" s="1">
        <v>0.7449778818896805</v>
      </c>
      <c r="Y104" s="1">
        <v>269.49635000000001</v>
      </c>
      <c r="Z104" s="1">
        <v>1</v>
      </c>
      <c r="AA104" s="1">
        <v>6.4928999999999997</v>
      </c>
      <c r="AB104" s="1">
        <v>8.8674500888620764E-3</v>
      </c>
      <c r="AC104" s="1">
        <v>7.4928999999999997</v>
      </c>
      <c r="AD104" s="1">
        <v>844.98925000000008</v>
      </c>
      <c r="AE104" s="4" t="s">
        <v>84</v>
      </c>
      <c r="AF104" s="4" t="s">
        <v>39</v>
      </c>
      <c r="AI104" s="1" t="s">
        <v>127</v>
      </c>
      <c r="AJ104" s="1" t="s">
        <v>259</v>
      </c>
      <c r="AN104" s="1" t="s">
        <v>127</v>
      </c>
      <c r="AO104" s="1">
        <v>0</v>
      </c>
    </row>
    <row r="105" spans="1:41" ht="18" hidden="1">
      <c r="A105" s="1" t="s">
        <v>85</v>
      </c>
      <c r="B105" s="14">
        <v>47</v>
      </c>
      <c r="C105" s="1">
        <v>13.82375</v>
      </c>
      <c r="D105" s="1">
        <v>0.22727552970673462</v>
      </c>
      <c r="E105" s="1">
        <v>60.823750000000004</v>
      </c>
      <c r="F105" s="1">
        <v>22</v>
      </c>
      <c r="G105" s="1">
        <v>2</v>
      </c>
      <c r="H105" s="1">
        <v>8.3333333333333329E-2</v>
      </c>
      <c r="I105" s="1">
        <v>24</v>
      </c>
      <c r="J105" s="1">
        <v>0</v>
      </c>
      <c r="K105" s="1">
        <v>1</v>
      </c>
      <c r="L105" s="1">
        <v>1</v>
      </c>
      <c r="M105" s="1">
        <v>1</v>
      </c>
      <c r="N105" s="1">
        <v>73.74794</v>
      </c>
      <c r="O105" s="1">
        <v>6</v>
      </c>
      <c r="P105" s="1">
        <v>7.5237053145197227E-2</v>
      </c>
      <c r="Q105" s="1">
        <v>79.74794</v>
      </c>
      <c r="R105" s="1">
        <v>277.44064000000003</v>
      </c>
      <c r="S105" s="1">
        <v>30.567229999999991</v>
      </c>
      <c r="T105" s="1">
        <v>9.9241717427544909E-2</v>
      </c>
      <c r="U105" s="1">
        <v>308.00787000000003</v>
      </c>
      <c r="V105" s="1">
        <v>65.387889999999999</v>
      </c>
      <c r="W105" s="1">
        <v>326.89690999999988</v>
      </c>
      <c r="X105" s="1">
        <v>0.83331525972966569</v>
      </c>
      <c r="Y105" s="1">
        <v>392.2847999999999</v>
      </c>
      <c r="Z105" s="1">
        <v>2.9795099999999999</v>
      </c>
      <c r="AA105" s="1">
        <v>0</v>
      </c>
      <c r="AB105" s="1">
        <v>3.4292812585533928E-3</v>
      </c>
      <c r="AC105" s="1">
        <v>2.9795099999999999</v>
      </c>
      <c r="AD105" s="1">
        <v>868.84386999999981</v>
      </c>
      <c r="AE105" s="4" t="s">
        <v>85</v>
      </c>
      <c r="AF105" s="4" t="s">
        <v>39</v>
      </c>
      <c r="AI105" s="1" t="s">
        <v>130</v>
      </c>
      <c r="AJ105" s="1" t="s">
        <v>260</v>
      </c>
      <c r="AN105" s="1" t="s">
        <v>130</v>
      </c>
    </row>
    <row r="106" spans="1:41" ht="18" hidden="1">
      <c r="A106" s="1" t="s">
        <v>86</v>
      </c>
      <c r="B106" s="14">
        <v>23</v>
      </c>
      <c r="C106" s="1">
        <v>0</v>
      </c>
      <c r="D106" s="1">
        <v>0</v>
      </c>
      <c r="E106" s="1">
        <v>23</v>
      </c>
      <c r="F106" s="1">
        <v>38</v>
      </c>
      <c r="G106" s="1">
        <v>3</v>
      </c>
      <c r="H106" s="1">
        <v>7.3170731707317069E-2</v>
      </c>
      <c r="I106" s="1">
        <v>41</v>
      </c>
      <c r="J106" s="1">
        <v>0</v>
      </c>
      <c r="K106" s="1">
        <v>0</v>
      </c>
      <c r="M106" s="1">
        <v>0</v>
      </c>
      <c r="N106" s="1">
        <v>119.5</v>
      </c>
      <c r="O106" s="1">
        <v>3</v>
      </c>
      <c r="P106" s="1">
        <v>2.4489795918367346E-2</v>
      </c>
      <c r="Q106" s="1">
        <v>122.5</v>
      </c>
      <c r="R106" s="1">
        <v>319.36547000000002</v>
      </c>
      <c r="S106" s="1">
        <v>25.579820000000002</v>
      </c>
      <c r="T106" s="1">
        <v>7.4156165460325607E-2</v>
      </c>
      <c r="U106" s="1">
        <v>344.94529</v>
      </c>
      <c r="V106" s="1">
        <v>180.73713000000001</v>
      </c>
      <c r="W106" s="1">
        <v>24.909040000000001</v>
      </c>
      <c r="X106" s="1">
        <v>0.12112571802334077</v>
      </c>
      <c r="Y106" s="1">
        <v>205.64617000000001</v>
      </c>
      <c r="Z106" s="1">
        <v>1.96712</v>
      </c>
      <c r="AA106" s="1">
        <v>11.98039</v>
      </c>
      <c r="AB106" s="1">
        <v>1.8570953781532798E-2</v>
      </c>
      <c r="AC106" s="1">
        <v>13.947509999999999</v>
      </c>
      <c r="AD106" s="1">
        <v>751.03897000000006</v>
      </c>
      <c r="AE106" s="4" t="s">
        <v>86</v>
      </c>
      <c r="AF106" s="4" t="s">
        <v>39</v>
      </c>
      <c r="AI106" s="1" t="s">
        <v>133</v>
      </c>
      <c r="AJ106" s="1" t="s">
        <v>261</v>
      </c>
      <c r="AN106" s="1" t="s">
        <v>133</v>
      </c>
      <c r="AO106" s="1">
        <v>432</v>
      </c>
    </row>
    <row r="107" spans="1:41" ht="18" hidden="1">
      <c r="A107" s="1" t="s">
        <v>87</v>
      </c>
      <c r="B107" s="14">
        <v>25</v>
      </c>
      <c r="C107" s="1">
        <v>1</v>
      </c>
      <c r="D107" s="1">
        <v>3.8461538461538464E-2</v>
      </c>
      <c r="E107" s="1">
        <v>26</v>
      </c>
      <c r="F107" s="1">
        <v>562.1</v>
      </c>
      <c r="G107" s="1">
        <v>38</v>
      </c>
      <c r="H107" s="1">
        <v>6.3322779536743867E-2</v>
      </c>
      <c r="I107" s="1">
        <v>600.1</v>
      </c>
      <c r="J107" s="1">
        <v>0</v>
      </c>
      <c r="K107" s="1">
        <v>0</v>
      </c>
      <c r="M107" s="1">
        <v>0</v>
      </c>
      <c r="N107" s="1">
        <v>649.19245999999998</v>
      </c>
      <c r="O107" s="1">
        <v>49</v>
      </c>
      <c r="P107" s="1">
        <v>7.0181221951322703E-2</v>
      </c>
      <c r="Q107" s="1">
        <v>698.19245999999998</v>
      </c>
      <c r="R107" s="1">
        <v>879.10365000000013</v>
      </c>
      <c r="S107" s="1">
        <v>399.68252000000007</v>
      </c>
      <c r="T107" s="1">
        <v>0.31254835982469215</v>
      </c>
      <c r="U107" s="1">
        <v>1278.7861700000003</v>
      </c>
      <c r="V107" s="1">
        <v>287.17750999999998</v>
      </c>
      <c r="W107" s="1">
        <v>861.36070999999993</v>
      </c>
      <c r="X107" s="1">
        <v>0.74996260028682371</v>
      </c>
      <c r="Y107" s="1">
        <v>1148.5382199999999</v>
      </c>
      <c r="Z107" s="1">
        <v>68</v>
      </c>
      <c r="AA107" s="1">
        <v>176.21671000000001</v>
      </c>
      <c r="AB107" s="1">
        <v>6.1117838451709684E-2</v>
      </c>
      <c r="AC107" s="1">
        <v>244.21671000000001</v>
      </c>
      <c r="AD107" s="1">
        <v>3995.83356</v>
      </c>
      <c r="AE107" s="4" t="s">
        <v>87</v>
      </c>
      <c r="AF107" s="4" t="s">
        <v>376</v>
      </c>
      <c r="AI107" s="1" t="s">
        <v>135</v>
      </c>
      <c r="AJ107" s="1" t="s">
        <v>262</v>
      </c>
      <c r="AN107" s="1" t="s">
        <v>135</v>
      </c>
      <c r="AO107" s="1">
        <v>45</v>
      </c>
    </row>
    <row r="108" spans="1:41" ht="18" hidden="1">
      <c r="A108" s="1" t="s">
        <v>88</v>
      </c>
      <c r="B108" s="14">
        <v>17</v>
      </c>
      <c r="C108" s="1">
        <v>0</v>
      </c>
      <c r="D108" s="1">
        <v>0</v>
      </c>
      <c r="E108" s="1">
        <v>17</v>
      </c>
      <c r="F108" s="1">
        <v>135</v>
      </c>
      <c r="G108" s="1">
        <v>17</v>
      </c>
      <c r="H108" s="1">
        <v>0.1118421052631579</v>
      </c>
      <c r="I108" s="1">
        <v>152</v>
      </c>
      <c r="J108" s="1">
        <v>0</v>
      </c>
      <c r="K108" s="1">
        <v>0</v>
      </c>
      <c r="M108" s="1">
        <v>0</v>
      </c>
      <c r="N108" s="1">
        <v>181</v>
      </c>
      <c r="O108" s="1">
        <v>4</v>
      </c>
      <c r="P108" s="1">
        <v>2.1621621621621623E-2</v>
      </c>
      <c r="Q108" s="1">
        <v>185</v>
      </c>
      <c r="R108" s="1">
        <v>224.27866</v>
      </c>
      <c r="S108" s="1">
        <v>25.951669999999996</v>
      </c>
      <c r="T108" s="1">
        <v>0.10371112886275614</v>
      </c>
      <c r="U108" s="1">
        <v>250.23033000000001</v>
      </c>
      <c r="V108" s="1">
        <v>45.357640000000004</v>
      </c>
      <c r="W108" s="1">
        <v>254.07834000000003</v>
      </c>
      <c r="X108" s="1">
        <v>0.84852307995852738</v>
      </c>
      <c r="Y108" s="1">
        <v>299.43598000000003</v>
      </c>
      <c r="Z108" s="1">
        <v>10.16168</v>
      </c>
      <c r="AA108" s="1">
        <v>283.70377999999988</v>
      </c>
      <c r="AB108" s="1">
        <v>0.24539262119116878</v>
      </c>
      <c r="AC108" s="1">
        <v>293.86545999999987</v>
      </c>
      <c r="AD108" s="1">
        <v>1197.5317700000001</v>
      </c>
      <c r="AE108" s="4" t="s">
        <v>88</v>
      </c>
      <c r="AF108" s="4" t="s">
        <v>37</v>
      </c>
      <c r="AI108" s="1" t="s">
        <v>138</v>
      </c>
      <c r="AJ108" s="1" t="s">
        <v>263</v>
      </c>
      <c r="AN108" s="1" t="s">
        <v>138</v>
      </c>
      <c r="AO108" s="1">
        <v>0</v>
      </c>
    </row>
    <row r="109" spans="1:41" ht="18" hidden="1">
      <c r="A109" s="1" t="s">
        <v>89</v>
      </c>
      <c r="B109" s="14">
        <v>33</v>
      </c>
      <c r="C109" s="1">
        <v>0</v>
      </c>
      <c r="D109" s="1">
        <v>0</v>
      </c>
      <c r="E109" s="1">
        <v>33</v>
      </c>
      <c r="F109" s="1">
        <v>226</v>
      </c>
      <c r="G109" s="1">
        <v>14</v>
      </c>
      <c r="H109" s="1">
        <v>5.8333333333333334E-2</v>
      </c>
      <c r="I109" s="1">
        <v>240</v>
      </c>
      <c r="J109" s="1">
        <v>0</v>
      </c>
      <c r="K109" s="1">
        <v>0</v>
      </c>
      <c r="M109" s="1">
        <v>0</v>
      </c>
      <c r="N109" s="1">
        <v>106.8</v>
      </c>
      <c r="O109" s="1">
        <v>8.0674399999999995</v>
      </c>
      <c r="P109" s="1">
        <v>7.023260899694464E-2</v>
      </c>
      <c r="Q109" s="1">
        <v>114.86744</v>
      </c>
      <c r="R109" s="1">
        <v>335.25662999999997</v>
      </c>
      <c r="S109" s="1">
        <v>43.038779999999996</v>
      </c>
      <c r="T109" s="1">
        <v>0.11377029396153657</v>
      </c>
      <c r="U109" s="1">
        <v>378.29540999999995</v>
      </c>
      <c r="V109" s="1">
        <v>351.14495000000005</v>
      </c>
      <c r="W109" s="1">
        <v>240.95045000000005</v>
      </c>
      <c r="X109" s="1">
        <v>0.40694531658242911</v>
      </c>
      <c r="Y109" s="1">
        <v>592.09540000000015</v>
      </c>
      <c r="Z109" s="1">
        <v>48.967759999999998</v>
      </c>
      <c r="AA109" s="1">
        <v>366.61994999999996</v>
      </c>
      <c r="AB109" s="1">
        <v>0.23428624546406496</v>
      </c>
      <c r="AC109" s="1">
        <v>415.58770999999996</v>
      </c>
      <c r="AD109" s="1">
        <v>1773.8459600000001</v>
      </c>
      <c r="AE109" s="4" t="s">
        <v>89</v>
      </c>
      <c r="AF109" s="4" t="s">
        <v>376</v>
      </c>
      <c r="AI109" s="1" t="s">
        <v>142</v>
      </c>
      <c r="AJ109" s="1" t="s">
        <v>264</v>
      </c>
      <c r="AN109" s="1" t="s">
        <v>142</v>
      </c>
      <c r="AO109" s="1">
        <v>12</v>
      </c>
    </row>
    <row r="110" spans="1:41" ht="18" hidden="1">
      <c r="A110" s="1" t="s">
        <v>90</v>
      </c>
      <c r="B110" s="14">
        <v>8</v>
      </c>
      <c r="C110" s="1">
        <v>1</v>
      </c>
      <c r="D110" s="1">
        <v>0.1111111111111111</v>
      </c>
      <c r="E110" s="1">
        <v>9</v>
      </c>
      <c r="F110" s="1">
        <v>6.9999900000000004</v>
      </c>
      <c r="G110" s="1">
        <v>0</v>
      </c>
      <c r="H110" s="1">
        <v>0</v>
      </c>
      <c r="I110" s="1">
        <v>6.9999900000000004</v>
      </c>
      <c r="J110" s="1">
        <v>27</v>
      </c>
      <c r="K110" s="1">
        <v>1</v>
      </c>
      <c r="L110" s="1">
        <v>3.5714285714285712E-2</v>
      </c>
      <c r="M110" s="1">
        <v>28</v>
      </c>
      <c r="N110" s="1">
        <v>0</v>
      </c>
      <c r="O110" s="1">
        <v>0</v>
      </c>
      <c r="Q110" s="1">
        <v>0</v>
      </c>
      <c r="R110" s="1">
        <v>113</v>
      </c>
      <c r="S110" s="1">
        <v>0</v>
      </c>
      <c r="T110" s="1">
        <v>0</v>
      </c>
      <c r="U110" s="1">
        <v>113</v>
      </c>
      <c r="V110" s="1">
        <v>22.754899999999999</v>
      </c>
      <c r="W110" s="1">
        <v>0</v>
      </c>
      <c r="X110" s="1">
        <v>0</v>
      </c>
      <c r="Y110" s="1">
        <v>22.754899999999999</v>
      </c>
      <c r="Z110" s="1">
        <v>2</v>
      </c>
      <c r="AA110" s="1">
        <v>0</v>
      </c>
      <c r="AB110" s="1">
        <v>1.1003830488412169E-2</v>
      </c>
      <c r="AC110" s="1">
        <v>2</v>
      </c>
      <c r="AD110" s="1">
        <v>181.75488999999999</v>
      </c>
      <c r="AE110" s="4" t="s">
        <v>90</v>
      </c>
      <c r="AF110" s="4" t="s">
        <v>39</v>
      </c>
      <c r="AI110" s="1" t="s">
        <v>146</v>
      </c>
      <c r="AJ110" s="1" t="s">
        <v>265</v>
      </c>
      <c r="AN110" s="1" t="s">
        <v>146</v>
      </c>
      <c r="AO110" s="1">
        <v>0</v>
      </c>
    </row>
    <row r="111" spans="1:41" ht="18" hidden="1">
      <c r="A111" s="1" t="s">
        <v>91</v>
      </c>
      <c r="B111" s="14">
        <v>30.99997999999999</v>
      </c>
      <c r="C111" s="1">
        <v>0</v>
      </c>
      <c r="D111" s="1">
        <v>0</v>
      </c>
      <c r="E111" s="1">
        <v>30.99997999999999</v>
      </c>
      <c r="F111" s="1">
        <v>71.895079999999965</v>
      </c>
      <c r="G111" s="1">
        <v>7.1048800000000023</v>
      </c>
      <c r="H111" s="1">
        <v>8.993523541024584E-2</v>
      </c>
      <c r="I111" s="1">
        <v>78.999959999999973</v>
      </c>
      <c r="J111" s="1">
        <v>0</v>
      </c>
      <c r="K111" s="1">
        <v>0</v>
      </c>
      <c r="M111" s="1">
        <v>0</v>
      </c>
      <c r="N111" s="1">
        <v>29.999989999999997</v>
      </c>
      <c r="O111" s="1">
        <v>0</v>
      </c>
      <c r="P111" s="1">
        <v>0</v>
      </c>
      <c r="Q111" s="1">
        <v>29.999989999999997</v>
      </c>
      <c r="R111" s="1">
        <v>174.17800000000003</v>
      </c>
      <c r="S111" s="1">
        <v>3.8219799999999999</v>
      </c>
      <c r="T111" s="1">
        <v>2.1471800165370803E-2</v>
      </c>
      <c r="U111" s="1">
        <v>177.99998000000002</v>
      </c>
      <c r="V111" s="1">
        <v>349.07470000000001</v>
      </c>
      <c r="W111" s="1">
        <v>26.925290000000004</v>
      </c>
      <c r="X111" s="1">
        <v>7.1609815734303611E-2</v>
      </c>
      <c r="Y111" s="1">
        <v>375.99999000000003</v>
      </c>
      <c r="Z111" s="1">
        <v>13.369480000000001</v>
      </c>
      <c r="AA111" s="1">
        <v>36.630510000000001</v>
      </c>
      <c r="AB111" s="1">
        <v>6.7204297570527885E-2</v>
      </c>
      <c r="AC111" s="1">
        <v>49.999990000000004</v>
      </c>
      <c r="AD111" s="1">
        <v>743.99988999999982</v>
      </c>
      <c r="AE111" s="4" t="s">
        <v>91</v>
      </c>
      <c r="AF111" s="4" t="s">
        <v>39</v>
      </c>
      <c r="AI111" s="1" t="s">
        <v>147</v>
      </c>
      <c r="AJ111" s="1" t="s">
        <v>266</v>
      </c>
      <c r="AN111" s="1" t="s">
        <v>147</v>
      </c>
      <c r="AO111" s="1">
        <v>0</v>
      </c>
    </row>
    <row r="112" spans="1:41" ht="18" hidden="1">
      <c r="A112" s="1" t="s">
        <v>92</v>
      </c>
      <c r="B112" s="14">
        <v>12</v>
      </c>
      <c r="C112" s="1">
        <v>1</v>
      </c>
      <c r="D112" s="1">
        <v>7.6923076923076927E-2</v>
      </c>
      <c r="E112" s="1">
        <v>13</v>
      </c>
      <c r="F112" s="1">
        <v>8</v>
      </c>
      <c r="G112" s="1">
        <v>0</v>
      </c>
      <c r="H112" s="1">
        <v>0</v>
      </c>
      <c r="I112" s="1">
        <v>8</v>
      </c>
      <c r="J112" s="1">
        <v>0</v>
      </c>
      <c r="K112" s="1">
        <v>0</v>
      </c>
      <c r="M112" s="1">
        <v>0</v>
      </c>
      <c r="N112" s="1">
        <v>8</v>
      </c>
      <c r="O112" s="1">
        <v>1</v>
      </c>
      <c r="P112" s="1">
        <v>0.1111111111111111</v>
      </c>
      <c r="Q112" s="1">
        <v>9</v>
      </c>
      <c r="R112" s="1">
        <v>0</v>
      </c>
      <c r="S112" s="1">
        <v>0</v>
      </c>
      <c r="U112" s="1">
        <v>0</v>
      </c>
      <c r="V112" s="1">
        <v>119</v>
      </c>
      <c r="W112" s="1">
        <v>27</v>
      </c>
      <c r="X112" s="1">
        <v>0.18493150684931506</v>
      </c>
      <c r="Y112" s="1">
        <v>146</v>
      </c>
      <c r="Z112" s="1">
        <v>3</v>
      </c>
      <c r="AA112" s="1">
        <v>2</v>
      </c>
      <c r="AB112" s="1">
        <v>2.7624309392265192E-2</v>
      </c>
      <c r="AC112" s="1">
        <v>5</v>
      </c>
      <c r="AD112" s="1">
        <v>181</v>
      </c>
      <c r="AE112" s="4" t="s">
        <v>92</v>
      </c>
      <c r="AF112" s="4" t="s">
        <v>39</v>
      </c>
      <c r="AI112" s="1" t="s">
        <v>268</v>
      </c>
      <c r="AJ112" s="1" t="s">
        <v>267</v>
      </c>
      <c r="AN112" s="1" t="s">
        <v>268</v>
      </c>
      <c r="AO112" s="1">
        <v>35</v>
      </c>
    </row>
    <row r="113" spans="1:41" ht="18" hidden="1">
      <c r="A113" s="1" t="s">
        <v>93</v>
      </c>
      <c r="B113" s="14">
        <v>32.998000000000005</v>
      </c>
      <c r="C113" s="1">
        <v>2.7814299999999998</v>
      </c>
      <c r="D113" s="1">
        <v>7.7738242336448604E-2</v>
      </c>
      <c r="E113" s="1">
        <v>35.779430000000005</v>
      </c>
      <c r="F113" s="1">
        <v>423.79</v>
      </c>
      <c r="G113" s="1">
        <v>12.428570000000001</v>
      </c>
      <c r="H113" s="1">
        <v>2.8491611441484484E-2</v>
      </c>
      <c r="I113" s="1">
        <v>436.21857</v>
      </c>
      <c r="J113" s="1">
        <v>1</v>
      </c>
      <c r="K113" s="1">
        <v>0</v>
      </c>
      <c r="L113" s="1">
        <v>0</v>
      </c>
      <c r="M113" s="1">
        <v>1</v>
      </c>
      <c r="N113" s="1">
        <v>599.96565999999996</v>
      </c>
      <c r="O113" s="1">
        <v>11.475249999999999</v>
      </c>
      <c r="P113" s="1">
        <v>1.8767553515514689E-2</v>
      </c>
      <c r="Q113" s="1">
        <v>611.44090999999992</v>
      </c>
      <c r="R113" s="1">
        <v>486.01311000000004</v>
      </c>
      <c r="S113" s="1">
        <v>129.75909000000001</v>
      </c>
      <c r="T113" s="1">
        <v>0.21072580087246548</v>
      </c>
      <c r="U113" s="1">
        <v>615.77220000000011</v>
      </c>
      <c r="V113" s="1">
        <v>612.42246999999998</v>
      </c>
      <c r="W113" s="1">
        <v>67.958589999999987</v>
      </c>
      <c r="X113" s="1">
        <v>9.9883130197657169E-2</v>
      </c>
      <c r="Y113" s="1">
        <v>680.38105999999993</v>
      </c>
      <c r="Z113" s="1">
        <v>413.16778999999997</v>
      </c>
      <c r="AA113" s="1">
        <v>183.81545999999997</v>
      </c>
      <c r="AB113" s="1">
        <v>0.20049307432823987</v>
      </c>
      <c r="AC113" s="1">
        <v>596.98325</v>
      </c>
      <c r="AD113" s="1">
        <v>2977.5754199999997</v>
      </c>
      <c r="AE113" s="4" t="s">
        <v>93</v>
      </c>
      <c r="AF113" s="4" t="s">
        <v>376</v>
      </c>
      <c r="AI113" s="1" t="s">
        <v>151</v>
      </c>
      <c r="AJ113" s="1" t="s">
        <v>269</v>
      </c>
      <c r="AN113" s="1" t="s">
        <v>151</v>
      </c>
      <c r="AO113" s="1">
        <v>181</v>
      </c>
    </row>
    <row r="114" spans="1:41" ht="18" hidden="1">
      <c r="A114" s="1" t="s">
        <v>94</v>
      </c>
      <c r="B114" s="14">
        <v>17.8</v>
      </c>
      <c r="C114" s="1">
        <v>0</v>
      </c>
      <c r="D114" s="1">
        <v>0</v>
      </c>
      <c r="E114" s="1">
        <v>17.8</v>
      </c>
      <c r="F114" s="1">
        <v>20</v>
      </c>
      <c r="G114" s="1">
        <v>6.3055599999999998</v>
      </c>
      <c r="H114" s="1">
        <v>0.23970445791688144</v>
      </c>
      <c r="I114" s="1">
        <v>26.30556</v>
      </c>
      <c r="J114" s="1">
        <v>5.5425399999999998</v>
      </c>
      <c r="K114" s="1">
        <v>0</v>
      </c>
      <c r="L114" s="1">
        <v>0</v>
      </c>
      <c r="M114" s="1">
        <v>5.5425399999999998</v>
      </c>
      <c r="N114" s="1">
        <v>58.404790000000006</v>
      </c>
      <c r="O114" s="1">
        <v>17.740179999999995</v>
      </c>
      <c r="P114" s="1">
        <v>0.2329790135842196</v>
      </c>
      <c r="Q114" s="1">
        <v>76.144970000000001</v>
      </c>
      <c r="R114" s="1">
        <v>220.33636000000004</v>
      </c>
      <c r="S114" s="1">
        <v>127.54389000000003</v>
      </c>
      <c r="T114" s="1">
        <v>0.36663159233673087</v>
      </c>
      <c r="U114" s="1">
        <v>347.88025000000005</v>
      </c>
      <c r="V114" s="1">
        <v>40.858499999999999</v>
      </c>
      <c r="W114" s="1">
        <v>112.24485999999997</v>
      </c>
      <c r="X114" s="1">
        <v>0.73313126504865722</v>
      </c>
      <c r="Y114" s="1">
        <v>153.10335999999998</v>
      </c>
      <c r="Z114" s="1">
        <v>22.883179999999999</v>
      </c>
      <c r="AA114" s="1">
        <v>5.0560800000000006</v>
      </c>
      <c r="AB114" s="1">
        <v>4.2673865554579277E-2</v>
      </c>
      <c r="AC114" s="1">
        <v>27.939260000000001</v>
      </c>
      <c r="AD114" s="1">
        <v>654.71594000000016</v>
      </c>
      <c r="AE114" s="4" t="s">
        <v>94</v>
      </c>
      <c r="AF114" s="4" t="s">
        <v>39</v>
      </c>
      <c r="AI114" s="1" t="s">
        <v>152</v>
      </c>
      <c r="AJ114" s="1" t="s">
        <v>270</v>
      </c>
      <c r="AN114" s="1" t="s">
        <v>152</v>
      </c>
      <c r="AO114" s="1">
        <v>0</v>
      </c>
    </row>
    <row r="115" spans="1:41" ht="18" hidden="1">
      <c r="A115" s="1" t="s">
        <v>95</v>
      </c>
      <c r="B115" s="14">
        <v>9.3333300000000001</v>
      </c>
      <c r="C115" s="1">
        <v>9.6666699999999999</v>
      </c>
      <c r="D115" s="1">
        <v>0.50877210526315786</v>
      </c>
      <c r="E115" s="1">
        <v>19</v>
      </c>
      <c r="F115" s="1">
        <v>7</v>
      </c>
      <c r="G115" s="1">
        <v>5</v>
      </c>
      <c r="H115" s="1">
        <v>0.41666666666666669</v>
      </c>
      <c r="I115" s="1">
        <v>12</v>
      </c>
      <c r="J115" s="1">
        <v>0</v>
      </c>
      <c r="K115" s="1">
        <v>1</v>
      </c>
      <c r="L115" s="1">
        <v>1</v>
      </c>
      <c r="M115" s="1">
        <v>1</v>
      </c>
      <c r="N115" s="1">
        <v>32.832129999999999</v>
      </c>
      <c r="O115" s="1">
        <v>1.6</v>
      </c>
      <c r="P115" s="1">
        <v>4.6468226043523887E-2</v>
      </c>
      <c r="Q115" s="1">
        <v>34.432130000000001</v>
      </c>
      <c r="R115" s="1">
        <v>129.82952</v>
      </c>
      <c r="S115" s="1">
        <v>13.05771</v>
      </c>
      <c r="T115" s="1">
        <v>9.1384723463391382E-2</v>
      </c>
      <c r="U115" s="1">
        <v>142.88722999999999</v>
      </c>
      <c r="V115" s="1">
        <v>16.600000000000001</v>
      </c>
      <c r="W115" s="1">
        <v>106.48116999999999</v>
      </c>
      <c r="X115" s="1">
        <v>0.86512965386988117</v>
      </c>
      <c r="Y115" s="1">
        <v>123.08116999999999</v>
      </c>
      <c r="Z115" s="1">
        <v>9.6617899999999999</v>
      </c>
      <c r="AA115" s="1">
        <v>22.095160000000003</v>
      </c>
      <c r="AB115" s="1">
        <v>8.7206639281444939E-2</v>
      </c>
      <c r="AC115" s="1">
        <v>31.756950000000003</v>
      </c>
      <c r="AD115" s="1">
        <v>364.15748000000002</v>
      </c>
      <c r="AE115" s="4" t="s">
        <v>95</v>
      </c>
      <c r="AF115" s="4" t="s">
        <v>39</v>
      </c>
      <c r="AI115" s="1" t="s">
        <v>153</v>
      </c>
      <c r="AJ115" s="1" t="s">
        <v>271</v>
      </c>
      <c r="AN115" s="1" t="s">
        <v>153</v>
      </c>
      <c r="AO115" s="1">
        <v>87</v>
      </c>
    </row>
    <row r="116" spans="1:41" ht="18" hidden="1">
      <c r="A116" s="1" t="s">
        <v>96</v>
      </c>
      <c r="B116" s="14">
        <v>46.394169999999995</v>
      </c>
      <c r="C116" s="1">
        <v>61.502079999999999</v>
      </c>
      <c r="D116" s="1">
        <v>0.57001128398809042</v>
      </c>
      <c r="E116" s="1">
        <v>107.89624999999999</v>
      </c>
      <c r="F116" s="1">
        <v>85.827259999999995</v>
      </c>
      <c r="G116" s="1">
        <v>2.9908599999999996</v>
      </c>
      <c r="H116" s="1">
        <v>3.3673984542793745E-2</v>
      </c>
      <c r="I116" s="1">
        <v>88.818119999999993</v>
      </c>
      <c r="J116" s="1">
        <v>5</v>
      </c>
      <c r="K116" s="1">
        <v>0</v>
      </c>
      <c r="L116" s="1">
        <v>0</v>
      </c>
      <c r="M116" s="1">
        <v>5</v>
      </c>
      <c r="N116" s="1">
        <v>34.043379999999999</v>
      </c>
      <c r="O116" s="1">
        <v>5.8859399999999997</v>
      </c>
      <c r="P116" s="1">
        <v>0.1474089716529107</v>
      </c>
      <c r="Q116" s="1">
        <v>39.929319999999997</v>
      </c>
      <c r="R116" s="1">
        <v>39.601700000000001</v>
      </c>
      <c r="S116" s="1">
        <v>3.1861600000000001</v>
      </c>
      <c r="T116" s="1">
        <v>7.4464112016819725E-2</v>
      </c>
      <c r="U116" s="1">
        <v>42.787860000000002</v>
      </c>
      <c r="V116" s="1">
        <v>190.60944000000001</v>
      </c>
      <c r="W116" s="1">
        <v>61.246049999999983</v>
      </c>
      <c r="X116" s="1">
        <v>0.24317933271972744</v>
      </c>
      <c r="Y116" s="1">
        <v>251.85548999999997</v>
      </c>
      <c r="Z116" s="1">
        <v>5.8535199999999996</v>
      </c>
      <c r="AA116" s="1">
        <v>5.1309199999999997</v>
      </c>
      <c r="AB116" s="1">
        <v>2.0071281624249818E-2</v>
      </c>
      <c r="AC116" s="1">
        <v>10.984439999999999</v>
      </c>
      <c r="AD116" s="1">
        <v>547.27147999999988</v>
      </c>
      <c r="AE116" s="4" t="s">
        <v>96</v>
      </c>
      <c r="AF116" s="4" t="s">
        <v>37</v>
      </c>
      <c r="AI116" s="1" t="s">
        <v>154</v>
      </c>
      <c r="AJ116" s="1" t="s">
        <v>272</v>
      </c>
      <c r="AN116" s="1" t="s">
        <v>154</v>
      </c>
      <c r="AO116" s="1">
        <v>0</v>
      </c>
    </row>
    <row r="117" spans="1:41" ht="18" hidden="1">
      <c r="A117" s="1" t="s">
        <v>97</v>
      </c>
      <c r="B117" s="14">
        <v>32</v>
      </c>
      <c r="C117" s="1">
        <v>2</v>
      </c>
      <c r="D117" s="1">
        <v>5.8823529411764705E-2</v>
      </c>
      <c r="E117" s="1">
        <v>34</v>
      </c>
      <c r="F117" s="1">
        <v>16</v>
      </c>
      <c r="G117" s="1">
        <v>7</v>
      </c>
      <c r="H117" s="1">
        <v>0.30434782608695654</v>
      </c>
      <c r="I117" s="1">
        <v>23</v>
      </c>
      <c r="J117" s="1">
        <v>11</v>
      </c>
      <c r="K117" s="1">
        <v>1</v>
      </c>
      <c r="L117" s="1">
        <v>8.3333333333333329E-2</v>
      </c>
      <c r="M117" s="1">
        <v>12</v>
      </c>
      <c r="N117" s="1">
        <v>259.48377000000005</v>
      </c>
      <c r="O117" s="1">
        <v>10</v>
      </c>
      <c r="P117" s="1">
        <v>3.7107986132151848E-2</v>
      </c>
      <c r="Q117" s="1">
        <v>269.48377000000005</v>
      </c>
      <c r="R117" s="1">
        <v>54.842880000000001</v>
      </c>
      <c r="S117" s="1">
        <v>13</v>
      </c>
      <c r="T117" s="1">
        <v>0.19161922371220089</v>
      </c>
      <c r="U117" s="1">
        <v>67.842880000000008</v>
      </c>
      <c r="V117" s="1">
        <v>442.07025999999996</v>
      </c>
      <c r="W117" s="1">
        <v>329.99012999999997</v>
      </c>
      <c r="X117" s="1">
        <v>0.42741492022405142</v>
      </c>
      <c r="Y117" s="1">
        <v>772.06038999999987</v>
      </c>
      <c r="Z117" s="1">
        <v>5</v>
      </c>
      <c r="AA117" s="1">
        <v>10.149509999999999</v>
      </c>
      <c r="AB117" s="1">
        <v>1.2692958585977113E-2</v>
      </c>
      <c r="AC117" s="1">
        <v>15.149509999999999</v>
      </c>
      <c r="AD117" s="1">
        <v>1193.5365499999998</v>
      </c>
      <c r="AE117" s="4" t="s">
        <v>97</v>
      </c>
      <c r="AF117" s="4" t="s">
        <v>39</v>
      </c>
      <c r="AI117" s="1" t="s">
        <v>155</v>
      </c>
      <c r="AJ117" s="1" t="s">
        <v>273</v>
      </c>
      <c r="AN117" s="1" t="s">
        <v>155</v>
      </c>
      <c r="AO117" s="1">
        <v>777</v>
      </c>
    </row>
    <row r="118" spans="1:41" ht="18" hidden="1">
      <c r="A118" s="1" t="s">
        <v>98</v>
      </c>
      <c r="B118" s="14">
        <v>32</v>
      </c>
      <c r="C118" s="1">
        <v>1</v>
      </c>
      <c r="D118" s="1">
        <v>3.0303030303030304E-2</v>
      </c>
      <c r="E118" s="1">
        <v>33</v>
      </c>
      <c r="F118" s="1">
        <v>19.193550000000002</v>
      </c>
      <c r="G118" s="1">
        <v>86</v>
      </c>
      <c r="H118" s="1">
        <v>0.81754061917294363</v>
      </c>
      <c r="I118" s="1">
        <v>105.19355</v>
      </c>
      <c r="J118" s="1">
        <v>4</v>
      </c>
      <c r="K118" s="1">
        <v>0</v>
      </c>
      <c r="L118" s="1">
        <v>0</v>
      </c>
      <c r="M118" s="1">
        <v>4</v>
      </c>
      <c r="N118" s="1">
        <v>0</v>
      </c>
      <c r="O118" s="1">
        <v>0</v>
      </c>
      <c r="Q118" s="1">
        <v>0</v>
      </c>
      <c r="R118" s="1">
        <v>348.80934999999999</v>
      </c>
      <c r="S118" s="1">
        <v>177.75587000000002</v>
      </c>
      <c r="T118" s="1">
        <v>0.33757616957686654</v>
      </c>
      <c r="U118" s="1">
        <v>526.56521999999995</v>
      </c>
      <c r="V118" s="1">
        <v>0</v>
      </c>
      <c r="W118" s="1">
        <v>0</v>
      </c>
      <c r="Y118" s="1">
        <v>0</v>
      </c>
      <c r="Z118" s="1">
        <v>13</v>
      </c>
      <c r="AA118" s="1">
        <v>6.2412299999999998</v>
      </c>
      <c r="AB118" s="1">
        <v>2.7966904069767443E-2</v>
      </c>
      <c r="AC118" s="1">
        <v>19.241230000000002</v>
      </c>
      <c r="AD118" s="1">
        <v>688</v>
      </c>
      <c r="AE118" s="4" t="s">
        <v>98</v>
      </c>
      <c r="AF118" s="4" t="s">
        <v>39</v>
      </c>
      <c r="AI118" s="1" t="s">
        <v>156</v>
      </c>
      <c r="AJ118" s="1" t="s">
        <v>274</v>
      </c>
      <c r="AN118" s="1" t="s">
        <v>156</v>
      </c>
      <c r="AO118" s="1">
        <v>266</v>
      </c>
    </row>
    <row r="119" spans="1:41" ht="18" hidden="1">
      <c r="A119" s="1" t="s">
        <v>99</v>
      </c>
      <c r="B119" s="14">
        <v>17</v>
      </c>
      <c r="C119" s="1">
        <v>0</v>
      </c>
      <c r="D119" s="1">
        <v>0</v>
      </c>
      <c r="E119" s="1">
        <v>17</v>
      </c>
      <c r="F119" s="1">
        <v>4</v>
      </c>
      <c r="G119" s="1">
        <v>1</v>
      </c>
      <c r="H119" s="1">
        <v>0.2</v>
      </c>
      <c r="I119" s="1">
        <v>5</v>
      </c>
      <c r="J119" s="1">
        <v>0</v>
      </c>
      <c r="K119" s="1">
        <v>0</v>
      </c>
      <c r="M119" s="1">
        <v>0</v>
      </c>
      <c r="N119" s="1">
        <v>10</v>
      </c>
      <c r="O119" s="1">
        <v>2</v>
      </c>
      <c r="P119" s="1">
        <v>0.16666666666666666</v>
      </c>
      <c r="Q119" s="1">
        <v>12</v>
      </c>
      <c r="R119" s="1">
        <v>79.248140000000006</v>
      </c>
      <c r="S119" s="1">
        <v>0</v>
      </c>
      <c r="T119" s="1">
        <v>0</v>
      </c>
      <c r="U119" s="1">
        <v>79.248140000000006</v>
      </c>
      <c r="V119" s="1">
        <v>20.3004</v>
      </c>
      <c r="W119" s="1">
        <v>2</v>
      </c>
      <c r="X119" s="1">
        <v>8.9684489964305572E-2</v>
      </c>
      <c r="Y119" s="1">
        <v>22.3004</v>
      </c>
      <c r="Z119" s="1">
        <v>2</v>
      </c>
      <c r="AA119" s="1">
        <v>0</v>
      </c>
      <c r="AB119" s="1">
        <v>1.4540321547578767E-2</v>
      </c>
      <c r="AC119" s="1">
        <v>2</v>
      </c>
      <c r="AD119" s="1">
        <v>137.54854</v>
      </c>
      <c r="AE119" s="4" t="s">
        <v>99</v>
      </c>
      <c r="AF119" s="4" t="s">
        <v>39</v>
      </c>
      <c r="AI119" s="1" t="s">
        <v>157</v>
      </c>
      <c r="AJ119" s="1" t="s">
        <v>275</v>
      </c>
      <c r="AN119" s="1" t="s">
        <v>157</v>
      </c>
    </row>
    <row r="120" spans="1:41" ht="18" hidden="1">
      <c r="A120" s="1" t="s">
        <v>100</v>
      </c>
      <c r="B120" s="14">
        <v>26</v>
      </c>
      <c r="C120" s="1">
        <v>0</v>
      </c>
      <c r="D120" s="1">
        <v>0</v>
      </c>
      <c r="E120" s="1">
        <v>26</v>
      </c>
      <c r="F120" s="1">
        <v>108</v>
      </c>
      <c r="G120" s="1">
        <v>10</v>
      </c>
      <c r="H120" s="1">
        <v>8.4745762711864403E-2</v>
      </c>
      <c r="I120" s="1">
        <v>118</v>
      </c>
      <c r="J120" s="1">
        <v>0</v>
      </c>
      <c r="K120" s="1">
        <v>0</v>
      </c>
      <c r="M120" s="1">
        <v>0</v>
      </c>
      <c r="N120" s="1">
        <v>127</v>
      </c>
      <c r="O120" s="1">
        <v>4</v>
      </c>
      <c r="P120" s="1">
        <v>3.0534351145038167E-2</v>
      </c>
      <c r="Q120" s="1">
        <v>131</v>
      </c>
      <c r="R120" s="1">
        <v>167</v>
      </c>
      <c r="S120" s="1">
        <v>31</v>
      </c>
      <c r="T120" s="1">
        <v>0.15656565656565657</v>
      </c>
      <c r="U120" s="1">
        <v>198</v>
      </c>
      <c r="V120" s="1">
        <v>78</v>
      </c>
      <c r="W120" s="1">
        <v>193.65019999999998</v>
      </c>
      <c r="X120" s="1">
        <v>0.71286603138889648</v>
      </c>
      <c r="Y120" s="1">
        <v>271.65019999999998</v>
      </c>
      <c r="Z120" s="1">
        <v>2</v>
      </c>
      <c r="AA120" s="1">
        <v>28</v>
      </c>
      <c r="AB120" s="1">
        <v>3.8727157109105501E-2</v>
      </c>
      <c r="AC120" s="1">
        <v>30</v>
      </c>
      <c r="AD120" s="1">
        <v>774.65020000000004</v>
      </c>
      <c r="AE120" s="4" t="s">
        <v>100</v>
      </c>
      <c r="AF120" s="4" t="s">
        <v>37</v>
      </c>
      <c r="AI120" s="1" t="s">
        <v>158</v>
      </c>
      <c r="AJ120" s="1" t="s">
        <v>276</v>
      </c>
      <c r="AN120" s="1" t="s">
        <v>158</v>
      </c>
      <c r="AO120" s="1">
        <v>599</v>
      </c>
    </row>
    <row r="121" spans="1:41" ht="18" hidden="1">
      <c r="A121" s="1" t="s">
        <v>101</v>
      </c>
      <c r="B121" s="14">
        <v>81.492919999999984</v>
      </c>
      <c r="C121" s="1">
        <v>2.4</v>
      </c>
      <c r="D121" s="1">
        <v>2.8607896828480882E-2</v>
      </c>
      <c r="E121" s="1">
        <v>83.892919999999989</v>
      </c>
      <c r="F121" s="1">
        <v>46.725380000000001</v>
      </c>
      <c r="G121" s="1">
        <v>9</v>
      </c>
      <c r="H121" s="1">
        <v>0.16150630107861086</v>
      </c>
      <c r="I121" s="1">
        <v>55.725380000000001</v>
      </c>
      <c r="J121" s="1">
        <v>3</v>
      </c>
      <c r="K121" s="1">
        <v>1</v>
      </c>
      <c r="L121" s="1">
        <v>0.25</v>
      </c>
      <c r="M121" s="1">
        <v>4</v>
      </c>
      <c r="N121" s="1">
        <v>208.47161000000008</v>
      </c>
      <c r="O121" s="1">
        <v>14.777530000000002</v>
      </c>
      <c r="P121" s="1">
        <v>6.6192998548617016E-2</v>
      </c>
      <c r="Q121" s="1">
        <v>223.2491400000001</v>
      </c>
      <c r="R121" s="1">
        <v>493.50310000000007</v>
      </c>
      <c r="S121" s="1">
        <v>29.27693</v>
      </c>
      <c r="T121" s="1">
        <v>5.600238784943639E-2</v>
      </c>
      <c r="U121" s="1">
        <v>522.78003000000012</v>
      </c>
      <c r="V121" s="1">
        <v>674.84530000000007</v>
      </c>
      <c r="W121" s="1">
        <v>53.50658</v>
      </c>
      <c r="X121" s="1">
        <v>7.3462541210163407E-2</v>
      </c>
      <c r="Y121" s="1">
        <v>728.35188000000005</v>
      </c>
      <c r="Z121" s="1">
        <v>81.153029999999987</v>
      </c>
      <c r="AA121" s="1">
        <v>66.260400000000004</v>
      </c>
      <c r="AB121" s="1">
        <v>8.3500828627738832E-2</v>
      </c>
      <c r="AC121" s="1">
        <v>147.41343000000001</v>
      </c>
      <c r="AD121" s="1">
        <v>1765.4127800000001</v>
      </c>
      <c r="AE121" s="4" t="s">
        <v>101</v>
      </c>
      <c r="AF121" s="4" t="s">
        <v>39</v>
      </c>
      <c r="AI121" s="1" t="s">
        <v>159</v>
      </c>
      <c r="AJ121" s="1" t="s">
        <v>277</v>
      </c>
      <c r="AN121" s="1" t="s">
        <v>159</v>
      </c>
      <c r="AO121" s="1">
        <v>276</v>
      </c>
    </row>
    <row r="122" spans="1:41" ht="18" hidden="1">
      <c r="A122" s="1" t="s">
        <v>102</v>
      </c>
      <c r="B122" s="14">
        <v>0</v>
      </c>
      <c r="C122" s="1">
        <v>0</v>
      </c>
      <c r="E122" s="1">
        <v>0</v>
      </c>
      <c r="F122" s="1">
        <v>3</v>
      </c>
      <c r="G122" s="1">
        <v>3</v>
      </c>
      <c r="H122" s="1">
        <v>0.5</v>
      </c>
      <c r="I122" s="1">
        <v>6</v>
      </c>
      <c r="J122" s="1">
        <v>0</v>
      </c>
      <c r="K122" s="1">
        <v>0</v>
      </c>
      <c r="M122" s="1">
        <v>0</v>
      </c>
      <c r="N122" s="1">
        <v>4</v>
      </c>
      <c r="O122" s="1">
        <v>0</v>
      </c>
      <c r="P122" s="1">
        <v>0</v>
      </c>
      <c r="Q122" s="1">
        <v>4</v>
      </c>
      <c r="R122" s="1">
        <v>29</v>
      </c>
      <c r="S122" s="1">
        <v>4</v>
      </c>
      <c r="T122" s="1">
        <v>0.12121212121212122</v>
      </c>
      <c r="U122" s="1">
        <v>33</v>
      </c>
      <c r="V122" s="1">
        <v>0</v>
      </c>
      <c r="W122" s="1">
        <v>21.767440000000001</v>
      </c>
      <c r="X122" s="1">
        <v>1</v>
      </c>
      <c r="Y122" s="1">
        <v>21.767440000000001</v>
      </c>
      <c r="Z122" s="1">
        <v>0</v>
      </c>
      <c r="AA122" s="1">
        <v>18.232559999999999</v>
      </c>
      <c r="AB122" s="1">
        <v>0.21966939759036144</v>
      </c>
      <c r="AC122" s="1">
        <v>18.232559999999999</v>
      </c>
      <c r="AD122" s="1">
        <v>83</v>
      </c>
      <c r="AE122" s="4" t="s">
        <v>102</v>
      </c>
      <c r="AF122" s="4" t="s">
        <v>39</v>
      </c>
      <c r="AI122" s="1" t="s">
        <v>168</v>
      </c>
      <c r="AJ122" s="1" t="s">
        <v>278</v>
      </c>
      <c r="AN122" s="1" t="s">
        <v>168</v>
      </c>
      <c r="AO122" s="1">
        <v>684</v>
      </c>
    </row>
    <row r="123" spans="1:41" ht="18" hidden="1">
      <c r="A123" s="1" t="s">
        <v>103</v>
      </c>
      <c r="B123" s="14">
        <v>18</v>
      </c>
      <c r="C123" s="1">
        <v>0</v>
      </c>
      <c r="D123" s="1">
        <v>0</v>
      </c>
      <c r="E123" s="1">
        <v>18</v>
      </c>
      <c r="F123" s="1">
        <v>69</v>
      </c>
      <c r="G123" s="1">
        <v>20</v>
      </c>
      <c r="H123" s="1">
        <v>0.2247191011235955</v>
      </c>
      <c r="I123" s="1">
        <v>89</v>
      </c>
      <c r="J123" s="1">
        <v>0</v>
      </c>
      <c r="K123" s="1">
        <v>0</v>
      </c>
      <c r="M123" s="1">
        <v>0</v>
      </c>
      <c r="N123" s="1">
        <v>101</v>
      </c>
      <c r="O123" s="1">
        <v>2.4159999999999999</v>
      </c>
      <c r="P123" s="1">
        <v>2.3361955596812874E-2</v>
      </c>
      <c r="Q123" s="1">
        <v>103.416</v>
      </c>
      <c r="R123" s="1">
        <v>425.15737000000001</v>
      </c>
      <c r="S123" s="1">
        <v>12.6927</v>
      </c>
      <c r="T123" s="1">
        <v>2.8988690123996096E-2</v>
      </c>
      <c r="U123" s="1">
        <v>437.85007000000002</v>
      </c>
      <c r="V123" s="1">
        <v>276.90804000000003</v>
      </c>
      <c r="W123" s="1">
        <v>53.3125</v>
      </c>
      <c r="X123" s="1">
        <v>0.16144513602939417</v>
      </c>
      <c r="Y123" s="1">
        <v>330.22054000000003</v>
      </c>
      <c r="Z123" s="1">
        <v>12</v>
      </c>
      <c r="AA123" s="1">
        <v>22.8</v>
      </c>
      <c r="AB123" s="1">
        <v>3.4343688800940533E-2</v>
      </c>
      <c r="AC123" s="1">
        <v>34.799999999999997</v>
      </c>
      <c r="AD123" s="1">
        <v>1013.28661</v>
      </c>
      <c r="AE123" s="4" t="s">
        <v>103</v>
      </c>
      <c r="AF123" s="4" t="s">
        <v>39</v>
      </c>
      <c r="AI123" s="1" t="s">
        <v>170</v>
      </c>
      <c r="AJ123" s="1" t="s">
        <v>279</v>
      </c>
      <c r="AN123" s="1" t="s">
        <v>170</v>
      </c>
      <c r="AO123" s="1">
        <v>0</v>
      </c>
    </row>
    <row r="124" spans="1:41" ht="18" hidden="1">
      <c r="A124" s="1" t="s">
        <v>104</v>
      </c>
      <c r="B124" s="14">
        <v>57</v>
      </c>
      <c r="C124" s="1">
        <v>0</v>
      </c>
      <c r="D124" s="1">
        <v>0</v>
      </c>
      <c r="E124" s="1">
        <v>57</v>
      </c>
      <c r="F124" s="1">
        <v>77</v>
      </c>
      <c r="G124" s="1">
        <v>8</v>
      </c>
      <c r="H124" s="1">
        <v>9.4117647058823528E-2</v>
      </c>
      <c r="I124" s="1">
        <v>85</v>
      </c>
      <c r="J124" s="1">
        <v>1</v>
      </c>
      <c r="K124" s="1">
        <v>0</v>
      </c>
      <c r="L124" s="1">
        <v>0</v>
      </c>
      <c r="M124" s="1">
        <v>1</v>
      </c>
      <c r="N124" s="1">
        <v>171</v>
      </c>
      <c r="O124" s="1">
        <v>1</v>
      </c>
      <c r="P124" s="1">
        <v>5.8139534883720929E-3</v>
      </c>
      <c r="Q124" s="1">
        <v>172</v>
      </c>
      <c r="R124" s="1">
        <v>388.44718</v>
      </c>
      <c r="S124" s="1">
        <v>11</v>
      </c>
      <c r="T124" s="1">
        <v>2.7538058974405578E-2</v>
      </c>
      <c r="U124" s="1">
        <v>399.44718</v>
      </c>
      <c r="V124" s="1">
        <v>156.76130999999998</v>
      </c>
      <c r="W124" s="1">
        <v>101.25269</v>
      </c>
      <c r="X124" s="1">
        <v>0.39243099211670684</v>
      </c>
      <c r="Y124" s="1">
        <v>258.01400000000001</v>
      </c>
      <c r="Z124" s="1">
        <v>11.30247</v>
      </c>
      <c r="AA124" s="1">
        <v>69.543739999999985</v>
      </c>
      <c r="AB124" s="1">
        <v>7.6754621459553224E-2</v>
      </c>
      <c r="AC124" s="1">
        <v>80.846209999999985</v>
      </c>
      <c r="AD124" s="1">
        <v>1053.3073899999999</v>
      </c>
      <c r="AE124" s="4" t="s">
        <v>104</v>
      </c>
      <c r="AF124" s="4" t="s">
        <v>37</v>
      </c>
      <c r="AI124" s="1" t="s">
        <v>167</v>
      </c>
      <c r="AJ124" s="1" t="s">
        <v>280</v>
      </c>
      <c r="AN124" s="1" t="s">
        <v>167</v>
      </c>
      <c r="AO124" s="1">
        <v>44</v>
      </c>
    </row>
    <row r="125" spans="1:41" ht="18" hidden="1">
      <c r="A125" s="1" t="s">
        <v>105</v>
      </c>
      <c r="B125" s="14">
        <v>47</v>
      </c>
      <c r="C125" s="1">
        <v>9</v>
      </c>
      <c r="D125" s="1">
        <v>0.16071428571428573</v>
      </c>
      <c r="E125" s="1">
        <v>56</v>
      </c>
      <c r="F125" s="1">
        <v>466</v>
      </c>
      <c r="G125" s="1">
        <v>173</v>
      </c>
      <c r="H125" s="1">
        <v>0.27073552425665104</v>
      </c>
      <c r="I125" s="1">
        <v>639</v>
      </c>
      <c r="J125" s="1">
        <v>19</v>
      </c>
      <c r="K125" s="1">
        <v>5</v>
      </c>
      <c r="L125" s="1">
        <v>0.20833333333333334</v>
      </c>
      <c r="M125" s="1">
        <v>24</v>
      </c>
      <c r="N125" s="1">
        <v>435</v>
      </c>
      <c r="O125" s="1">
        <v>37</v>
      </c>
      <c r="P125" s="1">
        <v>7.8389830508474576E-2</v>
      </c>
      <c r="Q125" s="1">
        <v>472</v>
      </c>
      <c r="R125" s="1">
        <v>447</v>
      </c>
      <c r="S125" s="1">
        <v>440.00000000000006</v>
      </c>
      <c r="T125" s="1">
        <v>0.49605411499436308</v>
      </c>
      <c r="U125" s="1">
        <v>887</v>
      </c>
      <c r="V125" s="1">
        <v>91</v>
      </c>
      <c r="W125" s="1">
        <v>21</v>
      </c>
      <c r="X125" s="1">
        <v>0.1875</v>
      </c>
      <c r="Y125" s="1">
        <v>112</v>
      </c>
      <c r="Z125" s="1">
        <v>313</v>
      </c>
      <c r="AA125" s="1">
        <v>1519.8700100000003</v>
      </c>
      <c r="AB125" s="1">
        <v>0.45561253668248658</v>
      </c>
      <c r="AC125" s="1">
        <v>1832.8700100000003</v>
      </c>
      <c r="AD125" s="1">
        <v>4022.8700100000005</v>
      </c>
      <c r="AE125" s="4" t="s">
        <v>105</v>
      </c>
      <c r="AF125" s="4" t="s">
        <v>376</v>
      </c>
      <c r="AI125" s="1" t="s">
        <v>162</v>
      </c>
      <c r="AJ125" s="1" t="s">
        <v>281</v>
      </c>
      <c r="AN125" s="1" t="s">
        <v>162</v>
      </c>
      <c r="AO125" s="1">
        <v>290</v>
      </c>
    </row>
    <row r="126" spans="1:41" ht="18" hidden="1">
      <c r="A126" s="1" t="s">
        <v>106</v>
      </c>
      <c r="B126" s="14">
        <v>15.8004</v>
      </c>
      <c r="C126" s="1">
        <v>0.1996</v>
      </c>
      <c r="D126" s="1">
        <v>1.2475E-2</v>
      </c>
      <c r="E126" s="1">
        <v>16</v>
      </c>
      <c r="F126" s="1">
        <v>56.795479999999998</v>
      </c>
      <c r="G126" s="1">
        <v>6.2045199999999996</v>
      </c>
      <c r="H126" s="1">
        <v>9.8484444444444444E-2</v>
      </c>
      <c r="I126" s="1">
        <v>63</v>
      </c>
      <c r="J126" s="1">
        <v>0</v>
      </c>
      <c r="K126" s="1">
        <v>0</v>
      </c>
      <c r="M126" s="1">
        <v>0</v>
      </c>
      <c r="N126" s="1">
        <v>104.54432</v>
      </c>
      <c r="O126" s="1">
        <v>3.0386800000000003</v>
      </c>
      <c r="P126" s="1">
        <v>2.8244982943401841E-2</v>
      </c>
      <c r="Q126" s="1">
        <v>107.583</v>
      </c>
      <c r="R126" s="1">
        <v>115.68123999999999</v>
      </c>
      <c r="S126" s="1">
        <v>14.14368</v>
      </c>
      <c r="T126" s="1">
        <v>0.10894426124044598</v>
      </c>
      <c r="U126" s="1">
        <v>129.82491999999999</v>
      </c>
      <c r="V126" s="1">
        <v>22.759889999999999</v>
      </c>
      <c r="W126" s="1">
        <v>36.704000000000001</v>
      </c>
      <c r="X126" s="1">
        <v>0.61724855202039419</v>
      </c>
      <c r="Y126" s="1">
        <v>59.463889999999999</v>
      </c>
      <c r="Z126" s="1">
        <v>3.2857099999999999</v>
      </c>
      <c r="AA126" s="1">
        <v>12.23987</v>
      </c>
      <c r="AB126" s="1">
        <v>3.9667050411347916E-2</v>
      </c>
      <c r="AC126" s="1">
        <v>15.52558</v>
      </c>
      <c r="AD126" s="1">
        <v>391.39738999999997</v>
      </c>
      <c r="AE126" s="4" t="s">
        <v>106</v>
      </c>
      <c r="AF126" s="4" t="s">
        <v>37</v>
      </c>
      <c r="AI126" s="1" t="s">
        <v>163</v>
      </c>
      <c r="AJ126" s="1" t="s">
        <v>282</v>
      </c>
      <c r="AN126" s="1" t="s">
        <v>163</v>
      </c>
      <c r="AO126" s="1">
        <v>0</v>
      </c>
    </row>
    <row r="127" spans="1:41" ht="18" hidden="1">
      <c r="A127" s="1" t="s">
        <v>107</v>
      </c>
      <c r="B127" s="14">
        <v>16.25</v>
      </c>
      <c r="C127" s="1">
        <v>1.25</v>
      </c>
      <c r="D127" s="1">
        <v>7.1428571428571425E-2</v>
      </c>
      <c r="E127" s="1">
        <v>17.5</v>
      </c>
      <c r="F127" s="1">
        <v>84.5</v>
      </c>
      <c r="G127" s="1">
        <v>15</v>
      </c>
      <c r="H127" s="1">
        <v>0.15075376884422109</v>
      </c>
      <c r="I127" s="1">
        <v>99.5</v>
      </c>
      <c r="J127" s="1">
        <v>1</v>
      </c>
      <c r="K127" s="1">
        <v>1</v>
      </c>
      <c r="L127" s="1">
        <v>0.5</v>
      </c>
      <c r="M127" s="1">
        <v>2</v>
      </c>
      <c r="N127" s="1">
        <v>140.29245</v>
      </c>
      <c r="O127" s="1">
        <v>21.707549999999998</v>
      </c>
      <c r="P127" s="1">
        <v>0.13399722222222221</v>
      </c>
      <c r="Q127" s="1">
        <v>162</v>
      </c>
      <c r="R127" s="1">
        <v>186.90703000000002</v>
      </c>
      <c r="S127" s="1">
        <v>77.5</v>
      </c>
      <c r="T127" s="1">
        <v>0.29310869684516327</v>
      </c>
      <c r="U127" s="1">
        <v>264.40703000000002</v>
      </c>
      <c r="V127" s="1">
        <v>133.4598</v>
      </c>
      <c r="W127" s="1">
        <v>119.96346</v>
      </c>
      <c r="X127" s="1">
        <v>0.47337193910298525</v>
      </c>
      <c r="Y127" s="1">
        <v>253.42326</v>
      </c>
      <c r="Z127" s="1">
        <v>2</v>
      </c>
      <c r="AA127" s="1">
        <v>14.658329999999999</v>
      </c>
      <c r="AB127" s="1">
        <v>2.0427421783028681E-2</v>
      </c>
      <c r="AC127" s="1">
        <v>16.658329999999999</v>
      </c>
      <c r="AD127" s="1">
        <v>815.48862000000008</v>
      </c>
      <c r="AE127" s="4" t="s">
        <v>107</v>
      </c>
      <c r="AF127" s="4" t="s">
        <v>37</v>
      </c>
      <c r="AI127" s="1" t="s">
        <v>164</v>
      </c>
      <c r="AJ127" s="1" t="s">
        <v>282</v>
      </c>
      <c r="AN127" s="1" t="s">
        <v>164</v>
      </c>
      <c r="AO127" s="1">
        <v>0</v>
      </c>
    </row>
    <row r="128" spans="1:41" ht="18" hidden="1">
      <c r="A128" s="1" t="s">
        <v>108</v>
      </c>
      <c r="B128" s="14">
        <v>25.099999999999998</v>
      </c>
      <c r="C128" s="1">
        <v>2.5009999999999999</v>
      </c>
      <c r="D128" s="1">
        <v>9.0612658961631828E-2</v>
      </c>
      <c r="E128" s="1">
        <v>27.600999999999999</v>
      </c>
      <c r="F128" s="1">
        <v>135.5</v>
      </c>
      <c r="G128" s="1">
        <v>30.541119999999999</v>
      </c>
      <c r="H128" s="1">
        <v>0.18393708739136425</v>
      </c>
      <c r="I128" s="1">
        <v>166.04112000000001</v>
      </c>
      <c r="J128" s="1">
        <v>0</v>
      </c>
      <c r="K128" s="1">
        <v>0</v>
      </c>
      <c r="M128" s="1">
        <v>0</v>
      </c>
      <c r="N128" s="1">
        <v>304.53217999999998</v>
      </c>
      <c r="O128" s="1">
        <v>35.792609999999996</v>
      </c>
      <c r="P128" s="1">
        <v>0.10517191533417238</v>
      </c>
      <c r="Q128" s="1">
        <v>340.32479000000001</v>
      </c>
      <c r="R128" s="1">
        <v>268.07950999999997</v>
      </c>
      <c r="S128" s="1">
        <v>42.578620000000008</v>
      </c>
      <c r="T128" s="1">
        <v>0.13705940996940918</v>
      </c>
      <c r="U128" s="1">
        <v>310.65812999999997</v>
      </c>
      <c r="V128" s="1">
        <v>141.54642000000001</v>
      </c>
      <c r="W128" s="1">
        <v>201.61912000000004</v>
      </c>
      <c r="X128" s="1">
        <v>0.58752729076468457</v>
      </c>
      <c r="Y128" s="1">
        <v>343.16554000000008</v>
      </c>
      <c r="Z128" s="1">
        <v>85.693580000000026</v>
      </c>
      <c r="AA128" s="1">
        <v>614.96446999999989</v>
      </c>
      <c r="AB128" s="1">
        <v>0.37102309211344547</v>
      </c>
      <c r="AC128" s="1">
        <v>700.65804999999989</v>
      </c>
      <c r="AD128" s="1">
        <v>1888.4486299999999</v>
      </c>
      <c r="AE128" s="4" t="s">
        <v>108</v>
      </c>
      <c r="AF128" s="4" t="s">
        <v>37</v>
      </c>
      <c r="AI128" s="1" t="s">
        <v>172</v>
      </c>
      <c r="AJ128" s="1" t="s">
        <v>283</v>
      </c>
      <c r="AN128" s="1" t="s">
        <v>172</v>
      </c>
      <c r="AO128" s="1">
        <v>0</v>
      </c>
    </row>
    <row r="129" spans="1:41" ht="18" hidden="1">
      <c r="A129" s="1" t="s">
        <v>109</v>
      </c>
      <c r="B129" s="14">
        <v>102</v>
      </c>
      <c r="C129" s="1">
        <v>6</v>
      </c>
      <c r="D129" s="1">
        <v>5.5555555555555552E-2</v>
      </c>
      <c r="E129" s="1">
        <v>108</v>
      </c>
      <c r="F129" s="1">
        <v>431.50001000000003</v>
      </c>
      <c r="G129" s="1">
        <v>74.448440000000005</v>
      </c>
      <c r="H129" s="1">
        <v>0.14714629524015738</v>
      </c>
      <c r="I129" s="1">
        <v>505.94845000000004</v>
      </c>
      <c r="J129" s="1">
        <v>141</v>
      </c>
      <c r="K129" s="1">
        <v>91.051569999999984</v>
      </c>
      <c r="L129" s="1">
        <v>0.39237644459806931</v>
      </c>
      <c r="M129" s="1">
        <v>232.05156999999997</v>
      </c>
      <c r="N129" s="1">
        <v>420.5</v>
      </c>
      <c r="O129" s="1">
        <v>65.5</v>
      </c>
      <c r="P129" s="1">
        <v>0.13477366255144033</v>
      </c>
      <c r="Q129" s="1">
        <v>486</v>
      </c>
      <c r="R129" s="1">
        <v>413.04104000000001</v>
      </c>
      <c r="S129" s="1">
        <v>254.55895999999998</v>
      </c>
      <c r="T129" s="1">
        <v>0.3813046135410425</v>
      </c>
      <c r="U129" s="1">
        <v>667.6</v>
      </c>
      <c r="V129" s="1">
        <v>256.84739999999999</v>
      </c>
      <c r="W129" s="1">
        <v>1745.2102100000002</v>
      </c>
      <c r="X129" s="1">
        <v>0.87170828715563287</v>
      </c>
      <c r="Y129" s="1">
        <v>2002.0576100000003</v>
      </c>
      <c r="Z129" s="1">
        <v>22</v>
      </c>
      <c r="AA129" s="1">
        <v>327.87054000000001</v>
      </c>
      <c r="AB129" s="1">
        <v>8.0401763778539428E-2</v>
      </c>
      <c r="AC129" s="1">
        <v>349.87054000000001</v>
      </c>
      <c r="AD129" s="1">
        <v>4351.5281700000005</v>
      </c>
      <c r="AE129" s="4" t="s">
        <v>109</v>
      </c>
      <c r="AF129" s="4" t="s">
        <v>376</v>
      </c>
      <c r="AI129" s="1" t="s">
        <v>175</v>
      </c>
      <c r="AJ129" s="1" t="s">
        <v>284</v>
      </c>
      <c r="AN129" s="1" t="s">
        <v>175</v>
      </c>
      <c r="AO129" s="1">
        <v>0</v>
      </c>
    </row>
    <row r="130" spans="1:41" ht="18" hidden="1">
      <c r="A130" s="1" t="s">
        <v>110</v>
      </c>
      <c r="B130" s="14">
        <v>40.471139999999998</v>
      </c>
      <c r="C130" s="1">
        <v>2</v>
      </c>
      <c r="D130" s="1">
        <v>4.7090800953306179E-2</v>
      </c>
      <c r="E130" s="1">
        <v>42.471139999999998</v>
      </c>
      <c r="F130" s="1">
        <v>82</v>
      </c>
      <c r="G130" s="1">
        <v>13</v>
      </c>
      <c r="H130" s="1">
        <v>0.1368421052631579</v>
      </c>
      <c r="I130" s="1">
        <v>95</v>
      </c>
      <c r="J130" s="1">
        <v>2.5</v>
      </c>
      <c r="K130" s="1">
        <v>0</v>
      </c>
      <c r="L130" s="1">
        <v>0</v>
      </c>
      <c r="M130" s="1">
        <v>2.5</v>
      </c>
      <c r="N130" s="1">
        <v>221.48510000000002</v>
      </c>
      <c r="O130" s="1">
        <v>20.989789999999999</v>
      </c>
      <c r="P130" s="1">
        <v>8.6564798524086342E-2</v>
      </c>
      <c r="Q130" s="1">
        <v>242.47489000000002</v>
      </c>
      <c r="R130" s="1">
        <v>345.08658999999989</v>
      </c>
      <c r="S130" s="1">
        <v>76.58672</v>
      </c>
      <c r="T130" s="1">
        <v>0.18162572347773212</v>
      </c>
      <c r="U130" s="1">
        <v>421.6733099999999</v>
      </c>
      <c r="V130" s="1">
        <v>99.583339999999978</v>
      </c>
      <c r="W130" s="1">
        <v>75.400000000000006</v>
      </c>
      <c r="X130" s="1">
        <v>0.4308981643623902</v>
      </c>
      <c r="Y130" s="1">
        <v>174.98334</v>
      </c>
      <c r="Z130" s="1">
        <v>29.999999999999989</v>
      </c>
      <c r="AA130" s="1">
        <v>12</v>
      </c>
      <c r="AB130" s="1">
        <v>4.1132004471871521E-2</v>
      </c>
      <c r="AC130" s="1">
        <v>41.999999999999986</v>
      </c>
      <c r="AD130" s="1">
        <v>1021.1026799999999</v>
      </c>
      <c r="AE130" s="4" t="s">
        <v>110</v>
      </c>
      <c r="AF130" s="4" t="s">
        <v>39</v>
      </c>
      <c r="AI130" s="1" t="s">
        <v>181</v>
      </c>
      <c r="AJ130" s="1" t="s">
        <v>285</v>
      </c>
      <c r="AN130" s="1" t="s">
        <v>181</v>
      </c>
      <c r="AO130" s="1">
        <v>213</v>
      </c>
    </row>
    <row r="131" spans="1:41" ht="18" hidden="1">
      <c r="A131" s="1" t="s">
        <v>111</v>
      </c>
      <c r="B131" s="14">
        <v>20.333379999999998</v>
      </c>
      <c r="C131" s="1">
        <v>9.6134100000000018</v>
      </c>
      <c r="D131" s="1">
        <v>0.32101637604564637</v>
      </c>
      <c r="E131" s="1">
        <v>29.94679</v>
      </c>
      <c r="F131" s="1">
        <v>185.08119000000002</v>
      </c>
      <c r="G131" s="1">
        <v>37.733290000000004</v>
      </c>
      <c r="H131" s="1">
        <v>0.16934846424702737</v>
      </c>
      <c r="I131" s="1">
        <v>222.81448000000003</v>
      </c>
      <c r="J131" s="1">
        <v>1</v>
      </c>
      <c r="K131" s="1">
        <v>1</v>
      </c>
      <c r="L131" s="1">
        <v>0.5</v>
      </c>
      <c r="M131" s="1">
        <v>2</v>
      </c>
      <c r="N131" s="1">
        <v>250.63364000000007</v>
      </c>
      <c r="O131" s="1">
        <v>109.99010000000001</v>
      </c>
      <c r="P131" s="1">
        <v>0.30499960984265756</v>
      </c>
      <c r="Q131" s="1">
        <v>360.62374000000011</v>
      </c>
      <c r="R131" s="1">
        <v>212.77027000000001</v>
      </c>
      <c r="S131" s="1">
        <v>55.064520000000002</v>
      </c>
      <c r="T131" s="1">
        <v>0.20559136473644818</v>
      </c>
      <c r="U131" s="1">
        <v>267.83479</v>
      </c>
      <c r="V131" s="1">
        <v>134.39372</v>
      </c>
      <c r="W131" s="1">
        <v>126.76231</v>
      </c>
      <c r="X131" s="1">
        <v>0.48538917519920949</v>
      </c>
      <c r="Y131" s="1">
        <v>261.15602999999999</v>
      </c>
      <c r="Z131" s="1">
        <v>12.343249999999999</v>
      </c>
      <c r="AA131" s="1">
        <v>322.22568000000012</v>
      </c>
      <c r="AB131" s="1">
        <v>0.22622138368440486</v>
      </c>
      <c r="AC131" s="1">
        <v>334.56893000000014</v>
      </c>
      <c r="AD131" s="1">
        <v>1478.9447600000003</v>
      </c>
      <c r="AE131" s="4" t="s">
        <v>111</v>
      </c>
      <c r="AF131" s="4" t="s">
        <v>37</v>
      </c>
      <c r="AI131" s="1" t="s">
        <v>182</v>
      </c>
      <c r="AJ131" s="1" t="s">
        <v>286</v>
      </c>
      <c r="AN131" s="1" t="s">
        <v>182</v>
      </c>
      <c r="AO131" s="1">
        <v>248</v>
      </c>
    </row>
    <row r="132" spans="1:41" ht="18" hidden="1">
      <c r="A132" s="1" t="s">
        <v>112</v>
      </c>
      <c r="B132" s="14">
        <v>19</v>
      </c>
      <c r="C132" s="1">
        <v>0</v>
      </c>
      <c r="D132" s="1">
        <v>0</v>
      </c>
      <c r="E132" s="1">
        <v>19</v>
      </c>
      <c r="F132" s="1">
        <v>0</v>
      </c>
      <c r="G132" s="1">
        <v>0</v>
      </c>
      <c r="I132" s="1">
        <v>0</v>
      </c>
      <c r="J132" s="1">
        <v>0</v>
      </c>
      <c r="K132" s="1">
        <v>0</v>
      </c>
      <c r="M132" s="1">
        <v>0</v>
      </c>
      <c r="N132" s="1">
        <v>5</v>
      </c>
      <c r="O132" s="1">
        <v>0</v>
      </c>
      <c r="P132" s="1">
        <v>0</v>
      </c>
      <c r="Q132" s="1">
        <v>5</v>
      </c>
      <c r="R132" s="1">
        <v>38.897260000000003</v>
      </c>
      <c r="S132" s="1">
        <v>2</v>
      </c>
      <c r="T132" s="1">
        <v>4.8903031645640804E-2</v>
      </c>
      <c r="U132" s="1">
        <v>40.897260000000003</v>
      </c>
      <c r="V132" s="1">
        <v>42.717660000000002</v>
      </c>
      <c r="W132" s="1">
        <v>24.504579999999994</v>
      </c>
      <c r="X132" s="1">
        <v>0.36453084574390848</v>
      </c>
      <c r="Y132" s="1">
        <v>67.222239999999999</v>
      </c>
      <c r="Z132" s="1">
        <v>13.934280000000001</v>
      </c>
      <c r="AA132" s="1">
        <v>0</v>
      </c>
      <c r="AB132" s="1">
        <v>9.5405130904520241E-2</v>
      </c>
      <c r="AC132" s="1">
        <v>13.934280000000001</v>
      </c>
      <c r="AD132" s="1">
        <v>146.05378000000002</v>
      </c>
      <c r="AE132" s="4" t="s">
        <v>112</v>
      </c>
      <c r="AF132" s="4" t="s">
        <v>39</v>
      </c>
      <c r="AI132" s="1" t="s">
        <v>54</v>
      </c>
      <c r="AJ132" s="1" t="s">
        <v>287</v>
      </c>
      <c r="AN132" s="1" t="s">
        <v>54</v>
      </c>
      <c r="AO132" s="1">
        <v>153</v>
      </c>
    </row>
    <row r="133" spans="1:41" ht="18" hidden="1">
      <c r="A133" s="1" t="s">
        <v>113</v>
      </c>
      <c r="B133" s="14">
        <v>29</v>
      </c>
      <c r="C133" s="1">
        <v>0</v>
      </c>
      <c r="D133" s="1">
        <v>0</v>
      </c>
      <c r="E133" s="1">
        <v>29</v>
      </c>
      <c r="F133" s="1">
        <v>36</v>
      </c>
      <c r="G133" s="1">
        <v>6</v>
      </c>
      <c r="H133" s="1">
        <v>0.14285714285714285</v>
      </c>
      <c r="I133" s="1">
        <v>42</v>
      </c>
      <c r="J133" s="1">
        <v>0</v>
      </c>
      <c r="K133" s="1">
        <v>0</v>
      </c>
      <c r="M133" s="1">
        <v>0</v>
      </c>
      <c r="N133" s="1">
        <v>137</v>
      </c>
      <c r="O133" s="1">
        <v>4</v>
      </c>
      <c r="P133" s="1">
        <v>2.8368794326241134E-2</v>
      </c>
      <c r="Q133" s="1">
        <v>141</v>
      </c>
      <c r="R133" s="1">
        <v>562.63760000000002</v>
      </c>
      <c r="S133" s="1">
        <v>26.799109999999999</v>
      </c>
      <c r="T133" s="1">
        <v>4.5465627683759287E-2</v>
      </c>
      <c r="U133" s="1">
        <v>589.43671000000006</v>
      </c>
      <c r="V133" s="1">
        <v>23</v>
      </c>
      <c r="W133" s="1">
        <v>9</v>
      </c>
      <c r="X133" s="1">
        <v>0.28125</v>
      </c>
      <c r="Y133" s="1">
        <v>32</v>
      </c>
      <c r="Z133" s="1">
        <v>102.15886</v>
      </c>
      <c r="AA133" s="1">
        <v>391.43309999999991</v>
      </c>
      <c r="AB133" s="1">
        <v>0.37195274763732117</v>
      </c>
      <c r="AC133" s="1">
        <v>493.59195999999991</v>
      </c>
      <c r="AD133" s="1">
        <v>1327.0286699999999</v>
      </c>
      <c r="AE133" s="4" t="s">
        <v>113</v>
      </c>
      <c r="AF133" s="4" t="s">
        <v>39</v>
      </c>
      <c r="AI133" s="1" t="s">
        <v>72</v>
      </c>
      <c r="AJ133" s="1" t="s">
        <v>288</v>
      </c>
      <c r="AN133" s="1" t="s">
        <v>289</v>
      </c>
      <c r="AO133" s="1">
        <v>1125</v>
      </c>
    </row>
    <row r="134" spans="1:41" ht="18" hidden="1">
      <c r="A134" s="1" t="s">
        <v>114</v>
      </c>
      <c r="B134" s="14">
        <v>74.2</v>
      </c>
      <c r="C134" s="1">
        <v>5</v>
      </c>
      <c r="D134" s="1">
        <v>6.3131313131313135E-2</v>
      </c>
      <c r="E134" s="1">
        <v>79.2</v>
      </c>
      <c r="F134" s="1">
        <v>382.68885999999998</v>
      </c>
      <c r="G134" s="1">
        <v>51</v>
      </c>
      <c r="H134" s="1">
        <v>0.11759582664862547</v>
      </c>
      <c r="I134" s="1">
        <v>433.68885999999998</v>
      </c>
      <c r="J134" s="1">
        <v>0</v>
      </c>
      <c r="K134" s="1">
        <v>0</v>
      </c>
      <c r="M134" s="1">
        <v>0</v>
      </c>
      <c r="N134" s="1">
        <v>512.24459000000002</v>
      </c>
      <c r="O134" s="1">
        <v>21.06888</v>
      </c>
      <c r="P134" s="1">
        <v>3.9505621337484684E-2</v>
      </c>
      <c r="Q134" s="1">
        <v>533.31347000000005</v>
      </c>
      <c r="R134" s="1">
        <v>634.4</v>
      </c>
      <c r="S134" s="1">
        <v>133.43112000000002</v>
      </c>
      <c r="T134" s="1">
        <v>0.17377665026132311</v>
      </c>
      <c r="U134" s="1">
        <v>767.83112000000006</v>
      </c>
      <c r="V134" s="1">
        <v>395.07157000000001</v>
      </c>
      <c r="W134" s="1">
        <v>713.63737000000003</v>
      </c>
      <c r="X134" s="1">
        <v>0.64366520757016721</v>
      </c>
      <c r="Y134" s="1">
        <v>1108.70894</v>
      </c>
      <c r="Z134" s="1">
        <v>36.483440000000002</v>
      </c>
      <c r="AA134" s="1">
        <v>229.29557000000003</v>
      </c>
      <c r="AB134" s="1">
        <v>8.3354940004479822E-2</v>
      </c>
      <c r="AC134" s="1">
        <v>265.77901000000003</v>
      </c>
      <c r="AD134" s="1">
        <v>3188.5214000000001</v>
      </c>
      <c r="AE134" s="4" t="s">
        <v>114</v>
      </c>
      <c r="AF134" s="4" t="s">
        <v>376</v>
      </c>
      <c r="AI134" s="1" t="s">
        <v>64</v>
      </c>
      <c r="AN134" s="1" t="s">
        <v>64</v>
      </c>
    </row>
    <row r="135" spans="1:41" ht="18" hidden="1">
      <c r="A135" s="1" t="s">
        <v>115</v>
      </c>
      <c r="B135" s="14">
        <v>8</v>
      </c>
      <c r="C135" s="1">
        <v>0.63009999999999999</v>
      </c>
      <c r="D135" s="1">
        <v>7.3011900209731057E-2</v>
      </c>
      <c r="E135" s="1">
        <v>8.6301000000000005</v>
      </c>
      <c r="F135" s="1">
        <v>6</v>
      </c>
      <c r="G135" s="1">
        <v>0</v>
      </c>
      <c r="H135" s="1">
        <v>0</v>
      </c>
      <c r="I135" s="1">
        <v>6</v>
      </c>
      <c r="J135" s="1">
        <v>0</v>
      </c>
      <c r="K135" s="1">
        <v>0</v>
      </c>
      <c r="M135" s="1">
        <v>0</v>
      </c>
      <c r="N135" s="1">
        <v>4</v>
      </c>
      <c r="O135" s="1">
        <v>0</v>
      </c>
      <c r="P135" s="1">
        <v>0</v>
      </c>
      <c r="Q135" s="1">
        <v>4</v>
      </c>
      <c r="R135" s="1">
        <v>95.369910000000019</v>
      </c>
      <c r="S135" s="1">
        <v>7</v>
      </c>
      <c r="T135" s="1">
        <v>6.8379468146450448E-2</v>
      </c>
      <c r="U135" s="1">
        <v>102.36991000000002</v>
      </c>
      <c r="V135" s="1">
        <v>13</v>
      </c>
      <c r="W135" s="1">
        <v>1</v>
      </c>
      <c r="X135" s="1">
        <v>7.1428571428571425E-2</v>
      </c>
      <c r="Y135" s="1">
        <v>14</v>
      </c>
      <c r="Z135" s="1">
        <v>0</v>
      </c>
      <c r="AA135" s="1">
        <v>0</v>
      </c>
      <c r="AB135" s="1">
        <v>0</v>
      </c>
      <c r="AC135" s="1">
        <v>0</v>
      </c>
      <c r="AD135" s="1">
        <v>135.00001000000003</v>
      </c>
      <c r="AE135" s="4" t="s">
        <v>115</v>
      </c>
      <c r="AF135" s="4" t="s">
        <v>37</v>
      </c>
      <c r="AI135" s="1" t="s">
        <v>120</v>
      </c>
      <c r="AJ135" s="1" t="s">
        <v>290</v>
      </c>
      <c r="AN135" s="1" t="s">
        <v>120</v>
      </c>
      <c r="AO135" s="1">
        <v>0</v>
      </c>
    </row>
    <row r="136" spans="1:41" ht="18" hidden="1">
      <c r="A136" s="1" t="s">
        <v>116</v>
      </c>
      <c r="B136" s="14">
        <v>29</v>
      </c>
      <c r="C136" s="1">
        <v>0</v>
      </c>
      <c r="D136" s="1">
        <v>0</v>
      </c>
      <c r="E136" s="1">
        <v>29</v>
      </c>
      <c r="F136" s="1">
        <v>218</v>
      </c>
      <c r="G136" s="1">
        <v>23.25338</v>
      </c>
      <c r="H136" s="1">
        <v>9.6385716958659814E-2</v>
      </c>
      <c r="I136" s="1">
        <v>241.25337999999999</v>
      </c>
      <c r="J136" s="1">
        <v>0</v>
      </c>
      <c r="K136" s="1">
        <v>1</v>
      </c>
      <c r="L136" s="1">
        <v>1</v>
      </c>
      <c r="M136" s="1">
        <v>1</v>
      </c>
      <c r="N136" s="1">
        <v>269.41754000000003</v>
      </c>
      <c r="O136" s="1">
        <v>22.799520000000001</v>
      </c>
      <c r="P136" s="1">
        <v>7.8022549402146466E-2</v>
      </c>
      <c r="Q136" s="1">
        <v>292.21706000000006</v>
      </c>
      <c r="R136" s="1">
        <v>421.88968</v>
      </c>
      <c r="S136" s="1">
        <v>74.657890000000009</v>
      </c>
      <c r="T136" s="1">
        <v>0.15035395299588317</v>
      </c>
      <c r="U136" s="1">
        <v>496.54757000000001</v>
      </c>
      <c r="V136" s="1">
        <v>200.37907000000001</v>
      </c>
      <c r="W136" s="1">
        <v>592.87197999999967</v>
      </c>
      <c r="X136" s="1">
        <v>0.7473951405422028</v>
      </c>
      <c r="Y136" s="1">
        <v>793.25104999999962</v>
      </c>
      <c r="Z136" s="1">
        <v>42.426689999999986</v>
      </c>
      <c r="AA136" s="1">
        <v>57.760629999999999</v>
      </c>
      <c r="AB136" s="1">
        <v>5.1287206116166259E-2</v>
      </c>
      <c r="AC136" s="1">
        <v>100.18731999999999</v>
      </c>
      <c r="AD136" s="1">
        <v>1953.4563799999996</v>
      </c>
      <c r="AE136" s="4" t="s">
        <v>116</v>
      </c>
      <c r="AF136" s="4" t="s">
        <v>37</v>
      </c>
      <c r="AI136" s="1" t="s">
        <v>131</v>
      </c>
      <c r="AJ136" s="1" t="s">
        <v>291</v>
      </c>
      <c r="AN136" s="1" t="s">
        <v>131</v>
      </c>
      <c r="AO136" s="1">
        <v>0</v>
      </c>
    </row>
    <row r="137" spans="1:41" ht="18" hidden="1">
      <c r="A137" s="1" t="s">
        <v>117</v>
      </c>
      <c r="B137" s="14">
        <v>15</v>
      </c>
      <c r="C137" s="1">
        <v>5</v>
      </c>
      <c r="D137" s="1">
        <v>0.25</v>
      </c>
      <c r="E137" s="1">
        <v>20</v>
      </c>
      <c r="F137" s="1">
        <v>44.000000000000007</v>
      </c>
      <c r="G137" s="1">
        <v>9</v>
      </c>
      <c r="H137" s="1">
        <v>0.16981132075471697</v>
      </c>
      <c r="I137" s="1">
        <v>53.000000000000007</v>
      </c>
      <c r="J137" s="1">
        <v>0</v>
      </c>
      <c r="K137" s="1">
        <v>0</v>
      </c>
      <c r="M137" s="1">
        <v>0</v>
      </c>
      <c r="N137" s="1">
        <v>74.000000000000028</v>
      </c>
      <c r="O137" s="1">
        <v>2</v>
      </c>
      <c r="P137" s="1">
        <v>2.6315789473684202E-2</v>
      </c>
      <c r="Q137" s="1">
        <v>76.000000000000028</v>
      </c>
      <c r="R137" s="1">
        <v>303.66831000000013</v>
      </c>
      <c r="S137" s="1">
        <v>12.16212</v>
      </c>
      <c r="T137" s="1">
        <v>3.8508385654922463E-2</v>
      </c>
      <c r="U137" s="1">
        <v>315.83043000000015</v>
      </c>
      <c r="V137" s="1">
        <v>139.83700999999994</v>
      </c>
      <c r="W137" s="1">
        <v>157.95466000000005</v>
      </c>
      <c r="X137" s="1">
        <v>0.53042000805462441</v>
      </c>
      <c r="Y137" s="1">
        <v>297.79166999999995</v>
      </c>
      <c r="Z137" s="1">
        <v>17.985310000000002</v>
      </c>
      <c r="AA137" s="1">
        <v>9</v>
      </c>
      <c r="AB137" s="1">
        <v>3.4175603797841764E-2</v>
      </c>
      <c r="AC137" s="1">
        <v>26.985310000000002</v>
      </c>
      <c r="AD137" s="1">
        <v>789.60741000000007</v>
      </c>
      <c r="AE137" s="4" t="s">
        <v>117</v>
      </c>
      <c r="AF137" s="4" t="s">
        <v>39</v>
      </c>
      <c r="AI137" s="1" t="s">
        <v>140</v>
      </c>
      <c r="AJ137" s="1" t="s">
        <v>292</v>
      </c>
      <c r="AN137" s="1" t="s">
        <v>140</v>
      </c>
      <c r="AO137" s="1">
        <v>642</v>
      </c>
    </row>
    <row r="138" spans="1:41" ht="18" hidden="1">
      <c r="A138" s="1" t="s">
        <v>118</v>
      </c>
      <c r="B138" s="14">
        <v>14.000000000000002</v>
      </c>
      <c r="C138" s="1">
        <v>0</v>
      </c>
      <c r="D138" s="1">
        <v>0</v>
      </c>
      <c r="E138" s="1">
        <v>14.000000000000002</v>
      </c>
      <c r="F138" s="1">
        <v>8</v>
      </c>
      <c r="G138" s="1">
        <v>26</v>
      </c>
      <c r="H138" s="1">
        <v>0.76470588235294112</v>
      </c>
      <c r="I138" s="1">
        <v>34</v>
      </c>
      <c r="J138" s="1">
        <v>1</v>
      </c>
      <c r="K138" s="1">
        <v>0</v>
      </c>
      <c r="L138" s="1">
        <v>0</v>
      </c>
      <c r="M138" s="1">
        <v>1</v>
      </c>
      <c r="N138" s="1">
        <v>12.2</v>
      </c>
      <c r="O138" s="1">
        <v>2</v>
      </c>
      <c r="P138" s="1">
        <v>0.14084507042253522</v>
      </c>
      <c r="Q138" s="1">
        <v>14.2</v>
      </c>
      <c r="R138" s="1">
        <v>78</v>
      </c>
      <c r="S138" s="1">
        <v>1</v>
      </c>
      <c r="T138" s="1">
        <v>1.2658227848101266E-2</v>
      </c>
      <c r="U138" s="1">
        <v>79</v>
      </c>
      <c r="V138" s="1">
        <v>117.90939000000002</v>
      </c>
      <c r="W138" s="1">
        <v>24.090609999999998</v>
      </c>
      <c r="X138" s="1">
        <v>0.16965218309859154</v>
      </c>
      <c r="Y138" s="1">
        <v>142</v>
      </c>
      <c r="Z138" s="1">
        <v>0</v>
      </c>
      <c r="AA138" s="1">
        <v>0</v>
      </c>
      <c r="AB138" s="1">
        <v>0</v>
      </c>
      <c r="AC138" s="1">
        <v>0</v>
      </c>
      <c r="AD138" s="1">
        <v>284.20000000000005</v>
      </c>
      <c r="AE138" s="4" t="s">
        <v>118</v>
      </c>
      <c r="AF138" s="4" t="s">
        <v>39</v>
      </c>
      <c r="AI138" s="1" t="s">
        <v>141</v>
      </c>
      <c r="AJ138" s="1" t="s">
        <v>293</v>
      </c>
      <c r="AN138" s="1" t="s">
        <v>141</v>
      </c>
      <c r="AO138" s="1">
        <v>0</v>
      </c>
    </row>
    <row r="139" spans="1:41" ht="18" hidden="1">
      <c r="A139" s="1" t="s">
        <v>119</v>
      </c>
      <c r="B139" s="14">
        <v>21</v>
      </c>
      <c r="C139" s="1">
        <v>2.6866300000000001</v>
      </c>
      <c r="D139" s="1">
        <v>0.11342390200716607</v>
      </c>
      <c r="E139" s="1">
        <v>23.686630000000001</v>
      </c>
      <c r="F139" s="1">
        <v>62.000000000000007</v>
      </c>
      <c r="G139" s="1">
        <v>9</v>
      </c>
      <c r="H139" s="1">
        <v>0.12676056338028169</v>
      </c>
      <c r="I139" s="1">
        <v>71</v>
      </c>
      <c r="J139" s="1">
        <v>0</v>
      </c>
      <c r="K139" s="1">
        <v>0</v>
      </c>
      <c r="M139" s="1">
        <v>0</v>
      </c>
      <c r="N139" s="1">
        <v>189.99999999999997</v>
      </c>
      <c r="O139" s="1">
        <v>11.33555</v>
      </c>
      <c r="P139" s="1">
        <v>5.6301780783373827E-2</v>
      </c>
      <c r="Q139" s="1">
        <v>201.33554999999998</v>
      </c>
      <c r="R139" s="1">
        <v>592.04514000000006</v>
      </c>
      <c r="S139" s="1">
        <v>49.313369999999999</v>
      </c>
      <c r="T139" s="1">
        <v>7.6888930654401069E-2</v>
      </c>
      <c r="U139" s="1">
        <v>641.35851000000002</v>
      </c>
      <c r="V139" s="1">
        <v>50.714129999999997</v>
      </c>
      <c r="W139" s="1">
        <v>145.28916000000001</v>
      </c>
      <c r="X139" s="1">
        <v>0.74125878193167072</v>
      </c>
      <c r="Y139" s="1">
        <v>196.00328999999999</v>
      </c>
      <c r="Z139" s="1">
        <v>39.215100000000007</v>
      </c>
      <c r="AA139" s="1">
        <v>64.895390000000006</v>
      </c>
      <c r="AB139" s="1">
        <v>8.4130064839804924E-2</v>
      </c>
      <c r="AC139" s="1">
        <v>104.11049000000001</v>
      </c>
      <c r="AD139" s="1">
        <v>1237.4944699999999</v>
      </c>
      <c r="AE139" s="4" t="s">
        <v>119</v>
      </c>
      <c r="AF139" s="4" t="s">
        <v>39</v>
      </c>
      <c r="AI139" s="1" t="s">
        <v>47</v>
      </c>
      <c r="AJ139" s="1" t="s">
        <v>294</v>
      </c>
      <c r="AN139" s="1" t="s">
        <v>47</v>
      </c>
      <c r="AO139" s="1">
        <v>0</v>
      </c>
    </row>
    <row r="140" spans="1:41" ht="18" hidden="1">
      <c r="A140" s="1" t="s">
        <v>120</v>
      </c>
      <c r="B140" s="14">
        <v>5</v>
      </c>
      <c r="C140" s="1">
        <v>2</v>
      </c>
      <c r="D140" s="1">
        <v>0.2857142857142857</v>
      </c>
      <c r="E140" s="1">
        <v>7</v>
      </c>
      <c r="F140" s="1">
        <v>0</v>
      </c>
      <c r="G140" s="1">
        <v>0</v>
      </c>
      <c r="I140" s="1">
        <v>0</v>
      </c>
      <c r="J140" s="1">
        <v>0</v>
      </c>
      <c r="K140" s="1">
        <v>0</v>
      </c>
      <c r="M140" s="1">
        <v>0</v>
      </c>
      <c r="N140" s="1">
        <v>0</v>
      </c>
      <c r="O140" s="1">
        <v>0</v>
      </c>
      <c r="Q140" s="1">
        <v>0</v>
      </c>
      <c r="R140" s="1">
        <v>6</v>
      </c>
      <c r="S140" s="1">
        <v>1</v>
      </c>
      <c r="T140" s="1">
        <v>0.14285714285714285</v>
      </c>
      <c r="U140" s="1">
        <v>7</v>
      </c>
      <c r="V140" s="1">
        <v>38.594569999999997</v>
      </c>
      <c r="W140" s="1">
        <v>6.00326</v>
      </c>
      <c r="X140" s="1">
        <v>0.13460879150398125</v>
      </c>
      <c r="Y140" s="1">
        <v>44.597829999999995</v>
      </c>
      <c r="Z140" s="1">
        <v>0</v>
      </c>
      <c r="AA140" s="1">
        <v>0</v>
      </c>
      <c r="AB140" s="1">
        <v>0</v>
      </c>
      <c r="AC140" s="1">
        <v>0</v>
      </c>
      <c r="AD140" s="1">
        <v>58.597829999999995</v>
      </c>
      <c r="AE140" s="4" t="s">
        <v>120</v>
      </c>
      <c r="AF140" s="4" t="s">
        <v>39</v>
      </c>
      <c r="AI140" s="1" t="s">
        <v>150</v>
      </c>
      <c r="AJ140" s="1" t="s">
        <v>295</v>
      </c>
      <c r="AN140" s="1" t="s">
        <v>150</v>
      </c>
      <c r="AO140" s="1">
        <v>8</v>
      </c>
    </row>
    <row r="141" spans="1:41" ht="18" hidden="1">
      <c r="A141" s="1" t="s">
        <v>121</v>
      </c>
      <c r="B141" s="14">
        <v>50.4</v>
      </c>
      <c r="C141" s="1">
        <v>3</v>
      </c>
      <c r="D141" s="1">
        <v>5.6179775280898875E-2</v>
      </c>
      <c r="E141" s="1">
        <v>53.4</v>
      </c>
      <c r="F141" s="1">
        <v>284.50000999999997</v>
      </c>
      <c r="G141" s="1">
        <v>24.1</v>
      </c>
      <c r="H141" s="1">
        <v>7.8094618337828312E-2</v>
      </c>
      <c r="I141" s="1">
        <v>308.60001</v>
      </c>
      <c r="J141" s="1">
        <v>0</v>
      </c>
      <c r="K141" s="1">
        <v>0</v>
      </c>
      <c r="M141" s="1">
        <v>0</v>
      </c>
      <c r="N141" s="1">
        <v>496.72037000000023</v>
      </c>
      <c r="O141" s="1">
        <v>47.027630000000002</v>
      </c>
      <c r="P141" s="1">
        <v>8.6487913518762324E-2</v>
      </c>
      <c r="Q141" s="1">
        <v>543.74800000000027</v>
      </c>
      <c r="R141" s="1">
        <v>486.92295000000001</v>
      </c>
      <c r="S141" s="1">
        <v>103.07162999999996</v>
      </c>
      <c r="T141" s="1">
        <v>0.17469928283069985</v>
      </c>
      <c r="U141" s="1">
        <v>589.99457999999993</v>
      </c>
      <c r="V141" s="1">
        <v>225.89208999999994</v>
      </c>
      <c r="W141" s="1">
        <v>486.02089999999987</v>
      </c>
      <c r="X141" s="1">
        <v>0.68269705262717573</v>
      </c>
      <c r="Y141" s="1">
        <v>711.91298999999981</v>
      </c>
      <c r="Z141" s="1">
        <v>117.43192000000001</v>
      </c>
      <c r="AA141" s="1">
        <v>332.41279000000003</v>
      </c>
      <c r="AB141" s="1">
        <v>0.16927362593062972</v>
      </c>
      <c r="AC141" s="1">
        <v>449.84471000000002</v>
      </c>
      <c r="AD141" s="1">
        <v>2657.5002899999999</v>
      </c>
      <c r="AE141" s="4" t="s">
        <v>121</v>
      </c>
      <c r="AF141" s="4" t="s">
        <v>376</v>
      </c>
      <c r="AI141" s="1" t="s">
        <v>160</v>
      </c>
      <c r="AJ141" s="1" t="s">
        <v>296</v>
      </c>
      <c r="AN141" s="1" t="s">
        <v>160</v>
      </c>
      <c r="AO141" s="1">
        <v>0</v>
      </c>
    </row>
    <row r="142" spans="1:41" ht="18" hidden="1">
      <c r="A142" s="1" t="s">
        <v>122</v>
      </c>
      <c r="B142" s="14">
        <v>3</v>
      </c>
      <c r="C142" s="1">
        <v>10.70227</v>
      </c>
      <c r="D142" s="1">
        <v>0.78105817503231212</v>
      </c>
      <c r="E142" s="1">
        <v>13.70227</v>
      </c>
      <c r="F142" s="1">
        <v>0</v>
      </c>
      <c r="G142" s="1">
        <v>0</v>
      </c>
      <c r="I142" s="1">
        <v>0</v>
      </c>
      <c r="J142" s="1">
        <v>0</v>
      </c>
      <c r="K142" s="1">
        <v>0</v>
      </c>
      <c r="M142" s="1">
        <v>0</v>
      </c>
      <c r="N142" s="1">
        <v>10</v>
      </c>
      <c r="O142" s="1">
        <v>3</v>
      </c>
      <c r="P142" s="1">
        <v>0.23076923076923078</v>
      </c>
      <c r="Q142" s="1">
        <v>13</v>
      </c>
      <c r="R142" s="1">
        <v>8</v>
      </c>
      <c r="S142" s="1">
        <v>26.000000000000004</v>
      </c>
      <c r="T142" s="1">
        <v>0.76470588235294124</v>
      </c>
      <c r="U142" s="1">
        <v>34</v>
      </c>
      <c r="V142" s="1">
        <v>11</v>
      </c>
      <c r="W142" s="1">
        <v>52</v>
      </c>
      <c r="X142" s="1">
        <v>0.82539682539682535</v>
      </c>
      <c r="Y142" s="1">
        <v>63</v>
      </c>
      <c r="Z142" s="1">
        <v>3</v>
      </c>
      <c r="AA142" s="1">
        <v>31</v>
      </c>
      <c r="AB142" s="1">
        <v>0.21559613568022831</v>
      </c>
      <c r="AC142" s="1">
        <v>34</v>
      </c>
      <c r="AD142" s="1">
        <v>157.70227</v>
      </c>
      <c r="AE142" s="4" t="s">
        <v>122</v>
      </c>
      <c r="AF142" s="4" t="s">
        <v>39</v>
      </c>
      <c r="AI142" s="1" t="s">
        <v>166</v>
      </c>
      <c r="AJ142" s="1" t="s">
        <v>297</v>
      </c>
      <c r="AN142" s="1" t="s">
        <v>166</v>
      </c>
      <c r="AO142" s="1">
        <v>0</v>
      </c>
    </row>
    <row r="143" spans="1:41" ht="18" hidden="1">
      <c r="A143" s="1" t="s">
        <v>123</v>
      </c>
      <c r="B143" s="14">
        <v>40.975620000000006</v>
      </c>
      <c r="C143" s="1">
        <v>3.5</v>
      </c>
      <c r="D143" s="1">
        <v>7.8694799532867662E-2</v>
      </c>
      <c r="E143" s="1">
        <v>44.475620000000006</v>
      </c>
      <c r="F143" s="1">
        <v>29.277550000000002</v>
      </c>
      <c r="G143" s="1">
        <v>6.0000000000000009</v>
      </c>
      <c r="H143" s="1">
        <v>0.17007983831076703</v>
      </c>
      <c r="I143" s="1">
        <v>35.277550000000005</v>
      </c>
      <c r="J143" s="1">
        <v>0</v>
      </c>
      <c r="K143" s="1">
        <v>0</v>
      </c>
      <c r="M143" s="1">
        <v>0</v>
      </c>
      <c r="N143" s="1">
        <v>404.65803999999935</v>
      </c>
      <c r="O143" s="1">
        <v>16.139479999999999</v>
      </c>
      <c r="P143" s="1">
        <v>3.8354503610192436E-2</v>
      </c>
      <c r="Q143" s="1">
        <v>420.79751999999934</v>
      </c>
      <c r="R143" s="1">
        <v>117.11772000000005</v>
      </c>
      <c r="S143" s="1">
        <v>20.475539999999999</v>
      </c>
      <c r="T143" s="1">
        <v>0.14881208570826793</v>
      </c>
      <c r="U143" s="1">
        <v>137.59326000000004</v>
      </c>
      <c r="V143" s="1">
        <v>196.86646999999968</v>
      </c>
      <c r="W143" s="1">
        <v>1084.1736799999996</v>
      </c>
      <c r="X143" s="1">
        <v>0.84632295092390364</v>
      </c>
      <c r="Y143" s="1">
        <v>1281.0401499999994</v>
      </c>
      <c r="Z143" s="1">
        <v>46.796160000000008</v>
      </c>
      <c r="AA143" s="1">
        <v>475.43062000000009</v>
      </c>
      <c r="AB143" s="1">
        <v>0.21390368343078747</v>
      </c>
      <c r="AC143" s="1">
        <v>522.22678000000008</v>
      </c>
      <c r="AD143" s="1">
        <v>2441.410879999999</v>
      </c>
      <c r="AE143" s="4" t="s">
        <v>123</v>
      </c>
      <c r="AF143" s="4" t="s">
        <v>39</v>
      </c>
      <c r="AI143" s="1" t="s">
        <v>1</v>
      </c>
      <c r="AJ143" s="1" t="s">
        <v>298</v>
      </c>
      <c r="AN143" s="1" t="s">
        <v>1</v>
      </c>
      <c r="AO143" s="1">
        <v>154</v>
      </c>
    </row>
    <row r="144" spans="1:41" ht="18" hidden="1">
      <c r="A144" s="1" t="s">
        <v>124</v>
      </c>
      <c r="B144" s="14">
        <v>12</v>
      </c>
      <c r="C144" s="1">
        <v>0</v>
      </c>
      <c r="D144" s="1">
        <v>0</v>
      </c>
      <c r="E144" s="1">
        <v>12</v>
      </c>
      <c r="F144" s="1">
        <v>27</v>
      </c>
      <c r="G144" s="1">
        <v>1</v>
      </c>
      <c r="H144" s="1">
        <v>3.5714285714285712E-2</v>
      </c>
      <c r="I144" s="1">
        <v>28</v>
      </c>
      <c r="J144" s="1">
        <v>0</v>
      </c>
      <c r="K144" s="1">
        <v>0</v>
      </c>
      <c r="M144" s="1">
        <v>0</v>
      </c>
      <c r="N144" s="1">
        <v>18</v>
      </c>
      <c r="O144" s="1">
        <v>0</v>
      </c>
      <c r="P144" s="1">
        <v>0</v>
      </c>
      <c r="Q144" s="1">
        <v>18</v>
      </c>
      <c r="R144" s="1">
        <v>42</v>
      </c>
      <c r="S144" s="1">
        <v>1</v>
      </c>
      <c r="T144" s="1">
        <v>2.3255813953488372E-2</v>
      </c>
      <c r="U144" s="1">
        <v>43</v>
      </c>
      <c r="V144" s="1">
        <v>0</v>
      </c>
      <c r="W144" s="1">
        <v>2</v>
      </c>
      <c r="X144" s="1">
        <v>1</v>
      </c>
      <c r="Y144" s="1">
        <v>2</v>
      </c>
      <c r="Z144" s="1">
        <v>0</v>
      </c>
      <c r="AA144" s="1">
        <v>1</v>
      </c>
      <c r="AB144" s="1">
        <v>9.6153846153846159E-3</v>
      </c>
      <c r="AC144" s="1">
        <v>1</v>
      </c>
      <c r="AD144" s="1">
        <v>104</v>
      </c>
      <c r="AE144" s="4" t="s">
        <v>124</v>
      </c>
      <c r="AF144" s="4" t="s">
        <v>39</v>
      </c>
      <c r="AI144" s="1" t="s">
        <v>45</v>
      </c>
      <c r="AJ144" s="1" t="s">
        <v>299</v>
      </c>
      <c r="AN144" s="1" t="s">
        <v>45</v>
      </c>
      <c r="AO144" s="1">
        <v>1596</v>
      </c>
    </row>
    <row r="145" spans="1:41" ht="18" hidden="1">
      <c r="A145" s="1" t="s">
        <v>125</v>
      </c>
      <c r="B145" s="14">
        <v>9</v>
      </c>
      <c r="C145" s="1">
        <v>5</v>
      </c>
      <c r="D145" s="1">
        <v>0.35714285714285715</v>
      </c>
      <c r="E145" s="1">
        <v>14</v>
      </c>
      <c r="F145" s="1">
        <v>3</v>
      </c>
      <c r="G145" s="1">
        <v>1</v>
      </c>
      <c r="H145" s="1">
        <v>0.25</v>
      </c>
      <c r="I145" s="1">
        <v>4</v>
      </c>
      <c r="J145" s="1">
        <v>0</v>
      </c>
      <c r="K145" s="1">
        <v>1</v>
      </c>
      <c r="L145" s="1">
        <v>1</v>
      </c>
      <c r="M145" s="1">
        <v>1</v>
      </c>
      <c r="N145" s="1">
        <v>6</v>
      </c>
      <c r="O145" s="1">
        <v>2.7825100000000003</v>
      </c>
      <c r="P145" s="1">
        <v>0.3168240058935316</v>
      </c>
      <c r="Q145" s="1">
        <v>8.7825100000000003</v>
      </c>
      <c r="R145" s="1">
        <v>11</v>
      </c>
      <c r="S145" s="1">
        <v>9.9999999999999982</v>
      </c>
      <c r="T145" s="1">
        <v>0.47619047619047611</v>
      </c>
      <c r="U145" s="1">
        <v>21</v>
      </c>
      <c r="V145" s="1">
        <v>0</v>
      </c>
      <c r="W145" s="1">
        <v>15.269299999999998</v>
      </c>
      <c r="X145" s="1">
        <v>1</v>
      </c>
      <c r="Y145" s="1">
        <v>15.269299999999998</v>
      </c>
      <c r="Z145" s="1">
        <v>3</v>
      </c>
      <c r="AA145" s="1">
        <v>3.0000000000000004</v>
      </c>
      <c r="AB145" s="1">
        <v>8.5650891818498331E-2</v>
      </c>
      <c r="AC145" s="1">
        <v>6</v>
      </c>
      <c r="AD145" s="1">
        <v>70.051810000000003</v>
      </c>
      <c r="AE145" s="4" t="s">
        <v>125</v>
      </c>
      <c r="AF145" s="4" t="s">
        <v>37</v>
      </c>
      <c r="AI145" s="1" t="s">
        <v>50</v>
      </c>
      <c r="AJ145" s="1" t="s">
        <v>300</v>
      </c>
      <c r="AN145" s="1" t="s">
        <v>50</v>
      </c>
      <c r="AO145" s="1">
        <v>1</v>
      </c>
    </row>
    <row r="146" spans="1:41" ht="18" hidden="1">
      <c r="A146" s="1" t="s">
        <v>126</v>
      </c>
      <c r="B146" s="14">
        <v>48</v>
      </c>
      <c r="C146" s="1">
        <v>0</v>
      </c>
      <c r="D146" s="1">
        <v>0</v>
      </c>
      <c r="E146" s="1">
        <v>48</v>
      </c>
      <c r="F146" s="1">
        <v>31.000000000000004</v>
      </c>
      <c r="G146" s="1">
        <v>0</v>
      </c>
      <c r="H146" s="1">
        <v>0</v>
      </c>
      <c r="I146" s="1">
        <v>31.000000000000004</v>
      </c>
      <c r="J146" s="1">
        <v>2</v>
      </c>
      <c r="K146" s="1">
        <v>0</v>
      </c>
      <c r="L146" s="1">
        <v>0</v>
      </c>
      <c r="M146" s="1">
        <v>2</v>
      </c>
      <c r="N146" s="1">
        <v>66</v>
      </c>
      <c r="O146" s="1">
        <v>2.9591099999999999</v>
      </c>
      <c r="P146" s="1">
        <v>4.2911081654041068E-2</v>
      </c>
      <c r="Q146" s="1">
        <v>68.959109999999995</v>
      </c>
      <c r="R146" s="1">
        <v>394.11945999999995</v>
      </c>
      <c r="S146" s="1">
        <v>19</v>
      </c>
      <c r="T146" s="1">
        <v>4.599153959002561E-2</v>
      </c>
      <c r="U146" s="1">
        <v>413.11945999999995</v>
      </c>
      <c r="V146" s="1">
        <v>53.476990000000001</v>
      </c>
      <c r="W146" s="1">
        <v>18</v>
      </c>
      <c r="X146" s="1">
        <v>0.25182929499409529</v>
      </c>
      <c r="Y146" s="1">
        <v>71.476990000000001</v>
      </c>
      <c r="Z146" s="1">
        <v>4</v>
      </c>
      <c r="AA146" s="1">
        <v>4</v>
      </c>
      <c r="AB146" s="1">
        <v>1.2450285232922118E-2</v>
      </c>
      <c r="AC146" s="1">
        <v>8</v>
      </c>
      <c r="AD146" s="1">
        <v>642.5555599999999</v>
      </c>
      <c r="AE146" s="4" t="s">
        <v>126</v>
      </c>
      <c r="AF146" s="4" t="s">
        <v>39</v>
      </c>
      <c r="AI146" s="1" t="s">
        <v>53</v>
      </c>
      <c r="AJ146" s="1" t="s">
        <v>301</v>
      </c>
      <c r="AN146" s="1" t="s">
        <v>53</v>
      </c>
      <c r="AO146" s="1">
        <v>0</v>
      </c>
    </row>
    <row r="147" spans="1:41" ht="18" hidden="1">
      <c r="A147" s="1" t="s">
        <v>127</v>
      </c>
      <c r="B147" s="14">
        <v>30.968049999999998</v>
      </c>
      <c r="C147" s="1">
        <v>2</v>
      </c>
      <c r="D147" s="1">
        <v>6.0664795157736054E-2</v>
      </c>
      <c r="E147" s="1">
        <v>32.968049999999998</v>
      </c>
      <c r="F147" s="1">
        <v>21</v>
      </c>
      <c r="G147" s="1">
        <v>4</v>
      </c>
      <c r="H147" s="1">
        <v>0.16</v>
      </c>
      <c r="I147" s="1">
        <v>25</v>
      </c>
      <c r="J147" s="1">
        <v>0</v>
      </c>
      <c r="K147" s="1">
        <v>0</v>
      </c>
      <c r="M147" s="1">
        <v>0</v>
      </c>
      <c r="N147" s="1">
        <v>88.391859999999994</v>
      </c>
      <c r="O147" s="1">
        <v>1.5</v>
      </c>
      <c r="P147" s="1">
        <v>1.6686716683802071E-2</v>
      </c>
      <c r="Q147" s="1">
        <v>89.891859999999994</v>
      </c>
      <c r="R147" s="1">
        <v>386.91852999999998</v>
      </c>
      <c r="S147" s="1">
        <v>39.141770000000001</v>
      </c>
      <c r="T147" s="1">
        <v>9.1869085197564759E-2</v>
      </c>
      <c r="U147" s="1">
        <v>426.06029999999998</v>
      </c>
      <c r="V147" s="1">
        <v>193.65137000000001</v>
      </c>
      <c r="W147" s="1">
        <v>233.46943000000002</v>
      </c>
      <c r="X147" s="1">
        <v>0.54661217622742797</v>
      </c>
      <c r="Y147" s="1">
        <v>427.12080000000003</v>
      </c>
      <c r="Z147" s="1">
        <v>41.511039999999994</v>
      </c>
      <c r="AA147" s="1">
        <v>12.873490000000002</v>
      </c>
      <c r="AB147" s="1">
        <v>5.1528533220827684E-2</v>
      </c>
      <c r="AC147" s="1">
        <v>54.384529999999998</v>
      </c>
      <c r="AD147" s="1">
        <v>1055.42554</v>
      </c>
      <c r="AE147" s="4" t="s">
        <v>127</v>
      </c>
      <c r="AF147" s="4" t="s">
        <v>39</v>
      </c>
      <c r="AI147" s="1" t="s">
        <v>56</v>
      </c>
      <c r="AJ147" s="1" t="s">
        <v>302</v>
      </c>
      <c r="AN147" s="1" t="s">
        <v>56</v>
      </c>
      <c r="AO147" s="1">
        <v>0</v>
      </c>
    </row>
    <row r="148" spans="1:41" ht="18" hidden="1">
      <c r="A148" s="1" t="s">
        <v>128</v>
      </c>
      <c r="B148" s="14">
        <v>30</v>
      </c>
      <c r="C148" s="1">
        <v>2</v>
      </c>
      <c r="D148" s="1">
        <v>6.25E-2</v>
      </c>
      <c r="E148" s="1">
        <v>32</v>
      </c>
      <c r="F148" s="1">
        <v>198.32980999999998</v>
      </c>
      <c r="G148" s="1">
        <v>53.557290000000002</v>
      </c>
      <c r="H148" s="1">
        <v>0.21262418758245263</v>
      </c>
      <c r="I148" s="1">
        <v>251.88709999999998</v>
      </c>
      <c r="J148" s="1">
        <v>4</v>
      </c>
      <c r="K148" s="1">
        <v>0</v>
      </c>
      <c r="L148" s="1">
        <v>0</v>
      </c>
      <c r="M148" s="1">
        <v>4</v>
      </c>
      <c r="N148" s="1">
        <v>254.39385000000001</v>
      </c>
      <c r="O148" s="1">
        <v>22.090920000000001</v>
      </c>
      <c r="P148" s="1">
        <v>7.9899229169114808E-2</v>
      </c>
      <c r="Q148" s="1">
        <v>276.48477000000003</v>
      </c>
      <c r="R148" s="1">
        <v>217.48593</v>
      </c>
      <c r="S148" s="1">
        <v>40.881120000000003</v>
      </c>
      <c r="T148" s="1">
        <v>0.15822884535779622</v>
      </c>
      <c r="U148" s="1">
        <v>258.36705000000001</v>
      </c>
      <c r="V148" s="1">
        <v>95.917580000000015</v>
      </c>
      <c r="W148" s="1">
        <v>190.75223000000003</v>
      </c>
      <c r="X148" s="1">
        <v>0.66540745954378666</v>
      </c>
      <c r="Y148" s="1">
        <v>286.66981000000004</v>
      </c>
      <c r="Z148" s="1">
        <v>68.375780000000006</v>
      </c>
      <c r="AA148" s="1">
        <v>429.63111999999995</v>
      </c>
      <c r="AB148" s="1">
        <v>0.30981837597286516</v>
      </c>
      <c r="AC148" s="1">
        <v>498.00689999999997</v>
      </c>
      <c r="AD148" s="1">
        <v>1607.4156300000002</v>
      </c>
      <c r="AE148" s="4" t="s">
        <v>128</v>
      </c>
      <c r="AF148" s="4" t="s">
        <v>376</v>
      </c>
      <c r="AI148" s="1" t="s">
        <v>58</v>
      </c>
      <c r="AJ148" s="1" t="s">
        <v>303</v>
      </c>
      <c r="AN148" s="1" t="s">
        <v>58</v>
      </c>
      <c r="AO148" s="1">
        <v>0</v>
      </c>
    </row>
    <row r="149" spans="1:41" ht="18" hidden="1">
      <c r="A149" s="1" t="s">
        <v>129</v>
      </c>
      <c r="B149" s="14">
        <v>16</v>
      </c>
      <c r="C149" s="1">
        <v>0</v>
      </c>
      <c r="D149" s="1">
        <v>0</v>
      </c>
      <c r="E149" s="1">
        <v>16</v>
      </c>
      <c r="F149" s="1">
        <v>78.999999999999986</v>
      </c>
      <c r="G149" s="1">
        <v>4.0000000000000009</v>
      </c>
      <c r="H149" s="1">
        <v>4.8192771084337366E-2</v>
      </c>
      <c r="I149" s="1">
        <v>82.999999999999986</v>
      </c>
      <c r="J149" s="1">
        <v>0</v>
      </c>
      <c r="K149" s="1">
        <v>0</v>
      </c>
      <c r="M149" s="1">
        <v>0</v>
      </c>
      <c r="N149" s="1">
        <v>66.000000000000014</v>
      </c>
      <c r="O149" s="1">
        <v>79.999999999999972</v>
      </c>
      <c r="P149" s="1">
        <v>0.54794520547945191</v>
      </c>
      <c r="Q149" s="1">
        <v>146</v>
      </c>
      <c r="R149" s="1">
        <v>14.000000000000002</v>
      </c>
      <c r="S149" s="1">
        <v>170.00000000000014</v>
      </c>
      <c r="T149" s="1">
        <v>0.92391304347826098</v>
      </c>
      <c r="U149" s="1">
        <v>184.00000000000014</v>
      </c>
      <c r="V149" s="1">
        <v>5.0000000000000009</v>
      </c>
      <c r="W149" s="1">
        <v>247.08770000000013</v>
      </c>
      <c r="X149" s="1">
        <v>0.98016563283333535</v>
      </c>
      <c r="Y149" s="1">
        <v>252.08770000000013</v>
      </c>
      <c r="Z149" s="1">
        <v>0</v>
      </c>
      <c r="AA149" s="1">
        <v>62.999999999999993</v>
      </c>
      <c r="AB149" s="1">
        <v>8.466743906665837E-2</v>
      </c>
      <c r="AC149" s="1">
        <v>62.999999999999993</v>
      </c>
      <c r="AD149" s="1">
        <v>744.08770000000027</v>
      </c>
      <c r="AE149" s="4" t="s">
        <v>129</v>
      </c>
      <c r="AF149" s="4" t="s">
        <v>37</v>
      </c>
      <c r="AI149" s="1" t="s">
        <v>59</v>
      </c>
      <c r="AJ149" s="1" t="s">
        <v>304</v>
      </c>
      <c r="AN149" s="1" t="s">
        <v>59</v>
      </c>
      <c r="AO149" s="1">
        <v>0</v>
      </c>
    </row>
    <row r="150" spans="1:41" ht="18" hidden="1">
      <c r="A150" s="1" t="s">
        <v>130</v>
      </c>
      <c r="B150" s="14">
        <v>47</v>
      </c>
      <c r="C150" s="1">
        <v>0</v>
      </c>
      <c r="D150" s="1">
        <v>0</v>
      </c>
      <c r="E150" s="1">
        <v>47</v>
      </c>
      <c r="F150" s="1">
        <v>162</v>
      </c>
      <c r="G150" s="1">
        <v>30</v>
      </c>
      <c r="H150" s="1">
        <v>0.15625</v>
      </c>
      <c r="I150" s="1">
        <v>192</v>
      </c>
      <c r="J150" s="1">
        <v>0</v>
      </c>
      <c r="K150" s="1">
        <v>0</v>
      </c>
      <c r="M150" s="1">
        <v>0</v>
      </c>
      <c r="N150" s="1">
        <v>55</v>
      </c>
      <c r="O150" s="1">
        <v>5</v>
      </c>
      <c r="P150" s="1">
        <v>8.3333333333333329E-2</v>
      </c>
      <c r="Q150" s="1">
        <v>60</v>
      </c>
      <c r="R150" s="1">
        <v>224.99999999999997</v>
      </c>
      <c r="S150" s="1">
        <v>6</v>
      </c>
      <c r="T150" s="1">
        <v>2.5974025974025976E-2</v>
      </c>
      <c r="U150" s="1">
        <v>230.99999999999997</v>
      </c>
      <c r="V150" s="1">
        <v>343.73448999999994</v>
      </c>
      <c r="W150" s="1">
        <v>267.16122000000001</v>
      </c>
      <c r="X150" s="1">
        <v>0.43732705210845235</v>
      </c>
      <c r="Y150" s="1">
        <v>610.89571000000001</v>
      </c>
      <c r="Z150" s="1">
        <v>24.331999999999997</v>
      </c>
      <c r="AA150" s="1">
        <v>378.38910999999985</v>
      </c>
      <c r="AB150" s="1">
        <v>0.26089448157218181</v>
      </c>
      <c r="AC150" s="1">
        <v>402.72110999999984</v>
      </c>
      <c r="AD150" s="1">
        <v>1543.61682</v>
      </c>
      <c r="AE150" s="4" t="s">
        <v>130</v>
      </c>
      <c r="AF150" s="4" t="s">
        <v>37</v>
      </c>
      <c r="AI150" s="1" t="s">
        <v>62</v>
      </c>
      <c r="AJ150" s="1" t="s">
        <v>305</v>
      </c>
      <c r="AN150" s="1" t="s">
        <v>62</v>
      </c>
      <c r="AO150" s="1">
        <v>0</v>
      </c>
    </row>
    <row r="151" spans="1:41" ht="18" hidden="1">
      <c r="A151" s="1" t="s">
        <v>131</v>
      </c>
      <c r="B151" s="14">
        <v>45</v>
      </c>
      <c r="C151" s="1">
        <v>3.2211099999999999</v>
      </c>
      <c r="D151" s="1">
        <v>6.6798752662474994E-2</v>
      </c>
      <c r="E151" s="1">
        <v>48.221110000000003</v>
      </c>
      <c r="F151" s="1">
        <v>52.378879999999995</v>
      </c>
      <c r="G151" s="1">
        <v>6.4</v>
      </c>
      <c r="H151" s="1">
        <v>0.1088826462838353</v>
      </c>
      <c r="I151" s="1">
        <v>58.778879999999994</v>
      </c>
      <c r="J151" s="1">
        <v>1</v>
      </c>
      <c r="K151" s="1">
        <v>0</v>
      </c>
      <c r="L151" s="1">
        <v>0</v>
      </c>
      <c r="M151" s="1">
        <v>1</v>
      </c>
      <c r="N151" s="1">
        <v>215.62554</v>
      </c>
      <c r="O151" s="1">
        <v>15.258890000000001</v>
      </c>
      <c r="P151" s="1">
        <v>6.6088865325392446E-2</v>
      </c>
      <c r="Q151" s="1">
        <v>230.88443000000001</v>
      </c>
      <c r="R151" s="1">
        <v>818.94021000000009</v>
      </c>
      <c r="S151" s="1">
        <v>52.026969999999999</v>
      </c>
      <c r="T151" s="1">
        <v>5.9734707799207767E-2</v>
      </c>
      <c r="U151" s="1">
        <v>870.9671800000001</v>
      </c>
      <c r="V151" s="1">
        <v>148.92499999999998</v>
      </c>
      <c r="W151" s="1">
        <v>459.90146999999979</v>
      </c>
      <c r="X151" s="1">
        <v>0.75539007034303218</v>
      </c>
      <c r="Y151" s="1">
        <v>608.82646999999974</v>
      </c>
      <c r="Z151" s="1">
        <v>96.666440000000023</v>
      </c>
      <c r="AA151" s="1">
        <v>61.593830000000004</v>
      </c>
      <c r="AB151" s="1">
        <v>8.0053215013271506E-2</v>
      </c>
      <c r="AC151" s="1">
        <v>158.26027000000002</v>
      </c>
      <c r="AD151" s="1">
        <v>1976.9383399999997</v>
      </c>
      <c r="AE151" s="4" t="s">
        <v>131</v>
      </c>
      <c r="AF151" s="4" t="s">
        <v>39</v>
      </c>
      <c r="AI151" s="1" t="s">
        <v>63</v>
      </c>
      <c r="AJ151" s="1" t="s">
        <v>306</v>
      </c>
      <c r="AN151" s="1" t="s">
        <v>63</v>
      </c>
      <c r="AO151" s="1">
        <v>83</v>
      </c>
    </row>
    <row r="152" spans="1:41" ht="18" hidden="1">
      <c r="A152" s="1" t="s">
        <v>132</v>
      </c>
      <c r="B152" s="14">
        <v>7.5</v>
      </c>
      <c r="C152" s="1">
        <v>1.3</v>
      </c>
      <c r="D152" s="1">
        <v>0.14772727272727271</v>
      </c>
      <c r="E152" s="1">
        <v>8.8000000000000007</v>
      </c>
      <c r="F152" s="1">
        <v>697.60289999999986</v>
      </c>
      <c r="G152" s="1">
        <v>83.574039999999997</v>
      </c>
      <c r="H152" s="1">
        <v>0.10698477607390716</v>
      </c>
      <c r="I152" s="1">
        <v>781.17693999999983</v>
      </c>
      <c r="J152" s="1">
        <v>0</v>
      </c>
      <c r="K152" s="1">
        <v>0</v>
      </c>
      <c r="M152" s="1">
        <v>0</v>
      </c>
      <c r="N152" s="1">
        <v>746.57463999999993</v>
      </c>
      <c r="O152" s="1">
        <v>107.15895</v>
      </c>
      <c r="P152" s="1">
        <v>0.12551802020581151</v>
      </c>
      <c r="Q152" s="1">
        <v>853.73358999999994</v>
      </c>
      <c r="R152" s="1">
        <v>649.68496000000005</v>
      </c>
      <c r="S152" s="1">
        <v>332.20456999999993</v>
      </c>
      <c r="T152" s="1">
        <v>0.33833192008881074</v>
      </c>
      <c r="U152" s="1">
        <v>981.88952999999992</v>
      </c>
      <c r="V152" s="1">
        <v>187.32417000000001</v>
      </c>
      <c r="W152" s="1">
        <v>1508.5602200000001</v>
      </c>
      <c r="X152" s="1">
        <v>0.88954189854887455</v>
      </c>
      <c r="Y152" s="1">
        <v>1695.8843900000002</v>
      </c>
      <c r="Z152" s="1">
        <v>43</v>
      </c>
      <c r="AA152" s="1">
        <v>258.43385999999998</v>
      </c>
      <c r="AB152" s="1">
        <v>6.5204236758403797E-2</v>
      </c>
      <c r="AC152" s="1">
        <v>301.43385999999998</v>
      </c>
      <c r="AD152" s="1">
        <v>4622.91831</v>
      </c>
      <c r="AE152" s="4" t="s">
        <v>132</v>
      </c>
      <c r="AF152" s="4" t="s">
        <v>376</v>
      </c>
      <c r="AI152" s="1" t="s">
        <v>68</v>
      </c>
      <c r="AJ152" s="1" t="s">
        <v>307</v>
      </c>
      <c r="AN152" s="1" t="s">
        <v>68</v>
      </c>
      <c r="AO152" s="1">
        <v>0</v>
      </c>
    </row>
    <row r="153" spans="1:41" ht="18" hidden="1">
      <c r="A153" s="1" t="s">
        <v>133</v>
      </c>
      <c r="B153" s="14">
        <v>32</v>
      </c>
      <c r="C153" s="1">
        <v>2</v>
      </c>
      <c r="D153" s="1">
        <v>5.8823529411764705E-2</v>
      </c>
      <c r="E153" s="1">
        <v>34</v>
      </c>
      <c r="F153" s="1">
        <v>88</v>
      </c>
      <c r="G153" s="1">
        <v>13</v>
      </c>
      <c r="H153" s="1">
        <v>0.12871287128712872</v>
      </c>
      <c r="I153" s="1">
        <v>101</v>
      </c>
      <c r="J153" s="1">
        <v>0</v>
      </c>
      <c r="K153" s="1">
        <v>0</v>
      </c>
      <c r="M153" s="1">
        <v>0</v>
      </c>
      <c r="N153" s="1">
        <v>152</v>
      </c>
      <c r="O153" s="1">
        <v>1</v>
      </c>
      <c r="P153" s="1">
        <v>6.5359477124183009E-3</v>
      </c>
      <c r="Q153" s="1">
        <v>153</v>
      </c>
      <c r="R153" s="1">
        <v>369</v>
      </c>
      <c r="S153" s="1">
        <v>12</v>
      </c>
      <c r="T153" s="1">
        <v>3.1496062992125984E-2</v>
      </c>
      <c r="U153" s="1">
        <v>381</v>
      </c>
      <c r="V153" s="1">
        <v>154.34074000000001</v>
      </c>
      <c r="W153" s="1">
        <v>40</v>
      </c>
      <c r="X153" s="1">
        <v>0.20582405933002004</v>
      </c>
      <c r="Y153" s="1">
        <v>194.34074000000001</v>
      </c>
      <c r="Z153" s="1">
        <v>8</v>
      </c>
      <c r="AA153" s="1">
        <v>12</v>
      </c>
      <c r="AB153" s="1">
        <v>2.2641319588633486E-2</v>
      </c>
      <c r="AC153" s="1">
        <v>20</v>
      </c>
      <c r="AD153" s="1">
        <v>883.34073999999998</v>
      </c>
      <c r="AE153" s="4" t="s">
        <v>133</v>
      </c>
      <c r="AF153" s="4" t="s">
        <v>39</v>
      </c>
      <c r="AI153" s="1" t="s">
        <v>71</v>
      </c>
      <c r="AJ153" s="1" t="s">
        <v>308</v>
      </c>
      <c r="AN153" s="1" t="s">
        <v>71</v>
      </c>
      <c r="AO153" s="1">
        <v>0</v>
      </c>
    </row>
    <row r="154" spans="1:41" ht="18" hidden="1">
      <c r="A154" s="1" t="s">
        <v>134</v>
      </c>
      <c r="B154" s="14">
        <v>0</v>
      </c>
      <c r="C154" s="1">
        <v>1</v>
      </c>
      <c r="D154" s="1">
        <v>1</v>
      </c>
      <c r="E154" s="1">
        <v>1</v>
      </c>
      <c r="F154" s="1">
        <v>358.66667000000001</v>
      </c>
      <c r="G154" s="1">
        <v>25</v>
      </c>
      <c r="H154" s="1">
        <v>6.5160729234051001E-2</v>
      </c>
      <c r="I154" s="1">
        <v>383.66667000000001</v>
      </c>
      <c r="J154" s="1">
        <v>88.333330000000004</v>
      </c>
      <c r="K154" s="1">
        <v>31.809519999999999</v>
      </c>
      <c r="L154" s="1">
        <v>0.26476415367206618</v>
      </c>
      <c r="M154" s="1">
        <v>120.14285000000001</v>
      </c>
      <c r="N154" s="1">
        <v>328.90498000000002</v>
      </c>
      <c r="O154" s="1">
        <v>15</v>
      </c>
      <c r="P154" s="1">
        <v>4.3616699007964346E-2</v>
      </c>
      <c r="Q154" s="1">
        <v>343.90498000000002</v>
      </c>
      <c r="R154" s="1">
        <v>386</v>
      </c>
      <c r="S154" s="1">
        <v>112.367</v>
      </c>
      <c r="T154" s="1">
        <v>0.22547038628159569</v>
      </c>
      <c r="U154" s="1">
        <v>498.36700000000002</v>
      </c>
      <c r="V154" s="1">
        <v>296.76324999999997</v>
      </c>
      <c r="W154" s="1">
        <v>862.22722999999996</v>
      </c>
      <c r="X154" s="1">
        <v>0.74394677512795448</v>
      </c>
      <c r="Y154" s="1">
        <v>1158.9904799999999</v>
      </c>
      <c r="Z154" s="1">
        <v>23</v>
      </c>
      <c r="AA154" s="1">
        <v>92</v>
      </c>
      <c r="AB154" s="1">
        <v>4.3875178124638918E-2</v>
      </c>
      <c r="AC154" s="1">
        <v>115</v>
      </c>
      <c r="AD154" s="1">
        <v>2621.0719799999997</v>
      </c>
      <c r="AE154" s="4" t="s">
        <v>134</v>
      </c>
      <c r="AF154" s="4" t="s">
        <v>376</v>
      </c>
      <c r="AI154" s="1" t="s">
        <v>81</v>
      </c>
      <c r="AJ154" s="1" t="s">
        <v>309</v>
      </c>
      <c r="AN154" s="1" t="s">
        <v>81</v>
      </c>
      <c r="AO154" s="1">
        <v>0</v>
      </c>
    </row>
    <row r="155" spans="1:41" ht="18" hidden="1">
      <c r="A155" s="1" t="s">
        <v>135</v>
      </c>
      <c r="B155" s="14">
        <v>7</v>
      </c>
      <c r="C155" s="1">
        <v>0</v>
      </c>
      <c r="D155" s="1">
        <v>0</v>
      </c>
      <c r="E155" s="1">
        <v>7</v>
      </c>
      <c r="F155" s="1">
        <v>1</v>
      </c>
      <c r="G155" s="1">
        <v>1</v>
      </c>
      <c r="H155" s="1">
        <v>0.5</v>
      </c>
      <c r="I155" s="1">
        <v>2</v>
      </c>
      <c r="J155" s="1">
        <v>0</v>
      </c>
      <c r="K155" s="1">
        <v>0</v>
      </c>
      <c r="M155" s="1">
        <v>0</v>
      </c>
      <c r="N155" s="1">
        <v>20</v>
      </c>
      <c r="O155" s="1">
        <v>1</v>
      </c>
      <c r="P155" s="1">
        <v>4.7619047619047616E-2</v>
      </c>
      <c r="Q155" s="1">
        <v>21</v>
      </c>
      <c r="R155" s="1">
        <v>75.999999999999986</v>
      </c>
      <c r="S155" s="1">
        <v>1</v>
      </c>
      <c r="T155" s="1">
        <v>1.298701298701299E-2</v>
      </c>
      <c r="U155" s="1">
        <v>76.999999999999986</v>
      </c>
      <c r="V155" s="1">
        <v>28.867000000000001</v>
      </c>
      <c r="W155" s="1">
        <v>5.133</v>
      </c>
      <c r="X155" s="1">
        <v>0.15097058823529411</v>
      </c>
      <c r="Y155" s="1">
        <v>34</v>
      </c>
      <c r="Z155" s="1">
        <v>6</v>
      </c>
      <c r="AA155" s="1">
        <v>0</v>
      </c>
      <c r="AB155" s="1">
        <v>4.0816326530612242E-2</v>
      </c>
      <c r="AC155" s="1">
        <v>6</v>
      </c>
      <c r="AD155" s="1">
        <v>147</v>
      </c>
      <c r="AE155" s="4" t="s">
        <v>135</v>
      </c>
      <c r="AF155" s="4" t="s">
        <v>39</v>
      </c>
      <c r="AI155" s="1" t="s">
        <v>83</v>
      </c>
      <c r="AJ155" s="1" t="s">
        <v>310</v>
      </c>
      <c r="AN155" s="1" t="s">
        <v>83</v>
      </c>
      <c r="AO155" s="1">
        <v>562</v>
      </c>
    </row>
    <row r="156" spans="1:41" ht="18" hidden="1">
      <c r="A156" s="1" t="s">
        <v>136</v>
      </c>
      <c r="B156" s="14">
        <v>10</v>
      </c>
      <c r="C156" s="1">
        <v>1</v>
      </c>
      <c r="D156" s="1">
        <v>9.0909090909090912E-2</v>
      </c>
      <c r="E156" s="1">
        <v>11</v>
      </c>
      <c r="F156" s="1">
        <v>14.466670000000001</v>
      </c>
      <c r="G156" s="1">
        <v>3</v>
      </c>
      <c r="H156" s="1">
        <v>0.17175569241303579</v>
      </c>
      <c r="I156" s="1">
        <v>17.466670000000001</v>
      </c>
      <c r="J156" s="1">
        <v>0</v>
      </c>
      <c r="K156" s="1">
        <v>0</v>
      </c>
      <c r="M156" s="1">
        <v>0</v>
      </c>
      <c r="N156" s="1">
        <v>13.218259999999999</v>
      </c>
      <c r="O156" s="1">
        <v>1</v>
      </c>
      <c r="P156" s="1">
        <v>7.0332094081835619E-2</v>
      </c>
      <c r="Q156" s="1">
        <v>14.218259999999999</v>
      </c>
      <c r="R156" s="1">
        <v>47.986919999999998</v>
      </c>
      <c r="S156" s="1">
        <v>0.87395</v>
      </c>
      <c r="T156" s="1">
        <v>1.7886500997628573E-2</v>
      </c>
      <c r="U156" s="1">
        <v>48.860869999999998</v>
      </c>
      <c r="V156" s="1">
        <v>333.88195000000002</v>
      </c>
      <c r="W156" s="1">
        <v>13.57208</v>
      </c>
      <c r="X156" s="1">
        <v>3.9061512684138391E-2</v>
      </c>
      <c r="Y156" s="1">
        <v>347.45402999999999</v>
      </c>
      <c r="Z156" s="1">
        <v>68.258099999999999</v>
      </c>
      <c r="AA156" s="1">
        <v>5.0917300000000001</v>
      </c>
      <c r="AB156" s="1">
        <v>0.14316361603518973</v>
      </c>
      <c r="AC156" s="1">
        <v>73.349829999999997</v>
      </c>
      <c r="AD156" s="1">
        <v>512.34965999999997</v>
      </c>
      <c r="AE156" s="4" t="s">
        <v>136</v>
      </c>
      <c r="AF156" s="4" t="s">
        <v>39</v>
      </c>
      <c r="AI156" s="1" t="s">
        <v>84</v>
      </c>
      <c r="AJ156" s="1" t="s">
        <v>311</v>
      </c>
      <c r="AN156" s="1" t="s">
        <v>84</v>
      </c>
      <c r="AO156" s="1">
        <v>0</v>
      </c>
    </row>
    <row r="157" spans="1:41" ht="18" hidden="1">
      <c r="A157" s="1" t="s">
        <v>137</v>
      </c>
      <c r="B157" s="14">
        <v>45.499999999999993</v>
      </c>
      <c r="C157" s="1">
        <v>0</v>
      </c>
      <c r="D157" s="1">
        <v>0</v>
      </c>
      <c r="E157" s="1">
        <v>45.499999999999993</v>
      </c>
      <c r="F157" s="1">
        <v>95.5</v>
      </c>
      <c r="G157" s="1">
        <v>10</v>
      </c>
      <c r="H157" s="1">
        <v>9.4786729857819899E-2</v>
      </c>
      <c r="I157" s="1">
        <v>105.5</v>
      </c>
      <c r="J157" s="1">
        <v>0</v>
      </c>
      <c r="K157" s="1">
        <v>0</v>
      </c>
      <c r="M157" s="1">
        <v>0</v>
      </c>
      <c r="N157" s="1">
        <v>233.71</v>
      </c>
      <c r="O157" s="1">
        <v>1.29</v>
      </c>
      <c r="P157" s="1">
        <v>5.4893617021276597E-3</v>
      </c>
      <c r="Q157" s="1">
        <v>235</v>
      </c>
      <c r="R157" s="1">
        <v>706</v>
      </c>
      <c r="S157" s="1">
        <v>25</v>
      </c>
      <c r="T157" s="1">
        <v>3.4199726402188782E-2</v>
      </c>
      <c r="U157" s="1">
        <v>731</v>
      </c>
      <c r="V157" s="1">
        <v>98.999999999999986</v>
      </c>
      <c r="W157" s="1">
        <v>41.5</v>
      </c>
      <c r="X157" s="1">
        <v>0.29537366548042704</v>
      </c>
      <c r="Y157" s="1">
        <v>140.5</v>
      </c>
      <c r="Z157" s="1">
        <v>40.999999999999993</v>
      </c>
      <c r="AA157" s="1">
        <v>37.5</v>
      </c>
      <c r="AB157" s="1">
        <v>5.8757485029940118E-2</v>
      </c>
      <c r="AC157" s="1">
        <v>78.5</v>
      </c>
      <c r="AD157" s="1">
        <v>1336</v>
      </c>
      <c r="AE157" s="4" t="s">
        <v>137</v>
      </c>
      <c r="AF157" s="4" t="s">
        <v>39</v>
      </c>
      <c r="AI157" s="1" t="s">
        <v>87</v>
      </c>
      <c r="AJ157" s="1" t="s">
        <v>312</v>
      </c>
      <c r="AN157" s="1" t="s">
        <v>87</v>
      </c>
      <c r="AO157" s="1">
        <v>2712</v>
      </c>
    </row>
    <row r="158" spans="1:41" ht="18" hidden="1">
      <c r="A158" s="1" t="s">
        <v>138</v>
      </c>
      <c r="B158" s="14">
        <v>11</v>
      </c>
      <c r="C158" s="1">
        <v>2</v>
      </c>
      <c r="D158" s="1">
        <v>0.15384615384615385</v>
      </c>
      <c r="E158" s="1">
        <v>13</v>
      </c>
      <c r="F158" s="1">
        <v>1</v>
      </c>
      <c r="G158" s="1">
        <v>1</v>
      </c>
      <c r="H158" s="1">
        <v>0.5</v>
      </c>
      <c r="I158" s="1">
        <v>2</v>
      </c>
      <c r="J158" s="1">
        <v>0</v>
      </c>
      <c r="K158" s="1">
        <v>0</v>
      </c>
      <c r="M158" s="1">
        <v>0</v>
      </c>
      <c r="N158" s="1">
        <v>17.386520000000001</v>
      </c>
      <c r="O158" s="1">
        <v>1</v>
      </c>
      <c r="P158" s="1">
        <v>5.4387670967643686E-2</v>
      </c>
      <c r="Q158" s="1">
        <v>18.386520000000001</v>
      </c>
      <c r="R158" s="1">
        <v>20</v>
      </c>
      <c r="S158" s="1">
        <v>2</v>
      </c>
      <c r="T158" s="1">
        <v>9.0909090909090912E-2</v>
      </c>
      <c r="U158" s="1">
        <v>22</v>
      </c>
      <c r="V158" s="1">
        <v>93.61348000000001</v>
      </c>
      <c r="W158" s="1">
        <v>3</v>
      </c>
      <c r="X158" s="1">
        <v>3.1051567545232816E-2</v>
      </c>
      <c r="Y158" s="1">
        <v>96.61348000000001</v>
      </c>
      <c r="Z158" s="1">
        <v>5</v>
      </c>
      <c r="AA158" s="1">
        <v>0</v>
      </c>
      <c r="AB158" s="1">
        <v>3.1847133757961783E-2</v>
      </c>
      <c r="AC158" s="1">
        <v>5</v>
      </c>
      <c r="AD158" s="1">
        <v>157</v>
      </c>
      <c r="AE158" s="4" t="s">
        <v>138</v>
      </c>
      <c r="AF158" s="4" t="s">
        <v>39</v>
      </c>
      <c r="AI158" s="1" t="s">
        <v>88</v>
      </c>
      <c r="AJ158" s="1" t="s">
        <v>313</v>
      </c>
      <c r="AN158" s="1" t="s">
        <v>88</v>
      </c>
      <c r="AO158" s="1">
        <v>181</v>
      </c>
    </row>
    <row r="159" spans="1:41" ht="18" hidden="1">
      <c r="A159" s="1" t="s">
        <v>139</v>
      </c>
      <c r="B159" s="14">
        <v>28</v>
      </c>
      <c r="C159" s="1">
        <v>0</v>
      </c>
      <c r="D159" s="1">
        <v>0</v>
      </c>
      <c r="E159" s="1">
        <v>28</v>
      </c>
      <c r="F159" s="1">
        <v>485</v>
      </c>
      <c r="G159" s="1">
        <v>19</v>
      </c>
      <c r="H159" s="1">
        <v>3.7698412698412696E-2</v>
      </c>
      <c r="I159" s="1">
        <v>504</v>
      </c>
      <c r="J159" s="1">
        <v>0</v>
      </c>
      <c r="K159" s="1">
        <v>0</v>
      </c>
      <c r="M159" s="1">
        <v>0</v>
      </c>
      <c r="N159" s="1">
        <v>580.65100000000007</v>
      </c>
      <c r="O159" s="1">
        <v>12.548999999999999</v>
      </c>
      <c r="P159" s="1">
        <v>2.1154753877275789E-2</v>
      </c>
      <c r="Q159" s="1">
        <v>593.20000000000005</v>
      </c>
      <c r="R159" s="1">
        <v>866.45</v>
      </c>
      <c r="S159" s="1">
        <v>252.55161999999999</v>
      </c>
      <c r="T159" s="1">
        <v>0.22569370364271679</v>
      </c>
      <c r="U159" s="1">
        <v>1119.00162</v>
      </c>
      <c r="V159" s="1">
        <v>376.29987999999997</v>
      </c>
      <c r="W159" s="1">
        <v>560.25358999999992</v>
      </c>
      <c r="X159" s="1">
        <v>0.59820779906992394</v>
      </c>
      <c r="Y159" s="1">
        <v>936.55346999999983</v>
      </c>
      <c r="Z159" s="1">
        <v>27.916460000000001</v>
      </c>
      <c r="AA159" s="1">
        <v>125</v>
      </c>
      <c r="AB159" s="1">
        <v>4.5870283771657111E-2</v>
      </c>
      <c r="AC159" s="1">
        <v>152.91646</v>
      </c>
      <c r="AD159" s="1">
        <v>3333.67155</v>
      </c>
      <c r="AE159" s="4" t="s">
        <v>139</v>
      </c>
      <c r="AF159" s="4" t="s">
        <v>376</v>
      </c>
      <c r="AI159" s="1" t="s">
        <v>89</v>
      </c>
      <c r="AJ159" s="1" t="s">
        <v>314</v>
      </c>
      <c r="AN159" s="1" t="s">
        <v>89</v>
      </c>
      <c r="AO159" s="1">
        <v>0</v>
      </c>
    </row>
    <row r="160" spans="1:41" ht="18" hidden="1">
      <c r="A160" s="1" t="s">
        <v>140</v>
      </c>
      <c r="B160" s="14">
        <v>50.999999999999993</v>
      </c>
      <c r="C160" s="1">
        <v>2</v>
      </c>
      <c r="D160" s="1">
        <v>3.7735849056603779E-2</v>
      </c>
      <c r="E160" s="1">
        <v>52.999999999999993</v>
      </c>
      <c r="F160" s="1">
        <v>78.496279999999999</v>
      </c>
      <c r="G160" s="1">
        <v>4.5037199999999995</v>
      </c>
      <c r="H160" s="1">
        <v>5.4261686746987947E-2</v>
      </c>
      <c r="I160" s="1">
        <v>83</v>
      </c>
      <c r="J160" s="1">
        <v>0</v>
      </c>
      <c r="K160" s="1">
        <v>0</v>
      </c>
      <c r="M160" s="1">
        <v>0</v>
      </c>
      <c r="N160" s="1">
        <v>197.07871999999998</v>
      </c>
      <c r="O160" s="1">
        <v>12.164569999999999</v>
      </c>
      <c r="P160" s="1">
        <v>5.8136010000607433E-2</v>
      </c>
      <c r="Q160" s="1">
        <v>209.24328999999997</v>
      </c>
      <c r="R160" s="1">
        <v>597.54911000000004</v>
      </c>
      <c r="S160" s="1">
        <v>14.509169999999999</v>
      </c>
      <c r="T160" s="1">
        <v>2.3705536668828329E-2</v>
      </c>
      <c r="U160" s="1">
        <v>612.05828000000008</v>
      </c>
      <c r="V160" s="1">
        <v>524.68581999999981</v>
      </c>
      <c r="W160" s="1">
        <v>54.352710000000002</v>
      </c>
      <c r="X160" s="1">
        <v>9.3867173225933714E-2</v>
      </c>
      <c r="Y160" s="1">
        <v>579.03852999999981</v>
      </c>
      <c r="Z160" s="1">
        <v>0</v>
      </c>
      <c r="AA160" s="1">
        <v>0</v>
      </c>
      <c r="AB160" s="1">
        <v>0</v>
      </c>
      <c r="AC160" s="1">
        <v>0</v>
      </c>
      <c r="AD160" s="1">
        <v>1536.3400999999999</v>
      </c>
      <c r="AE160" s="4" t="s">
        <v>140</v>
      </c>
      <c r="AF160" s="4" t="s">
        <v>39</v>
      </c>
      <c r="AI160" s="1" t="s">
        <v>93</v>
      </c>
      <c r="AJ160" s="1" t="s">
        <v>315</v>
      </c>
      <c r="AN160" s="1" t="s">
        <v>93</v>
      </c>
      <c r="AO160" s="1">
        <v>477</v>
      </c>
    </row>
    <row r="161" spans="1:41" ht="18" hidden="1">
      <c r="A161" s="1" t="s">
        <v>141</v>
      </c>
      <c r="B161" s="14">
        <v>10</v>
      </c>
      <c r="C161" s="1">
        <v>0</v>
      </c>
      <c r="D161" s="1">
        <v>0</v>
      </c>
      <c r="E161" s="1">
        <v>10</v>
      </c>
      <c r="F161" s="1">
        <v>132.56009</v>
      </c>
      <c r="G161" s="1">
        <v>13.90361</v>
      </c>
      <c r="H161" s="1">
        <v>9.4928709297935246E-2</v>
      </c>
      <c r="I161" s="1">
        <v>146.46370000000002</v>
      </c>
      <c r="J161" s="1">
        <v>0</v>
      </c>
      <c r="K161" s="1">
        <v>0</v>
      </c>
      <c r="M161" s="1">
        <v>0</v>
      </c>
      <c r="N161" s="1">
        <v>393.26442999999989</v>
      </c>
      <c r="O161" s="1">
        <v>7.7578499999999995</v>
      </c>
      <c r="P161" s="1">
        <v>1.934518451194283E-2</v>
      </c>
      <c r="Q161" s="1">
        <v>401.02227999999991</v>
      </c>
      <c r="R161" s="1">
        <v>328.57475999999969</v>
      </c>
      <c r="S161" s="1">
        <v>79.457939999999994</v>
      </c>
      <c r="T161" s="1">
        <v>0.19473424556414243</v>
      </c>
      <c r="U161" s="1">
        <v>408.03269999999969</v>
      </c>
      <c r="V161" s="1">
        <v>10.15846</v>
      </c>
      <c r="W161" s="1">
        <v>5428.3671199999771</v>
      </c>
      <c r="X161" s="1">
        <v>0.99813212977477628</v>
      </c>
      <c r="Y161" s="1">
        <v>5438.5255799999768</v>
      </c>
      <c r="Z161" s="1">
        <v>1</v>
      </c>
      <c r="AA161" s="1">
        <v>9.2690799999999989</v>
      </c>
      <c r="AB161" s="1">
        <v>1.6009632607065678E-3</v>
      </c>
      <c r="AC161" s="1">
        <v>10.269079999999999</v>
      </c>
      <c r="AD161" s="1">
        <v>6414.313339999977</v>
      </c>
      <c r="AE161" s="4" t="s">
        <v>141</v>
      </c>
      <c r="AF161" s="4" t="s">
        <v>37</v>
      </c>
      <c r="AI161" s="1" t="s">
        <v>97</v>
      </c>
      <c r="AJ161" s="1" t="s">
        <v>316</v>
      </c>
      <c r="AN161" s="1" t="s">
        <v>97</v>
      </c>
      <c r="AO161" s="1">
        <v>0</v>
      </c>
    </row>
    <row r="162" spans="1:41" ht="18" hidden="1">
      <c r="A162" s="1" t="s">
        <v>142</v>
      </c>
      <c r="B162" s="14">
        <v>22.293000000000003</v>
      </c>
      <c r="C162" s="1">
        <v>1.0129999999999999</v>
      </c>
      <c r="D162" s="1">
        <v>4.346520209388139E-2</v>
      </c>
      <c r="E162" s="1">
        <v>23.306000000000004</v>
      </c>
      <c r="F162" s="1">
        <v>62.179659999999998</v>
      </c>
      <c r="G162" s="1">
        <v>19.652740000000001</v>
      </c>
      <c r="H162" s="1">
        <v>0.24015842135877721</v>
      </c>
      <c r="I162" s="1">
        <v>81.832400000000007</v>
      </c>
      <c r="J162" s="1">
        <v>53.595590000000001</v>
      </c>
      <c r="K162" s="1">
        <v>3.5413800000000002</v>
      </c>
      <c r="L162" s="1">
        <v>6.1980535544674489E-2</v>
      </c>
      <c r="M162" s="1">
        <v>57.136970000000005</v>
      </c>
      <c r="N162" s="1">
        <v>81.231620000000007</v>
      </c>
      <c r="O162" s="1">
        <v>3.43729</v>
      </c>
      <c r="P162" s="1">
        <v>4.0596837729457005E-2</v>
      </c>
      <c r="Q162" s="1">
        <v>84.668910000000011</v>
      </c>
      <c r="R162" s="1">
        <v>353.57207999999997</v>
      </c>
      <c r="S162" s="1">
        <v>31.172699999999999</v>
      </c>
      <c r="T162" s="1">
        <v>8.1021762010650283E-2</v>
      </c>
      <c r="U162" s="1">
        <v>384.74477999999999</v>
      </c>
      <c r="V162" s="1">
        <v>74.644379999999998</v>
      </c>
      <c r="W162" s="1">
        <v>526.29849000000013</v>
      </c>
      <c r="X162" s="1">
        <v>0.87578789311536398</v>
      </c>
      <c r="Y162" s="1">
        <v>600.94287000000008</v>
      </c>
      <c r="Z162" s="1">
        <v>3.2</v>
      </c>
      <c r="AA162" s="1">
        <v>4.6011199999999999</v>
      </c>
      <c r="AB162" s="1">
        <v>6.2890294643471482E-3</v>
      </c>
      <c r="AC162" s="1">
        <v>7.8011200000000001</v>
      </c>
      <c r="AD162" s="1">
        <v>1240.4330500000001</v>
      </c>
      <c r="AE162" s="4" t="s">
        <v>142</v>
      </c>
      <c r="AF162" s="4" t="s">
        <v>39</v>
      </c>
      <c r="AI162" s="1" t="s">
        <v>103</v>
      </c>
      <c r="AJ162" s="1" t="s">
        <v>317</v>
      </c>
      <c r="AN162" s="1" t="s">
        <v>103</v>
      </c>
      <c r="AO162" s="1">
        <v>183</v>
      </c>
    </row>
    <row r="163" spans="1:41" ht="18" hidden="1">
      <c r="A163" s="1" t="s">
        <v>143</v>
      </c>
      <c r="B163" s="14">
        <v>146.37855000000002</v>
      </c>
      <c r="C163" s="1">
        <v>16.454450000000001</v>
      </c>
      <c r="D163" s="1">
        <v>0.10105107687016758</v>
      </c>
      <c r="E163" s="1">
        <v>162.83300000000003</v>
      </c>
      <c r="F163" s="1">
        <v>817.82974000000024</v>
      </c>
      <c r="G163" s="1">
        <v>105.36705000000002</v>
      </c>
      <c r="H163" s="1">
        <v>0.11413281668797828</v>
      </c>
      <c r="I163" s="1">
        <v>923.19679000000031</v>
      </c>
      <c r="J163" s="1">
        <v>10</v>
      </c>
      <c r="K163" s="1">
        <v>8.1669999999999998</v>
      </c>
      <c r="L163" s="1">
        <v>0.44955138437826825</v>
      </c>
      <c r="M163" s="1">
        <v>18.167000000000002</v>
      </c>
      <c r="N163" s="1">
        <v>751.39052000000027</v>
      </c>
      <c r="O163" s="1">
        <v>301.99999999999994</v>
      </c>
      <c r="P163" s="1">
        <v>0.28669329585384906</v>
      </c>
      <c r="Q163" s="1">
        <v>1053.3905200000002</v>
      </c>
      <c r="R163" s="1">
        <v>95.827290000000005</v>
      </c>
      <c r="S163" s="1">
        <v>253</v>
      </c>
      <c r="T163" s="1">
        <v>0.72528729045253315</v>
      </c>
      <c r="U163" s="1">
        <v>348.82729</v>
      </c>
      <c r="V163" s="1">
        <v>144.87818000000001</v>
      </c>
      <c r="W163" s="1">
        <v>634.5427900000002</v>
      </c>
      <c r="X163" s="1">
        <v>0.81412075684851026</v>
      </c>
      <c r="Y163" s="1">
        <v>779.42097000000024</v>
      </c>
      <c r="Z163" s="1">
        <v>247.48949000000007</v>
      </c>
      <c r="AA163" s="1">
        <v>2885.5010700000012</v>
      </c>
      <c r="AB163" s="1">
        <v>0.48809400606088704</v>
      </c>
      <c r="AC163" s="1">
        <v>3132.9905600000011</v>
      </c>
      <c r="AD163" s="1">
        <v>6418.8261300000022</v>
      </c>
      <c r="AE163" s="4" t="s">
        <v>143</v>
      </c>
      <c r="AF163" s="4" t="s">
        <v>376</v>
      </c>
      <c r="AI163" s="1" t="s">
        <v>104</v>
      </c>
      <c r="AJ163" s="1" t="s">
        <v>318</v>
      </c>
      <c r="AN163" s="1" t="s">
        <v>104</v>
      </c>
      <c r="AO163" s="1">
        <v>0</v>
      </c>
    </row>
    <row r="164" spans="1:41" ht="18" hidden="1">
      <c r="A164" s="1" t="s">
        <v>144</v>
      </c>
      <c r="B164" s="14">
        <v>32.626980000000003</v>
      </c>
      <c r="C164" s="1">
        <v>27.703749999999999</v>
      </c>
      <c r="D164" s="1">
        <v>0.45919799080833262</v>
      </c>
      <c r="E164" s="1">
        <v>60.330730000000003</v>
      </c>
      <c r="F164" s="1">
        <v>104.34578999999999</v>
      </c>
      <c r="G164" s="1">
        <v>24.454450000000001</v>
      </c>
      <c r="H164" s="1">
        <v>0.18986338845331344</v>
      </c>
      <c r="I164" s="1">
        <v>128.80024</v>
      </c>
      <c r="J164" s="1">
        <v>3</v>
      </c>
      <c r="K164" s="1">
        <v>0.45799999999999996</v>
      </c>
      <c r="L164" s="1">
        <v>0.13244650086755347</v>
      </c>
      <c r="M164" s="1">
        <v>3.4580000000000002</v>
      </c>
      <c r="N164" s="1">
        <v>232.95766999999998</v>
      </c>
      <c r="O164" s="1">
        <v>44.448329999999999</v>
      </c>
      <c r="P164" s="1">
        <v>0.16022843774107268</v>
      </c>
      <c r="Q164" s="1">
        <v>277.40599999999995</v>
      </c>
      <c r="R164" s="1">
        <v>429.07715999999994</v>
      </c>
      <c r="S164" s="1">
        <v>62.670960000000001</v>
      </c>
      <c r="T164" s="1">
        <v>0.12744524574898225</v>
      </c>
      <c r="U164" s="1">
        <v>491.74811999999991</v>
      </c>
      <c r="V164" s="1">
        <v>93.866</v>
      </c>
      <c r="W164" s="1">
        <v>161.07963999999998</v>
      </c>
      <c r="X164" s="1">
        <v>0.63181955180720095</v>
      </c>
      <c r="Y164" s="1">
        <v>254.94563999999997</v>
      </c>
      <c r="Z164" s="1">
        <v>4</v>
      </c>
      <c r="AA164" s="1">
        <v>50.605260000000008</v>
      </c>
      <c r="AB164" s="1">
        <v>4.2952503850033942E-2</v>
      </c>
      <c r="AC164" s="1">
        <v>54.605260000000008</v>
      </c>
      <c r="AD164" s="1">
        <v>1271.2939899999999</v>
      </c>
      <c r="AE164" s="4" t="s">
        <v>144</v>
      </c>
      <c r="AF164" s="4" t="s">
        <v>39</v>
      </c>
      <c r="AI164" s="1" t="s">
        <v>107</v>
      </c>
      <c r="AJ164" s="1" t="s">
        <v>319</v>
      </c>
      <c r="AN164" s="1" t="s">
        <v>107</v>
      </c>
      <c r="AO164" s="1">
        <v>0</v>
      </c>
    </row>
    <row r="165" spans="1:41" ht="18" hidden="1">
      <c r="A165" s="1" t="s">
        <v>145</v>
      </c>
      <c r="B165" s="14">
        <v>38.29063</v>
      </c>
      <c r="C165" s="1">
        <v>15.75024</v>
      </c>
      <c r="D165" s="1">
        <v>0.29145052624060275</v>
      </c>
      <c r="E165" s="1">
        <v>54.040869999999998</v>
      </c>
      <c r="F165" s="1">
        <v>41</v>
      </c>
      <c r="G165" s="1">
        <v>9.5</v>
      </c>
      <c r="H165" s="1">
        <v>0.18811881188118812</v>
      </c>
      <c r="I165" s="1">
        <v>50.5</v>
      </c>
      <c r="J165" s="1">
        <v>0</v>
      </c>
      <c r="K165" s="1">
        <v>1</v>
      </c>
      <c r="L165" s="1">
        <v>1</v>
      </c>
      <c r="M165" s="1">
        <v>1</v>
      </c>
      <c r="N165" s="1">
        <v>196.21685000000002</v>
      </c>
      <c r="O165" s="1">
        <v>36.313509999999994</v>
      </c>
      <c r="P165" s="1">
        <v>0.156166747430314</v>
      </c>
      <c r="Q165" s="1">
        <v>232.53036000000003</v>
      </c>
      <c r="R165" s="1">
        <v>535.96822999999995</v>
      </c>
      <c r="S165" s="1">
        <v>36.234590000000004</v>
      </c>
      <c r="T165" s="1">
        <v>6.332473160478308E-2</v>
      </c>
      <c r="U165" s="1">
        <v>572.20281999999997</v>
      </c>
      <c r="V165" s="1">
        <v>191.91705999999999</v>
      </c>
      <c r="W165" s="1">
        <v>291.98462999999992</v>
      </c>
      <c r="X165" s="1">
        <v>0.60339659074139618</v>
      </c>
      <c r="Y165" s="1">
        <v>483.90168999999992</v>
      </c>
      <c r="Z165" s="1">
        <v>19.989899999999999</v>
      </c>
      <c r="AA165" s="1">
        <v>44</v>
      </c>
      <c r="AB165" s="1">
        <v>4.3883834761049505E-2</v>
      </c>
      <c r="AC165" s="1">
        <v>63.989899999999999</v>
      </c>
      <c r="AD165" s="1">
        <v>1458.1656399999999</v>
      </c>
      <c r="AE165" s="4" t="s">
        <v>145</v>
      </c>
      <c r="AF165" s="4" t="s">
        <v>39</v>
      </c>
      <c r="AI165" s="1" t="s">
        <v>108</v>
      </c>
      <c r="AJ165" s="1" t="s">
        <v>320</v>
      </c>
      <c r="AN165" s="1" t="s">
        <v>108</v>
      </c>
      <c r="AO165" s="1">
        <v>960</v>
      </c>
    </row>
    <row r="166" spans="1:41" ht="18" hidden="1">
      <c r="A166" s="1" t="s">
        <v>146</v>
      </c>
      <c r="B166" s="14">
        <v>9</v>
      </c>
      <c r="C166" s="1">
        <v>0</v>
      </c>
      <c r="D166" s="1">
        <v>0</v>
      </c>
      <c r="E166" s="1">
        <v>9</v>
      </c>
      <c r="F166" s="1">
        <v>8</v>
      </c>
      <c r="G166" s="1">
        <v>1</v>
      </c>
      <c r="H166" s="1">
        <v>0.1111111111111111</v>
      </c>
      <c r="I166" s="1">
        <v>9</v>
      </c>
      <c r="J166" s="1">
        <v>0</v>
      </c>
      <c r="K166" s="1">
        <v>0</v>
      </c>
      <c r="M166" s="1">
        <v>0</v>
      </c>
      <c r="N166" s="1">
        <v>0</v>
      </c>
      <c r="O166" s="1">
        <v>0</v>
      </c>
      <c r="Q166" s="1">
        <v>0</v>
      </c>
      <c r="R166" s="1">
        <v>47.75</v>
      </c>
      <c r="S166" s="1">
        <v>3.0480999999999998</v>
      </c>
      <c r="T166" s="1">
        <v>6.0004212755988905E-2</v>
      </c>
      <c r="U166" s="1">
        <v>50.798099999999998</v>
      </c>
      <c r="V166" s="1">
        <v>113</v>
      </c>
      <c r="W166" s="1">
        <v>55.201900000000009</v>
      </c>
      <c r="X166" s="1">
        <v>0.32818832605339182</v>
      </c>
      <c r="Y166" s="1">
        <v>168.20190000000002</v>
      </c>
      <c r="Z166" s="1">
        <v>1</v>
      </c>
      <c r="AA166" s="1">
        <v>1</v>
      </c>
      <c r="AB166" s="1">
        <v>8.368200836820083E-3</v>
      </c>
      <c r="AC166" s="1">
        <v>2</v>
      </c>
      <c r="AD166" s="1">
        <v>239</v>
      </c>
      <c r="AE166" s="4" t="s">
        <v>146</v>
      </c>
      <c r="AF166" s="4" t="s">
        <v>39</v>
      </c>
      <c r="AI166" s="1" t="s">
        <v>111</v>
      </c>
      <c r="AJ166" s="1" t="s">
        <v>321</v>
      </c>
      <c r="AN166" s="1" t="s">
        <v>111</v>
      </c>
      <c r="AO166" s="1">
        <v>747</v>
      </c>
    </row>
    <row r="167" spans="1:41" ht="18" hidden="1">
      <c r="A167" s="1" t="s">
        <v>147</v>
      </c>
      <c r="B167" s="14">
        <v>17.83333</v>
      </c>
      <c r="C167" s="1">
        <v>2.5</v>
      </c>
      <c r="D167" s="1">
        <v>0.12295083982800653</v>
      </c>
      <c r="E167" s="1">
        <v>20.33333</v>
      </c>
      <c r="F167" s="1">
        <v>307.5</v>
      </c>
      <c r="G167" s="1">
        <v>33.820509999999999</v>
      </c>
      <c r="H167" s="1">
        <v>9.9087247935964934E-2</v>
      </c>
      <c r="I167" s="1">
        <v>341.32051000000001</v>
      </c>
      <c r="J167" s="1">
        <v>0</v>
      </c>
      <c r="K167" s="1">
        <v>0</v>
      </c>
      <c r="M167" s="1">
        <v>0</v>
      </c>
      <c r="N167" s="1">
        <v>385</v>
      </c>
      <c r="O167" s="1">
        <v>28.16667</v>
      </c>
      <c r="P167" s="1">
        <v>6.8172657779970489E-2</v>
      </c>
      <c r="Q167" s="1">
        <v>413.16667000000001</v>
      </c>
      <c r="R167" s="1">
        <v>165</v>
      </c>
      <c r="S167" s="1">
        <v>42.643090000000001</v>
      </c>
      <c r="T167" s="1">
        <v>0.20536724819496763</v>
      </c>
      <c r="U167" s="1">
        <v>207.64309</v>
      </c>
      <c r="V167" s="1">
        <v>98.535880000000006</v>
      </c>
      <c r="W167" s="1">
        <v>222.18167</v>
      </c>
      <c r="X167" s="1">
        <v>0.69276430304484427</v>
      </c>
      <c r="Y167" s="1">
        <v>320.71755000000002</v>
      </c>
      <c r="Z167" s="1">
        <v>79.675730000000001</v>
      </c>
      <c r="AA167" s="1">
        <v>773.8121799999999</v>
      </c>
      <c r="AB167" s="1">
        <v>0.39574356855659626</v>
      </c>
      <c r="AC167" s="1">
        <v>853.48790999999994</v>
      </c>
      <c r="AD167" s="1">
        <v>2156.6690599999997</v>
      </c>
      <c r="AE167" s="4" t="s">
        <v>147</v>
      </c>
      <c r="AF167" s="4" t="s">
        <v>376</v>
      </c>
      <c r="AI167" s="1" t="s">
        <v>114</v>
      </c>
      <c r="AJ167" s="1" t="s">
        <v>322</v>
      </c>
      <c r="AN167" s="1" t="s">
        <v>114</v>
      </c>
      <c r="AO167" s="1">
        <v>0</v>
      </c>
    </row>
    <row r="168" spans="1:41" ht="18" hidden="1">
      <c r="A168" s="1" t="s">
        <v>148</v>
      </c>
      <c r="B168" s="14">
        <v>3</v>
      </c>
      <c r="C168" s="1">
        <v>0</v>
      </c>
      <c r="D168" s="1">
        <v>0</v>
      </c>
      <c r="E168" s="1">
        <v>3</v>
      </c>
      <c r="F168" s="1">
        <v>0</v>
      </c>
      <c r="G168" s="1">
        <v>0</v>
      </c>
      <c r="I168" s="1">
        <v>0</v>
      </c>
      <c r="J168" s="1">
        <v>0</v>
      </c>
      <c r="K168" s="1">
        <v>0</v>
      </c>
      <c r="M168" s="1">
        <v>0</v>
      </c>
      <c r="N168" s="1">
        <v>24</v>
      </c>
      <c r="O168" s="1">
        <v>0</v>
      </c>
      <c r="P168" s="1">
        <v>0</v>
      </c>
      <c r="Q168" s="1">
        <v>24</v>
      </c>
      <c r="R168" s="1">
        <v>23.000000000000004</v>
      </c>
      <c r="S168" s="1">
        <v>0</v>
      </c>
      <c r="T168" s="1">
        <v>0</v>
      </c>
      <c r="U168" s="1">
        <v>23.000000000000004</v>
      </c>
      <c r="V168" s="1">
        <v>8</v>
      </c>
      <c r="W168" s="1">
        <v>79.000000000000085</v>
      </c>
      <c r="X168" s="1">
        <v>0.90804597701149437</v>
      </c>
      <c r="Y168" s="1">
        <v>87.000000000000085</v>
      </c>
      <c r="Z168" s="1">
        <v>3</v>
      </c>
      <c r="AA168" s="1">
        <v>20</v>
      </c>
      <c r="AB168" s="1">
        <v>0.14374999999999993</v>
      </c>
      <c r="AC168" s="1">
        <v>23</v>
      </c>
      <c r="AD168" s="1">
        <v>160.00000000000009</v>
      </c>
      <c r="AE168" s="4" t="s">
        <v>148</v>
      </c>
      <c r="AF168" s="4" t="s">
        <v>39</v>
      </c>
      <c r="AI168" s="1" t="s">
        <v>116</v>
      </c>
      <c r="AJ168" s="1" t="s">
        <v>323</v>
      </c>
      <c r="AN168" s="1" t="s">
        <v>116</v>
      </c>
      <c r="AO168" s="1">
        <v>0</v>
      </c>
    </row>
    <row r="169" spans="1:41" ht="18" hidden="1">
      <c r="A169" s="1" t="s">
        <v>149</v>
      </c>
      <c r="B169" s="14">
        <v>40</v>
      </c>
      <c r="C169" s="1">
        <v>9</v>
      </c>
      <c r="D169" s="1">
        <v>0.18367346938775511</v>
      </c>
      <c r="E169" s="1">
        <v>49</v>
      </c>
      <c r="F169" s="1">
        <v>209.3</v>
      </c>
      <c r="G169" s="1">
        <v>22.213049999999999</v>
      </c>
      <c r="H169" s="1">
        <v>9.5947291092229992E-2</v>
      </c>
      <c r="I169" s="1">
        <v>231.51305000000002</v>
      </c>
      <c r="J169" s="1">
        <v>0</v>
      </c>
      <c r="K169" s="1">
        <v>1</v>
      </c>
      <c r="L169" s="1">
        <v>1</v>
      </c>
      <c r="M169" s="1">
        <v>1</v>
      </c>
      <c r="N169" s="1">
        <v>10.89686</v>
      </c>
      <c r="O169" s="1">
        <v>4.5</v>
      </c>
      <c r="P169" s="1">
        <v>0.29226738438876498</v>
      </c>
      <c r="Q169" s="1">
        <v>15.39686</v>
      </c>
      <c r="R169" s="1">
        <v>246</v>
      </c>
      <c r="S169" s="1">
        <v>12.342890000000001</v>
      </c>
      <c r="T169" s="1">
        <v>4.7777161585519153E-2</v>
      </c>
      <c r="U169" s="1">
        <v>258.34289000000001</v>
      </c>
      <c r="V169" s="1">
        <v>354.74850000000004</v>
      </c>
      <c r="W169" s="1">
        <v>491.14519999999993</v>
      </c>
      <c r="X169" s="1">
        <v>0.58062283712480656</v>
      </c>
      <c r="Y169" s="1">
        <v>845.89369999999997</v>
      </c>
      <c r="Z169" s="1">
        <v>24.988970000000002</v>
      </c>
      <c r="AA169" s="1">
        <v>228.30982000000003</v>
      </c>
      <c r="AB169" s="1">
        <v>0.15310194391499038</v>
      </c>
      <c r="AC169" s="1">
        <v>253.29879000000003</v>
      </c>
      <c r="AD169" s="1">
        <v>1654.4452900000001</v>
      </c>
      <c r="AE169" s="4" t="s">
        <v>149</v>
      </c>
      <c r="AF169" s="4" t="s">
        <v>37</v>
      </c>
      <c r="AI169" s="1" t="s">
        <v>117</v>
      </c>
      <c r="AJ169" s="1" t="s">
        <v>324</v>
      </c>
      <c r="AN169" s="1" t="s">
        <v>117</v>
      </c>
      <c r="AO169" s="1">
        <v>0</v>
      </c>
    </row>
    <row r="170" spans="1:41" ht="18" hidden="1">
      <c r="A170" s="1" t="s">
        <v>150</v>
      </c>
      <c r="B170" s="14">
        <v>25.000000000000004</v>
      </c>
      <c r="C170" s="1">
        <v>4</v>
      </c>
      <c r="D170" s="1">
        <v>0.13793103448275859</v>
      </c>
      <c r="E170" s="1">
        <v>29.000000000000004</v>
      </c>
      <c r="F170" s="1">
        <v>21.000000000000007</v>
      </c>
      <c r="G170" s="1">
        <v>5</v>
      </c>
      <c r="H170" s="1">
        <v>0.19230769230769226</v>
      </c>
      <c r="I170" s="1">
        <v>26.000000000000007</v>
      </c>
      <c r="J170" s="1">
        <v>0</v>
      </c>
      <c r="K170" s="1">
        <v>0</v>
      </c>
      <c r="M170" s="1">
        <v>0</v>
      </c>
      <c r="N170" s="1">
        <v>25.500000000000004</v>
      </c>
      <c r="O170" s="1">
        <v>1.0000100000000001</v>
      </c>
      <c r="P170" s="1">
        <v>3.7736212175014272E-2</v>
      </c>
      <c r="Q170" s="1">
        <v>26.500010000000003</v>
      </c>
      <c r="R170" s="1">
        <v>94.800000000000026</v>
      </c>
      <c r="S170" s="1">
        <v>22.000000000000004</v>
      </c>
      <c r="T170" s="1">
        <v>0.18835616438356162</v>
      </c>
      <c r="U170" s="1">
        <v>116.80000000000003</v>
      </c>
      <c r="V170" s="1">
        <v>364.64936999999884</v>
      </c>
      <c r="W170" s="1">
        <v>144.99042999999992</v>
      </c>
      <c r="X170" s="1">
        <v>0.28449589298167111</v>
      </c>
      <c r="Y170" s="1">
        <v>509.63979999999879</v>
      </c>
      <c r="Z170" s="1">
        <v>0</v>
      </c>
      <c r="AA170" s="1">
        <v>20.00001</v>
      </c>
      <c r="AB170" s="1">
        <v>2.7474812409630279E-2</v>
      </c>
      <c r="AC170" s="1">
        <v>20.00001</v>
      </c>
      <c r="AD170" s="1">
        <v>727.9398199999988</v>
      </c>
      <c r="AE170" s="4" t="s">
        <v>150</v>
      </c>
      <c r="AF170" s="4" t="s">
        <v>39</v>
      </c>
      <c r="AI170" s="1" t="s">
        <v>121</v>
      </c>
      <c r="AJ170" s="1" t="s">
        <v>325</v>
      </c>
      <c r="AN170" s="1" t="s">
        <v>121</v>
      </c>
      <c r="AO170" s="1">
        <v>174</v>
      </c>
    </row>
    <row r="171" spans="1:41" ht="18" hidden="1">
      <c r="A171" s="1" t="s">
        <v>151</v>
      </c>
      <c r="B171" s="14">
        <v>15</v>
      </c>
      <c r="C171" s="1">
        <v>0</v>
      </c>
      <c r="D171" s="1">
        <v>0</v>
      </c>
      <c r="E171" s="1">
        <v>15</v>
      </c>
      <c r="F171" s="1">
        <v>41</v>
      </c>
      <c r="G171" s="1">
        <v>4</v>
      </c>
      <c r="H171" s="1">
        <v>8.8888888888888892E-2</v>
      </c>
      <c r="I171" s="1">
        <v>45</v>
      </c>
      <c r="J171" s="1">
        <v>2.5</v>
      </c>
      <c r="K171" s="1">
        <v>0</v>
      </c>
      <c r="L171" s="1">
        <v>0</v>
      </c>
      <c r="M171" s="1">
        <v>2.5</v>
      </c>
      <c r="N171" s="1">
        <v>120.5</v>
      </c>
      <c r="O171" s="1">
        <v>5</v>
      </c>
      <c r="P171" s="1">
        <v>3.9840637450199202E-2</v>
      </c>
      <c r="Q171" s="1">
        <v>125.5</v>
      </c>
      <c r="R171" s="1">
        <v>203.60570000000001</v>
      </c>
      <c r="S171" s="1">
        <v>2</v>
      </c>
      <c r="T171" s="1">
        <v>9.727356780478362E-3</v>
      </c>
      <c r="U171" s="1">
        <v>205.60570000000001</v>
      </c>
      <c r="V171" s="1">
        <v>66.125</v>
      </c>
      <c r="W171" s="1">
        <v>13.375</v>
      </c>
      <c r="X171" s="1">
        <v>0.16823899371069181</v>
      </c>
      <c r="Y171" s="1">
        <v>79.5</v>
      </c>
      <c r="Z171" s="1">
        <v>5</v>
      </c>
      <c r="AA171" s="1">
        <v>2</v>
      </c>
      <c r="AB171" s="1">
        <v>1.4580122668820637E-2</v>
      </c>
      <c r="AC171" s="1">
        <v>7</v>
      </c>
      <c r="AD171" s="1">
        <v>480.10570000000001</v>
      </c>
      <c r="AE171" s="4" t="s">
        <v>151</v>
      </c>
      <c r="AF171" s="4" t="s">
        <v>39</v>
      </c>
      <c r="AI171" s="1" t="s">
        <v>132</v>
      </c>
      <c r="AJ171" s="1" t="s">
        <v>326</v>
      </c>
      <c r="AN171" s="1" t="s">
        <v>132</v>
      </c>
      <c r="AO171" s="1">
        <v>0</v>
      </c>
    </row>
    <row r="172" spans="1:41" ht="18" hidden="1">
      <c r="A172" s="1" t="s">
        <v>152</v>
      </c>
      <c r="B172" s="14">
        <v>3</v>
      </c>
      <c r="C172" s="1">
        <v>0</v>
      </c>
      <c r="D172" s="1">
        <v>0</v>
      </c>
      <c r="E172" s="1">
        <v>3</v>
      </c>
      <c r="F172" s="1">
        <v>0</v>
      </c>
      <c r="G172" s="1">
        <v>0</v>
      </c>
      <c r="I172" s="1">
        <v>0</v>
      </c>
      <c r="J172" s="1">
        <v>0.7</v>
      </c>
      <c r="K172" s="1">
        <v>0</v>
      </c>
      <c r="L172" s="1">
        <v>0</v>
      </c>
      <c r="M172" s="1">
        <v>0.7</v>
      </c>
      <c r="N172" s="1">
        <v>14.856159999999999</v>
      </c>
      <c r="O172" s="1">
        <v>0</v>
      </c>
      <c r="P172" s="1">
        <v>0</v>
      </c>
      <c r="Q172" s="1">
        <v>14.856159999999999</v>
      </c>
      <c r="R172" s="1">
        <v>19.8</v>
      </c>
      <c r="S172" s="1">
        <v>2.5660799999999999</v>
      </c>
      <c r="T172" s="1">
        <v>0.11473087818696884</v>
      </c>
      <c r="U172" s="1">
        <v>22.36608</v>
      </c>
      <c r="V172" s="1">
        <v>13</v>
      </c>
      <c r="W172" s="1">
        <v>27.433920000000001</v>
      </c>
      <c r="X172" s="1">
        <v>0.67848776472822814</v>
      </c>
      <c r="Y172" s="1">
        <v>40.433920000000001</v>
      </c>
      <c r="Z172" s="1">
        <v>0</v>
      </c>
      <c r="AA172" s="1">
        <v>0</v>
      </c>
      <c r="AB172" s="1">
        <v>0</v>
      </c>
      <c r="AC172" s="1">
        <v>0</v>
      </c>
      <c r="AD172" s="1">
        <v>81.356160000000003</v>
      </c>
      <c r="AE172" s="4" t="s">
        <v>152</v>
      </c>
      <c r="AF172" s="4" t="s">
        <v>39</v>
      </c>
      <c r="AI172" s="1" t="s">
        <v>136</v>
      </c>
      <c r="AJ172" s="1" t="s">
        <v>327</v>
      </c>
      <c r="AN172" s="1" t="s">
        <v>136</v>
      </c>
      <c r="AO172" s="1">
        <v>0</v>
      </c>
    </row>
    <row r="173" spans="1:41" ht="18" hidden="1">
      <c r="A173" s="1" t="s">
        <v>153</v>
      </c>
      <c r="B173" s="14">
        <v>23</v>
      </c>
      <c r="C173" s="1">
        <v>0</v>
      </c>
      <c r="D173" s="1">
        <v>0</v>
      </c>
      <c r="E173" s="1">
        <v>23</v>
      </c>
      <c r="F173" s="1">
        <v>3</v>
      </c>
      <c r="G173" s="1">
        <v>1</v>
      </c>
      <c r="H173" s="1">
        <v>0.25</v>
      </c>
      <c r="I173" s="1">
        <v>4</v>
      </c>
      <c r="J173" s="1">
        <v>0</v>
      </c>
      <c r="K173" s="1">
        <v>0</v>
      </c>
      <c r="M173" s="1">
        <v>0</v>
      </c>
      <c r="N173" s="1">
        <v>2</v>
      </c>
      <c r="O173" s="1">
        <v>0</v>
      </c>
      <c r="P173" s="1">
        <v>0</v>
      </c>
      <c r="Q173" s="1">
        <v>2</v>
      </c>
      <c r="R173" s="1">
        <v>8</v>
      </c>
      <c r="S173" s="1">
        <v>1</v>
      </c>
      <c r="T173" s="1">
        <v>0.1111111111111111</v>
      </c>
      <c r="U173" s="1">
        <v>9</v>
      </c>
      <c r="V173" s="1">
        <v>185</v>
      </c>
      <c r="W173" s="1">
        <v>62</v>
      </c>
      <c r="X173" s="1">
        <v>0.25101214574898784</v>
      </c>
      <c r="Y173" s="1">
        <v>247</v>
      </c>
      <c r="Z173" s="1">
        <v>0</v>
      </c>
      <c r="AA173" s="1">
        <v>1</v>
      </c>
      <c r="AB173" s="1">
        <v>3.4965034965034965E-3</v>
      </c>
      <c r="AC173" s="1">
        <v>1</v>
      </c>
      <c r="AD173" s="1">
        <v>286</v>
      </c>
      <c r="AE173" s="4" t="s">
        <v>153</v>
      </c>
      <c r="AF173" s="4" t="s">
        <v>39</v>
      </c>
      <c r="AI173" s="1" t="s">
        <v>143</v>
      </c>
      <c r="AJ173" s="1" t="s">
        <v>328</v>
      </c>
      <c r="AN173" s="1" t="s">
        <v>143</v>
      </c>
      <c r="AO173" s="1">
        <v>205</v>
      </c>
    </row>
    <row r="174" spans="1:41" ht="18" hidden="1">
      <c r="A174" s="1" t="s">
        <v>154</v>
      </c>
      <c r="B174" s="14">
        <v>5</v>
      </c>
      <c r="C174" s="1">
        <v>0</v>
      </c>
      <c r="D174" s="1">
        <v>0</v>
      </c>
      <c r="E174" s="1">
        <v>5</v>
      </c>
      <c r="F174" s="1">
        <v>1</v>
      </c>
      <c r="G174" s="1">
        <v>0</v>
      </c>
      <c r="H174" s="1">
        <v>0</v>
      </c>
      <c r="I174" s="1">
        <v>1</v>
      </c>
      <c r="J174" s="1">
        <v>0</v>
      </c>
      <c r="K174" s="1">
        <v>0</v>
      </c>
      <c r="M174" s="1">
        <v>0</v>
      </c>
      <c r="N174" s="1">
        <v>6</v>
      </c>
      <c r="O174" s="1">
        <v>0</v>
      </c>
      <c r="P174" s="1">
        <v>0</v>
      </c>
      <c r="Q174" s="1">
        <v>6</v>
      </c>
      <c r="R174" s="1">
        <v>25</v>
      </c>
      <c r="S174" s="1">
        <v>1</v>
      </c>
      <c r="T174" s="1">
        <v>3.8461538461538464E-2</v>
      </c>
      <c r="U174" s="1">
        <v>26</v>
      </c>
      <c r="V174" s="1">
        <v>12</v>
      </c>
      <c r="W174" s="1">
        <v>1</v>
      </c>
      <c r="X174" s="1">
        <v>7.6923076923076927E-2</v>
      </c>
      <c r="Y174" s="1">
        <v>13</v>
      </c>
      <c r="Z174" s="1">
        <v>0.43369999999999997</v>
      </c>
      <c r="AA174" s="1">
        <v>0</v>
      </c>
      <c r="AB174" s="1">
        <v>8.4322146763697731E-3</v>
      </c>
      <c r="AC174" s="1">
        <v>0.43369999999999997</v>
      </c>
      <c r="AD174" s="1">
        <v>51.433700000000002</v>
      </c>
      <c r="AE174" s="4" t="s">
        <v>154</v>
      </c>
      <c r="AF174" s="4" t="s">
        <v>39</v>
      </c>
      <c r="AI174" s="1" t="s">
        <v>145</v>
      </c>
      <c r="AJ174" s="1" t="s">
        <v>329</v>
      </c>
      <c r="AN174" s="1" t="s">
        <v>145</v>
      </c>
      <c r="AO174" s="1">
        <v>507</v>
      </c>
    </row>
    <row r="175" spans="1:41" ht="18" hidden="1">
      <c r="A175" s="1" t="s">
        <v>155</v>
      </c>
      <c r="B175" s="14">
        <v>14</v>
      </c>
      <c r="C175" s="1">
        <v>5</v>
      </c>
      <c r="D175" s="1">
        <v>0.26315789473684209</v>
      </c>
      <c r="E175" s="1">
        <v>19</v>
      </c>
      <c r="F175" s="1">
        <v>3</v>
      </c>
      <c r="G175" s="1">
        <v>4</v>
      </c>
      <c r="H175" s="1">
        <v>0.5714285714285714</v>
      </c>
      <c r="I175" s="1">
        <v>7</v>
      </c>
      <c r="J175" s="1">
        <v>0</v>
      </c>
      <c r="K175" s="1">
        <v>0</v>
      </c>
      <c r="M175" s="1">
        <v>0</v>
      </c>
      <c r="N175" s="1">
        <v>33</v>
      </c>
      <c r="O175" s="1">
        <v>25</v>
      </c>
      <c r="P175" s="1">
        <v>0.43103448275862066</v>
      </c>
      <c r="Q175" s="1">
        <v>58</v>
      </c>
      <c r="R175" s="1">
        <v>29.16046</v>
      </c>
      <c r="S175" s="1">
        <v>27.410969999999999</v>
      </c>
      <c r="T175" s="1">
        <v>0.48453733624905715</v>
      </c>
      <c r="U175" s="1">
        <v>56.571429999999999</v>
      </c>
      <c r="V175" s="1">
        <v>0</v>
      </c>
      <c r="W175" s="1">
        <v>3.4285700000000001</v>
      </c>
      <c r="X175" s="1">
        <v>1</v>
      </c>
      <c r="Y175" s="1">
        <v>3.4285700000000001</v>
      </c>
      <c r="Z175" s="1">
        <v>2</v>
      </c>
      <c r="AA175" s="1">
        <v>21</v>
      </c>
      <c r="AB175" s="1">
        <v>0.1377245508982036</v>
      </c>
      <c r="AC175" s="1">
        <v>23</v>
      </c>
      <c r="AD175" s="1">
        <v>167</v>
      </c>
      <c r="AE175" s="4" t="s">
        <v>155</v>
      </c>
      <c r="AF175" s="4" t="s">
        <v>39</v>
      </c>
      <c r="AI175" s="1" t="s">
        <v>149</v>
      </c>
      <c r="AJ175" s="1" t="s">
        <v>330</v>
      </c>
      <c r="AN175" s="1" t="s">
        <v>149</v>
      </c>
      <c r="AO175" s="1">
        <v>95</v>
      </c>
    </row>
    <row r="176" spans="1:41" ht="18" hidden="1">
      <c r="A176" s="1" t="s">
        <v>156</v>
      </c>
      <c r="B176" s="14">
        <v>12</v>
      </c>
      <c r="C176" s="1">
        <v>0</v>
      </c>
      <c r="D176" s="1">
        <v>0</v>
      </c>
      <c r="E176" s="1">
        <v>12</v>
      </c>
      <c r="F176" s="1">
        <v>1</v>
      </c>
      <c r="G176" s="1">
        <v>0</v>
      </c>
      <c r="H176" s="1">
        <v>0</v>
      </c>
      <c r="I176" s="1">
        <v>1</v>
      </c>
      <c r="J176" s="1">
        <v>0</v>
      </c>
      <c r="K176" s="1">
        <v>0</v>
      </c>
      <c r="M176" s="1">
        <v>0</v>
      </c>
      <c r="N176" s="1">
        <v>10</v>
      </c>
      <c r="O176" s="1">
        <v>1</v>
      </c>
      <c r="P176" s="1">
        <v>9.0909090909090912E-2</v>
      </c>
      <c r="Q176" s="1">
        <v>11</v>
      </c>
      <c r="R176" s="1">
        <v>239.18789000000001</v>
      </c>
      <c r="S176" s="1">
        <v>18</v>
      </c>
      <c r="T176" s="1">
        <v>6.9987743202061331E-2</v>
      </c>
      <c r="U176" s="1">
        <v>257.18789000000004</v>
      </c>
      <c r="V176" s="1">
        <v>0</v>
      </c>
      <c r="W176" s="1">
        <v>1</v>
      </c>
      <c r="X176" s="1">
        <v>1</v>
      </c>
      <c r="Y176" s="1">
        <v>1</v>
      </c>
      <c r="Z176" s="1">
        <v>0</v>
      </c>
      <c r="AA176" s="1">
        <v>0</v>
      </c>
      <c r="AB176" s="1">
        <v>0</v>
      </c>
      <c r="AC176" s="1">
        <v>0</v>
      </c>
      <c r="AD176" s="1">
        <v>282.18789000000004</v>
      </c>
      <c r="AE176" s="4" t="s">
        <v>156</v>
      </c>
      <c r="AF176" s="4" t="s">
        <v>39</v>
      </c>
      <c r="AI176" s="1" t="s">
        <v>165</v>
      </c>
      <c r="AJ176" s="1" t="s">
        <v>331</v>
      </c>
      <c r="AN176" s="1" t="s">
        <v>165</v>
      </c>
      <c r="AO176" s="1">
        <v>0</v>
      </c>
    </row>
    <row r="177" spans="1:41" ht="18" hidden="1">
      <c r="A177" s="1" t="s">
        <v>157</v>
      </c>
      <c r="B177" s="14">
        <v>17</v>
      </c>
      <c r="C177" s="1">
        <v>0</v>
      </c>
      <c r="D177" s="1">
        <v>0</v>
      </c>
      <c r="E177" s="1">
        <v>17</v>
      </c>
      <c r="F177" s="1">
        <v>0</v>
      </c>
      <c r="G177" s="1">
        <v>0</v>
      </c>
      <c r="I177" s="1">
        <v>0</v>
      </c>
      <c r="J177" s="1">
        <v>2</v>
      </c>
      <c r="K177" s="1">
        <v>0</v>
      </c>
      <c r="L177" s="1">
        <v>0</v>
      </c>
      <c r="M177" s="1">
        <v>2</v>
      </c>
      <c r="N177" s="1">
        <v>1</v>
      </c>
      <c r="O177" s="1">
        <v>0</v>
      </c>
      <c r="P177" s="1">
        <v>0</v>
      </c>
      <c r="Q177" s="1">
        <v>1</v>
      </c>
      <c r="R177" s="1">
        <v>6</v>
      </c>
      <c r="S177" s="1">
        <v>1</v>
      </c>
      <c r="T177" s="1">
        <v>0.14285714285714285</v>
      </c>
      <c r="U177" s="1">
        <v>7</v>
      </c>
      <c r="V177" s="1">
        <v>211.39393999999999</v>
      </c>
      <c r="W177" s="1">
        <v>20</v>
      </c>
      <c r="X177" s="1">
        <v>8.6432687044440321E-2</v>
      </c>
      <c r="Y177" s="1">
        <v>231.39393999999999</v>
      </c>
      <c r="Z177" s="1">
        <v>2</v>
      </c>
      <c r="AA177" s="1">
        <v>0.60606000000000004</v>
      </c>
      <c r="AB177" s="1">
        <v>9.9849042145593887E-3</v>
      </c>
      <c r="AC177" s="1">
        <v>2.6060600000000003</v>
      </c>
      <c r="AD177" s="1">
        <v>261</v>
      </c>
      <c r="AE177" s="4" t="s">
        <v>157</v>
      </c>
      <c r="AF177" s="4" t="s">
        <v>39</v>
      </c>
      <c r="AI177" s="1" t="s">
        <v>169</v>
      </c>
      <c r="AJ177" s="1" t="s">
        <v>332</v>
      </c>
      <c r="AN177" s="1" t="s">
        <v>169</v>
      </c>
      <c r="AO177" s="1">
        <v>0</v>
      </c>
    </row>
    <row r="178" spans="1:41" ht="18" hidden="1">
      <c r="A178" s="1" t="s">
        <v>158</v>
      </c>
      <c r="B178" s="14">
        <v>19</v>
      </c>
      <c r="C178" s="1">
        <v>0.92166000000000003</v>
      </c>
      <c r="D178" s="1">
        <v>4.6264216937745149E-2</v>
      </c>
      <c r="E178" s="1">
        <v>19.921659999999999</v>
      </c>
      <c r="F178" s="1">
        <v>177.07834</v>
      </c>
      <c r="G178" s="1">
        <v>10</v>
      </c>
      <c r="H178" s="1">
        <v>5.3453542510586739E-2</v>
      </c>
      <c r="I178" s="1">
        <v>187.07834</v>
      </c>
      <c r="J178" s="1">
        <v>3</v>
      </c>
      <c r="K178" s="1">
        <v>0</v>
      </c>
      <c r="L178" s="1">
        <v>0</v>
      </c>
      <c r="M178" s="1">
        <v>3</v>
      </c>
      <c r="N178" s="1">
        <v>212.43881999999999</v>
      </c>
      <c r="O178" s="1">
        <v>16.600000000000001</v>
      </c>
      <c r="P178" s="1">
        <v>7.2476796728170367E-2</v>
      </c>
      <c r="Q178" s="1">
        <v>229.03881999999999</v>
      </c>
      <c r="R178" s="1">
        <v>148.20471999999998</v>
      </c>
      <c r="S178" s="1">
        <v>116.56824</v>
      </c>
      <c r="T178" s="1">
        <v>0.44025734349912465</v>
      </c>
      <c r="U178" s="1">
        <v>264.77296000000001</v>
      </c>
      <c r="V178" s="1">
        <v>78.520399999999981</v>
      </c>
      <c r="W178" s="1">
        <v>230.74646000000004</v>
      </c>
      <c r="X178" s="1">
        <v>0.74610794056628005</v>
      </c>
      <c r="Y178" s="1">
        <v>309.26686000000001</v>
      </c>
      <c r="Z178" s="1">
        <v>28.247120000000002</v>
      </c>
      <c r="AA178" s="1">
        <v>140.06567999999993</v>
      </c>
      <c r="AB178" s="1">
        <v>0.14246996744787646</v>
      </c>
      <c r="AC178" s="1">
        <v>168.31279999999992</v>
      </c>
      <c r="AD178" s="1">
        <v>1181.3914400000001</v>
      </c>
      <c r="AE178" s="4" t="s">
        <v>158</v>
      </c>
      <c r="AF178" s="4" t="s">
        <v>37</v>
      </c>
      <c r="AI178" s="1" t="s">
        <v>171</v>
      </c>
      <c r="AJ178" s="1" t="s">
        <v>333</v>
      </c>
      <c r="AN178" s="1" t="s">
        <v>171</v>
      </c>
      <c r="AO178" s="1">
        <v>190</v>
      </c>
    </row>
    <row r="179" spans="1:41" ht="18" hidden="1">
      <c r="A179" s="1" t="s">
        <v>159</v>
      </c>
      <c r="B179" s="14">
        <v>23</v>
      </c>
      <c r="C179" s="1">
        <v>0</v>
      </c>
      <c r="D179" s="1">
        <v>0</v>
      </c>
      <c r="E179" s="1">
        <v>23</v>
      </c>
      <c r="F179" s="1">
        <v>5</v>
      </c>
      <c r="G179" s="1">
        <v>0</v>
      </c>
      <c r="H179" s="1">
        <v>0</v>
      </c>
      <c r="I179" s="1">
        <v>5</v>
      </c>
      <c r="J179" s="1">
        <v>0</v>
      </c>
      <c r="K179" s="1">
        <v>0</v>
      </c>
      <c r="M179" s="1">
        <v>0</v>
      </c>
      <c r="N179" s="1">
        <v>79</v>
      </c>
      <c r="O179" s="1">
        <v>1</v>
      </c>
      <c r="P179" s="1">
        <v>1.2500000000000001E-2</v>
      </c>
      <c r="Q179" s="1">
        <v>80</v>
      </c>
      <c r="R179" s="1">
        <v>92</v>
      </c>
      <c r="S179" s="1">
        <v>0</v>
      </c>
      <c r="T179" s="1">
        <v>0</v>
      </c>
      <c r="U179" s="1">
        <v>92</v>
      </c>
      <c r="V179" s="1">
        <v>24</v>
      </c>
      <c r="W179" s="1">
        <v>1</v>
      </c>
      <c r="X179" s="1">
        <v>0.04</v>
      </c>
      <c r="Y179" s="1">
        <v>25</v>
      </c>
      <c r="Z179" s="1">
        <v>87</v>
      </c>
      <c r="AA179" s="1">
        <v>5</v>
      </c>
      <c r="AB179" s="1">
        <v>0.29022082018927448</v>
      </c>
      <c r="AC179" s="1">
        <v>92</v>
      </c>
      <c r="AD179" s="1">
        <v>317</v>
      </c>
      <c r="AE179" s="4" t="s">
        <v>159</v>
      </c>
      <c r="AF179" s="4" t="s">
        <v>39</v>
      </c>
      <c r="AI179" s="1" t="s">
        <v>161</v>
      </c>
      <c r="AJ179" s="1" t="s">
        <v>334</v>
      </c>
      <c r="AN179" s="1" t="s">
        <v>161</v>
      </c>
      <c r="AO179" s="1">
        <v>22</v>
      </c>
    </row>
    <row r="180" spans="1:41" ht="18" hidden="1">
      <c r="A180" s="1" t="s">
        <v>160</v>
      </c>
      <c r="B180" s="14">
        <v>8</v>
      </c>
      <c r="C180" s="1">
        <v>1</v>
      </c>
      <c r="D180" s="1">
        <v>0.1111111111111111</v>
      </c>
      <c r="E180" s="1">
        <v>9</v>
      </c>
      <c r="F180" s="1">
        <v>31</v>
      </c>
      <c r="G180" s="1">
        <v>3</v>
      </c>
      <c r="H180" s="1">
        <v>8.8235294117647065E-2</v>
      </c>
      <c r="I180" s="1">
        <v>34</v>
      </c>
      <c r="J180" s="1">
        <v>0</v>
      </c>
      <c r="K180" s="1">
        <v>0</v>
      </c>
      <c r="M180" s="1">
        <v>0</v>
      </c>
      <c r="N180" s="1">
        <v>44.833500000000001</v>
      </c>
      <c r="O180" s="1">
        <v>1</v>
      </c>
      <c r="P180" s="1">
        <v>2.1818102479627347E-2</v>
      </c>
      <c r="Q180" s="1">
        <v>45.833500000000001</v>
      </c>
      <c r="R180" s="1">
        <v>61</v>
      </c>
      <c r="S180" s="1">
        <v>7</v>
      </c>
      <c r="T180" s="1">
        <v>0.10294117647058823</v>
      </c>
      <c r="U180" s="1">
        <v>68</v>
      </c>
      <c r="V180" s="1">
        <v>11</v>
      </c>
      <c r="W180" s="1">
        <v>51</v>
      </c>
      <c r="X180" s="1">
        <v>0.82258064516129037</v>
      </c>
      <c r="Y180" s="1">
        <v>62</v>
      </c>
      <c r="Z180" s="1">
        <v>13</v>
      </c>
      <c r="AA180" s="1">
        <v>23</v>
      </c>
      <c r="AB180" s="1">
        <v>0.14126871074642855</v>
      </c>
      <c r="AC180" s="1">
        <v>36</v>
      </c>
      <c r="AD180" s="1">
        <v>254.83350000000002</v>
      </c>
      <c r="AE180" s="4" t="s">
        <v>160</v>
      </c>
      <c r="AF180" s="4" t="s">
        <v>37</v>
      </c>
      <c r="AI180" s="1" t="s">
        <v>173</v>
      </c>
      <c r="AJ180" s="1" t="s">
        <v>335</v>
      </c>
      <c r="AN180" s="1" t="s">
        <v>173</v>
      </c>
      <c r="AO180" s="1">
        <v>412</v>
      </c>
    </row>
    <row r="181" spans="1:41" ht="18" hidden="1">
      <c r="A181" s="1" t="s">
        <v>161</v>
      </c>
      <c r="B181" s="14">
        <v>0</v>
      </c>
      <c r="C181" s="1">
        <v>0</v>
      </c>
      <c r="E181" s="1">
        <v>0</v>
      </c>
      <c r="F181" s="1">
        <v>171</v>
      </c>
      <c r="G181" s="1">
        <v>40</v>
      </c>
      <c r="H181" s="1">
        <v>0.1895734597156398</v>
      </c>
      <c r="I181" s="1">
        <v>211</v>
      </c>
      <c r="J181" s="1">
        <v>0</v>
      </c>
      <c r="K181" s="1">
        <v>0</v>
      </c>
      <c r="M181" s="1">
        <v>0</v>
      </c>
      <c r="N181" s="1">
        <v>74</v>
      </c>
      <c r="O181" s="1">
        <v>2</v>
      </c>
      <c r="P181" s="1">
        <v>2.6315789473684209E-2</v>
      </c>
      <c r="Q181" s="1">
        <v>76</v>
      </c>
      <c r="R181" s="1">
        <v>88</v>
      </c>
      <c r="S181" s="1">
        <v>9</v>
      </c>
      <c r="T181" s="1">
        <v>9.2783505154639179E-2</v>
      </c>
      <c r="U181" s="1">
        <v>97</v>
      </c>
      <c r="V181" s="1">
        <v>588.33110999999997</v>
      </c>
      <c r="W181" s="1">
        <v>93.639979999999994</v>
      </c>
      <c r="X181" s="1">
        <v>0.13730784394394197</v>
      </c>
      <c r="Y181" s="1">
        <v>681.97109</v>
      </c>
      <c r="Z181" s="1">
        <v>49.5</v>
      </c>
      <c r="AA181" s="1">
        <v>68.349999999999994</v>
      </c>
      <c r="AB181" s="1">
        <v>9.955051569490117E-2</v>
      </c>
      <c r="AC181" s="1">
        <v>117.85</v>
      </c>
      <c r="AD181" s="1">
        <v>1183.8210899999999</v>
      </c>
      <c r="AE181" s="4" t="s">
        <v>161</v>
      </c>
      <c r="AF181" s="4" t="s">
        <v>37</v>
      </c>
      <c r="AI181" s="1" t="s">
        <v>176</v>
      </c>
      <c r="AJ181" s="1" t="s">
        <v>336</v>
      </c>
      <c r="AN181" s="1" t="s">
        <v>176</v>
      </c>
      <c r="AO181" s="1">
        <v>227</v>
      </c>
    </row>
    <row r="182" spans="1:41" ht="18" hidden="1">
      <c r="A182" s="1" t="s">
        <v>162</v>
      </c>
      <c r="B182" s="14">
        <v>5</v>
      </c>
      <c r="C182" s="1">
        <v>0</v>
      </c>
      <c r="D182" s="1">
        <v>0</v>
      </c>
      <c r="E182" s="1">
        <v>5</v>
      </c>
      <c r="F182" s="1">
        <v>45</v>
      </c>
      <c r="G182" s="1">
        <v>16</v>
      </c>
      <c r="H182" s="1">
        <v>0.26229508196721313</v>
      </c>
      <c r="I182" s="1">
        <v>61</v>
      </c>
      <c r="J182" s="1">
        <v>1</v>
      </c>
      <c r="K182" s="1">
        <v>0</v>
      </c>
      <c r="L182" s="1">
        <v>0</v>
      </c>
      <c r="M182" s="1">
        <v>1</v>
      </c>
      <c r="N182" s="1">
        <v>73.058220000000006</v>
      </c>
      <c r="O182" s="1">
        <v>19.941780000000001</v>
      </c>
      <c r="P182" s="1">
        <v>0.21442774193548389</v>
      </c>
      <c r="Q182" s="1">
        <v>93</v>
      </c>
      <c r="R182" s="1">
        <v>126.83332999999999</v>
      </c>
      <c r="S182" s="1">
        <v>62.166669999999996</v>
      </c>
      <c r="T182" s="1">
        <v>0.32892417989417988</v>
      </c>
      <c r="U182" s="1">
        <v>189</v>
      </c>
      <c r="V182" s="1">
        <v>6</v>
      </c>
      <c r="W182" s="1">
        <v>105</v>
      </c>
      <c r="X182" s="1">
        <v>0.94594594594594594</v>
      </c>
      <c r="Y182" s="1">
        <v>111</v>
      </c>
      <c r="Z182" s="1">
        <v>6</v>
      </c>
      <c r="AA182" s="1">
        <v>39.169200000000004</v>
      </c>
      <c r="AB182" s="1">
        <v>8.9414002278840443E-2</v>
      </c>
      <c r="AC182" s="1">
        <v>45.169200000000004</v>
      </c>
      <c r="AD182" s="1">
        <v>505.16919999999999</v>
      </c>
      <c r="AE182" s="4" t="s">
        <v>162</v>
      </c>
      <c r="AF182" s="4" t="s">
        <v>37</v>
      </c>
      <c r="AI182" s="1" t="s">
        <v>178</v>
      </c>
      <c r="AJ182" s="1" t="s">
        <v>337</v>
      </c>
      <c r="AN182" s="1" t="s">
        <v>178</v>
      </c>
      <c r="AO182" s="1">
        <v>2</v>
      </c>
    </row>
    <row r="183" spans="1:41" ht="18" hidden="1">
      <c r="A183" s="1" t="s">
        <v>163</v>
      </c>
      <c r="B183" s="14">
        <v>0</v>
      </c>
      <c r="C183" s="1">
        <v>0</v>
      </c>
      <c r="E183" s="1">
        <v>0</v>
      </c>
      <c r="F183" s="1">
        <v>0</v>
      </c>
      <c r="G183" s="1">
        <v>0</v>
      </c>
      <c r="I183" s="1">
        <v>0</v>
      </c>
      <c r="J183" s="1">
        <v>0</v>
      </c>
      <c r="K183" s="1">
        <v>0</v>
      </c>
      <c r="M183" s="1">
        <v>0</v>
      </c>
      <c r="N183" s="1">
        <v>14</v>
      </c>
      <c r="O183" s="1">
        <v>0</v>
      </c>
      <c r="P183" s="1">
        <v>0</v>
      </c>
      <c r="Q183" s="1">
        <v>14</v>
      </c>
      <c r="R183" s="1">
        <v>33.999999999999993</v>
      </c>
      <c r="S183" s="1">
        <v>13.999999999999998</v>
      </c>
      <c r="T183" s="1">
        <v>0.29166666666666669</v>
      </c>
      <c r="U183" s="1">
        <v>47.999999999999993</v>
      </c>
      <c r="V183" s="1">
        <v>0</v>
      </c>
      <c r="W183" s="1">
        <v>0</v>
      </c>
      <c r="Y183" s="1">
        <v>0</v>
      </c>
      <c r="Z183" s="1">
        <v>0</v>
      </c>
      <c r="AA183" s="1">
        <v>0</v>
      </c>
      <c r="AB183" s="1">
        <v>0</v>
      </c>
      <c r="AC183" s="1">
        <v>0</v>
      </c>
      <c r="AD183" s="1">
        <v>61.999999999999993</v>
      </c>
      <c r="AE183" s="4" t="s">
        <v>163</v>
      </c>
      <c r="AF183" s="4" t="s">
        <v>39</v>
      </c>
      <c r="AI183" s="1" t="s">
        <v>179</v>
      </c>
      <c r="AJ183" s="1" t="s">
        <v>338</v>
      </c>
      <c r="AN183" s="1" t="s">
        <v>179</v>
      </c>
      <c r="AO183" s="1">
        <v>57</v>
      </c>
    </row>
    <row r="184" spans="1:41" ht="18" hidden="1">
      <c r="A184" s="1" t="s">
        <v>164</v>
      </c>
      <c r="B184" s="14">
        <v>15.012839999999999</v>
      </c>
      <c r="C184" s="1">
        <v>9.5</v>
      </c>
      <c r="D184" s="1">
        <v>0.38755199315950339</v>
      </c>
      <c r="E184" s="1">
        <v>24.512839999999997</v>
      </c>
      <c r="F184" s="1">
        <v>8</v>
      </c>
      <c r="G184" s="1">
        <v>0</v>
      </c>
      <c r="H184" s="1">
        <v>0</v>
      </c>
      <c r="I184" s="1">
        <v>8</v>
      </c>
      <c r="J184" s="1">
        <v>20.19689</v>
      </c>
      <c r="K184" s="1">
        <v>18.972769999999997</v>
      </c>
      <c r="L184" s="1">
        <v>0.48437413038560967</v>
      </c>
      <c r="M184" s="1">
        <v>39.169659999999993</v>
      </c>
      <c r="N184" s="1">
        <v>9.1743200000000016</v>
      </c>
      <c r="O184" s="1">
        <v>2</v>
      </c>
      <c r="P184" s="1">
        <v>0.17898180828900548</v>
      </c>
      <c r="Q184" s="1">
        <v>11.174320000000002</v>
      </c>
      <c r="R184" s="1">
        <v>76.063029999999998</v>
      </c>
      <c r="S184" s="1">
        <v>5.8186699999999991</v>
      </c>
      <c r="T184" s="1">
        <v>7.1061910048276958E-2</v>
      </c>
      <c r="U184" s="1">
        <v>81.881699999999995</v>
      </c>
      <c r="V184" s="1">
        <v>37.556829999999991</v>
      </c>
      <c r="W184" s="1">
        <v>52.313030000000005</v>
      </c>
      <c r="X184" s="1">
        <v>0.58209760202141203</v>
      </c>
      <c r="Y184" s="1">
        <v>89.869859999999989</v>
      </c>
      <c r="Z184" s="1">
        <v>1.1146400000000001</v>
      </c>
      <c r="AA184" s="1">
        <v>153.40994000000001</v>
      </c>
      <c r="AB184" s="1">
        <v>0.37768792814932339</v>
      </c>
      <c r="AC184" s="1">
        <v>154.52458000000001</v>
      </c>
      <c r="AD184" s="1">
        <v>409.13296000000003</v>
      </c>
      <c r="AE184" s="4" t="s">
        <v>164</v>
      </c>
      <c r="AF184" s="4" t="s">
        <v>39</v>
      </c>
      <c r="AI184" s="1" t="s">
        <v>180</v>
      </c>
      <c r="AJ184" s="1" t="s">
        <v>339</v>
      </c>
      <c r="AN184" s="1" t="s">
        <v>180</v>
      </c>
      <c r="AO184" s="1">
        <v>896</v>
      </c>
    </row>
    <row r="185" spans="1:41" ht="18" hidden="1">
      <c r="A185" s="1" t="s">
        <v>165</v>
      </c>
      <c r="B185" s="14">
        <v>13</v>
      </c>
      <c r="C185" s="1">
        <v>0</v>
      </c>
      <c r="D185" s="1">
        <v>0</v>
      </c>
      <c r="E185" s="1">
        <v>13</v>
      </c>
      <c r="F185" s="1">
        <v>86</v>
      </c>
      <c r="G185" s="1">
        <v>9</v>
      </c>
      <c r="H185" s="1">
        <v>9.4736842105263161E-2</v>
      </c>
      <c r="I185" s="1">
        <v>95</v>
      </c>
      <c r="J185" s="1">
        <v>0</v>
      </c>
      <c r="K185" s="1">
        <v>0</v>
      </c>
      <c r="M185" s="1">
        <v>0</v>
      </c>
      <c r="N185" s="1">
        <v>260</v>
      </c>
      <c r="O185" s="1">
        <v>16</v>
      </c>
      <c r="P185" s="1">
        <v>5.7971014492753624E-2</v>
      </c>
      <c r="Q185" s="1">
        <v>276</v>
      </c>
      <c r="R185" s="1">
        <v>623.61827000000005</v>
      </c>
      <c r="S185" s="1">
        <v>35</v>
      </c>
      <c r="T185" s="1">
        <v>5.3141556489163286E-2</v>
      </c>
      <c r="U185" s="1">
        <v>658.61827000000005</v>
      </c>
      <c r="V185" s="1">
        <v>32</v>
      </c>
      <c r="W185" s="1">
        <v>27.748249999999999</v>
      </c>
      <c r="X185" s="1">
        <v>0.4644194599841836</v>
      </c>
      <c r="Y185" s="1">
        <v>59.748249999999999</v>
      </c>
      <c r="Z185" s="1">
        <v>72</v>
      </c>
      <c r="AA185" s="1">
        <v>23.251750000000001</v>
      </c>
      <c r="AB185" s="1">
        <v>7.9534316055482362E-2</v>
      </c>
      <c r="AC185" s="1">
        <v>95.251750000000001</v>
      </c>
      <c r="AD185" s="1">
        <v>1197.6182699999999</v>
      </c>
      <c r="AE185" s="4" t="s">
        <v>165</v>
      </c>
      <c r="AF185" s="4" t="s">
        <v>37</v>
      </c>
      <c r="AI185" s="1" t="s">
        <v>192</v>
      </c>
      <c r="AJ185" s="1" t="s">
        <v>340</v>
      </c>
      <c r="AN185" s="1" t="s">
        <v>192</v>
      </c>
      <c r="AO185" s="1">
        <v>179</v>
      </c>
    </row>
    <row r="186" spans="1:41" ht="18" hidden="1">
      <c r="A186" s="1" t="s">
        <v>166</v>
      </c>
      <c r="B186" s="14">
        <v>0</v>
      </c>
      <c r="C186" s="1">
        <v>0</v>
      </c>
      <c r="E186" s="1">
        <v>0</v>
      </c>
      <c r="F186" s="1">
        <v>74.399979999999999</v>
      </c>
      <c r="G186" s="1">
        <v>21.895769999999999</v>
      </c>
      <c r="H186" s="1">
        <v>0.2273804399467266</v>
      </c>
      <c r="I186" s="1">
        <v>96.295749999999998</v>
      </c>
      <c r="J186" s="1">
        <v>0</v>
      </c>
      <c r="K186" s="1">
        <v>0</v>
      </c>
      <c r="M186" s="1">
        <v>0</v>
      </c>
      <c r="N186" s="1">
        <v>118.87821</v>
      </c>
      <c r="O186" s="1">
        <v>6.0766900000000001</v>
      </c>
      <c r="P186" s="1">
        <v>4.8631066088644787E-2</v>
      </c>
      <c r="Q186" s="1">
        <v>124.95489999999999</v>
      </c>
      <c r="R186" s="1">
        <v>106.24459</v>
      </c>
      <c r="S186" s="1">
        <v>9.1806300000000007</v>
      </c>
      <c r="T186" s="1">
        <v>7.9537470233974866E-2</v>
      </c>
      <c r="U186" s="1">
        <v>115.42522</v>
      </c>
      <c r="V186" s="1">
        <v>92.992239999999981</v>
      </c>
      <c r="W186" s="1">
        <v>98.019990000000021</v>
      </c>
      <c r="X186" s="1">
        <v>0.51316080650961471</v>
      </c>
      <c r="Y186" s="1">
        <v>191.01222999999999</v>
      </c>
      <c r="Z186" s="1">
        <v>40.820180000000001</v>
      </c>
      <c r="AA186" s="1">
        <v>199.41392999999999</v>
      </c>
      <c r="AB186" s="1">
        <v>0.3128365176467548</v>
      </c>
      <c r="AC186" s="1">
        <v>240.23410999999999</v>
      </c>
      <c r="AD186" s="1">
        <v>767.92221000000018</v>
      </c>
      <c r="AE186" s="4" t="s">
        <v>166</v>
      </c>
      <c r="AF186" s="4" t="s">
        <v>37</v>
      </c>
      <c r="AI186" s="1" t="s">
        <v>190</v>
      </c>
      <c r="AJ186" s="1" t="s">
        <v>341</v>
      </c>
      <c r="AN186" s="1" t="s">
        <v>190</v>
      </c>
      <c r="AO186" s="1">
        <v>30</v>
      </c>
    </row>
    <row r="187" spans="1:41" ht="18" hidden="1">
      <c r="A187" s="1" t="s">
        <v>167</v>
      </c>
      <c r="B187" s="14">
        <v>2</v>
      </c>
      <c r="C187" s="1">
        <v>0</v>
      </c>
      <c r="D187" s="1">
        <v>0</v>
      </c>
      <c r="E187" s="1">
        <v>2</v>
      </c>
      <c r="F187" s="1">
        <v>2</v>
      </c>
      <c r="G187" s="1">
        <v>0</v>
      </c>
      <c r="H187" s="1">
        <v>0</v>
      </c>
      <c r="I187" s="1">
        <v>2</v>
      </c>
      <c r="J187" s="1">
        <v>6</v>
      </c>
      <c r="K187" s="1">
        <v>1</v>
      </c>
      <c r="L187" s="1">
        <v>0.14285714285714285</v>
      </c>
      <c r="M187" s="1">
        <v>7</v>
      </c>
      <c r="N187" s="1">
        <v>13</v>
      </c>
      <c r="O187" s="1">
        <v>0</v>
      </c>
      <c r="P187" s="1">
        <v>0</v>
      </c>
      <c r="Q187" s="1">
        <v>13</v>
      </c>
      <c r="R187" s="1">
        <v>49</v>
      </c>
      <c r="S187" s="1">
        <v>3</v>
      </c>
      <c r="T187" s="1">
        <v>5.7692307692307696E-2</v>
      </c>
      <c r="U187" s="1">
        <v>52</v>
      </c>
      <c r="V187" s="1">
        <v>174</v>
      </c>
      <c r="W187" s="1">
        <v>40</v>
      </c>
      <c r="X187" s="1">
        <v>0.18691588785046728</v>
      </c>
      <c r="Y187" s="1">
        <v>214</v>
      </c>
      <c r="Z187" s="1">
        <v>25</v>
      </c>
      <c r="AA187" s="1">
        <v>6</v>
      </c>
      <c r="AB187" s="1">
        <v>9.657320872274143E-2</v>
      </c>
      <c r="AC187" s="1">
        <v>31</v>
      </c>
      <c r="AD187" s="1">
        <v>321</v>
      </c>
      <c r="AE187" s="4" t="s">
        <v>167</v>
      </c>
      <c r="AF187" s="4" t="s">
        <v>39</v>
      </c>
      <c r="AI187" s="1" t="s">
        <v>193</v>
      </c>
      <c r="AJ187" s="1" t="s">
        <v>342</v>
      </c>
      <c r="AN187" s="1" t="s">
        <v>193</v>
      </c>
      <c r="AO187" s="1">
        <v>0</v>
      </c>
    </row>
    <row r="188" spans="1:41" ht="18" hidden="1">
      <c r="A188" s="1" t="s">
        <v>168</v>
      </c>
      <c r="B188" s="14">
        <v>55.599999999999994</v>
      </c>
      <c r="C188" s="1">
        <v>6.8</v>
      </c>
      <c r="D188" s="1">
        <v>0.10897435897435899</v>
      </c>
      <c r="E188" s="1">
        <v>62.399999999999991</v>
      </c>
      <c r="F188" s="1">
        <v>51</v>
      </c>
      <c r="G188" s="1">
        <v>3</v>
      </c>
      <c r="H188" s="1">
        <v>5.5555555555555552E-2</v>
      </c>
      <c r="I188" s="1">
        <v>54</v>
      </c>
      <c r="J188" s="1">
        <v>0</v>
      </c>
      <c r="K188" s="1">
        <v>0</v>
      </c>
      <c r="M188" s="1">
        <v>0</v>
      </c>
      <c r="N188" s="1">
        <v>299.19502</v>
      </c>
      <c r="O188" s="1">
        <v>26.164670000000001</v>
      </c>
      <c r="P188" s="1">
        <v>8.0417675588515591E-2</v>
      </c>
      <c r="Q188" s="1">
        <v>325.35969</v>
      </c>
      <c r="R188" s="1">
        <v>882.73599999999999</v>
      </c>
      <c r="S188" s="1">
        <v>12</v>
      </c>
      <c r="T188" s="1">
        <v>1.3411777328731604E-2</v>
      </c>
      <c r="U188" s="1">
        <v>894.73599999999999</v>
      </c>
      <c r="V188" s="1">
        <v>627.30109999999945</v>
      </c>
      <c r="W188" s="1">
        <v>25.972329999999999</v>
      </c>
      <c r="X188" s="1">
        <v>3.9757211616581467E-2</v>
      </c>
      <c r="Y188" s="1">
        <v>653.27342999999951</v>
      </c>
      <c r="Z188" s="1">
        <v>67.55183000000001</v>
      </c>
      <c r="AA188" s="1">
        <v>30.495930000000001</v>
      </c>
      <c r="AB188" s="1">
        <v>4.6961858072533662E-2</v>
      </c>
      <c r="AC188" s="1">
        <v>98.047760000000011</v>
      </c>
      <c r="AD188" s="1">
        <v>2087.8168799999994</v>
      </c>
      <c r="AE188" s="4" t="s">
        <v>168</v>
      </c>
      <c r="AF188" s="4" t="s">
        <v>39</v>
      </c>
      <c r="AI188" s="1" t="s">
        <v>194</v>
      </c>
      <c r="AJ188" s="1" t="s">
        <v>343</v>
      </c>
      <c r="AN188" s="1" t="s">
        <v>194</v>
      </c>
      <c r="AO188" s="1">
        <v>87</v>
      </c>
    </row>
    <row r="189" spans="1:41" ht="18" hidden="1">
      <c r="A189" s="1" t="s">
        <v>169</v>
      </c>
      <c r="B189" s="14">
        <v>76.999999999999986</v>
      </c>
      <c r="C189" s="1">
        <v>0</v>
      </c>
      <c r="D189" s="1">
        <v>0</v>
      </c>
      <c r="E189" s="1">
        <v>76.999999999999986</v>
      </c>
      <c r="F189" s="1">
        <v>389.36799999999994</v>
      </c>
      <c r="G189" s="1">
        <v>15.4</v>
      </c>
      <c r="H189" s="1">
        <v>3.8046485888212515E-2</v>
      </c>
      <c r="I189" s="1">
        <v>404.76799999999992</v>
      </c>
      <c r="J189" s="1">
        <v>0</v>
      </c>
      <c r="K189" s="1">
        <v>0</v>
      </c>
      <c r="M189" s="1">
        <v>0</v>
      </c>
      <c r="N189" s="1">
        <v>485</v>
      </c>
      <c r="O189" s="1">
        <v>27</v>
      </c>
      <c r="P189" s="1">
        <v>5.2734375E-2</v>
      </c>
      <c r="Q189" s="1">
        <v>512</v>
      </c>
      <c r="R189" s="1">
        <v>609.52786000000003</v>
      </c>
      <c r="S189" s="1">
        <v>176.99999999999997</v>
      </c>
      <c r="T189" s="1">
        <v>0.22503970806577656</v>
      </c>
      <c r="U189" s="1">
        <v>786.52786000000003</v>
      </c>
      <c r="V189" s="1">
        <v>184.69999999999996</v>
      </c>
      <c r="W189" s="1">
        <v>738.06791999999996</v>
      </c>
      <c r="X189" s="1">
        <v>0.79984132955120513</v>
      </c>
      <c r="Y189" s="1">
        <v>922.76791999999989</v>
      </c>
      <c r="Z189" s="1">
        <v>50.82461</v>
      </c>
      <c r="AA189" s="1">
        <v>141.76398</v>
      </c>
      <c r="AB189" s="1">
        <v>6.6509568619246923E-2</v>
      </c>
      <c r="AC189" s="1">
        <v>192.58859000000001</v>
      </c>
      <c r="AD189" s="1">
        <v>2895.6523700000002</v>
      </c>
      <c r="AE189" s="4" t="s">
        <v>169</v>
      </c>
      <c r="AF189" s="4" t="s">
        <v>376</v>
      </c>
      <c r="AI189" s="1" t="s">
        <v>195</v>
      </c>
      <c r="AJ189" s="1" t="s">
        <v>344</v>
      </c>
      <c r="AN189" s="1" t="s">
        <v>195</v>
      </c>
      <c r="AO189" s="1">
        <v>0</v>
      </c>
    </row>
    <row r="190" spans="1:41" ht="18" hidden="1">
      <c r="A190" s="1" t="s">
        <v>170</v>
      </c>
      <c r="B190" s="14">
        <v>14</v>
      </c>
      <c r="C190" s="1">
        <v>0</v>
      </c>
      <c r="D190" s="1">
        <v>0</v>
      </c>
      <c r="E190" s="1">
        <v>14</v>
      </c>
      <c r="F190" s="1">
        <v>3</v>
      </c>
      <c r="G190" s="1">
        <v>0</v>
      </c>
      <c r="H190" s="1">
        <v>0</v>
      </c>
      <c r="I190" s="1">
        <v>3</v>
      </c>
      <c r="J190" s="1">
        <v>0</v>
      </c>
      <c r="K190" s="1">
        <v>0</v>
      </c>
      <c r="M190" s="1">
        <v>0</v>
      </c>
      <c r="N190" s="1">
        <v>50.25</v>
      </c>
      <c r="O190" s="1">
        <v>0</v>
      </c>
      <c r="P190" s="1">
        <v>0</v>
      </c>
      <c r="Q190" s="1">
        <v>50.25</v>
      </c>
      <c r="R190" s="1">
        <v>314.7254700000002</v>
      </c>
      <c r="S190" s="1">
        <v>11.04311</v>
      </c>
      <c r="T190" s="1">
        <v>3.3898634423246074E-2</v>
      </c>
      <c r="U190" s="1">
        <v>325.76858000000021</v>
      </c>
      <c r="V190" s="1">
        <v>200.93181000000004</v>
      </c>
      <c r="W190" s="1">
        <v>91.439769999999996</v>
      </c>
      <c r="X190" s="1">
        <v>0.31275190974444228</v>
      </c>
      <c r="Y190" s="1">
        <v>292.37158000000005</v>
      </c>
      <c r="Z190" s="1">
        <v>62.422699999999992</v>
      </c>
      <c r="AA190" s="1">
        <v>1</v>
      </c>
      <c r="AB190" s="1">
        <v>8.469766397975588E-2</v>
      </c>
      <c r="AC190" s="1">
        <v>63.422699999999992</v>
      </c>
      <c r="AD190" s="1">
        <v>748.81286000000011</v>
      </c>
      <c r="AE190" s="4" t="s">
        <v>170</v>
      </c>
      <c r="AF190" s="4" t="s">
        <v>39</v>
      </c>
      <c r="AI190" s="1" t="s">
        <v>196</v>
      </c>
      <c r="AJ190" s="1" t="s">
        <v>345</v>
      </c>
      <c r="AN190" s="1" t="s">
        <v>196</v>
      </c>
      <c r="AO190" s="1">
        <v>773</v>
      </c>
    </row>
    <row r="191" spans="1:41" ht="18" hidden="1">
      <c r="A191" s="1" t="s">
        <v>171</v>
      </c>
      <c r="B191" s="14">
        <v>17.310869999999994</v>
      </c>
      <c r="C191" s="1">
        <v>20.153440000000003</v>
      </c>
      <c r="D191" s="1">
        <v>0.53793703927818248</v>
      </c>
      <c r="E191" s="1">
        <v>37.464309999999998</v>
      </c>
      <c r="F191" s="1">
        <v>410.68342999999993</v>
      </c>
      <c r="G191" s="1">
        <v>44.627840000000006</v>
      </c>
      <c r="H191" s="1">
        <v>9.8016111044209417E-2</v>
      </c>
      <c r="I191" s="1">
        <v>455.31126999999992</v>
      </c>
      <c r="J191" s="1">
        <v>0</v>
      </c>
      <c r="K191" s="1">
        <v>0</v>
      </c>
      <c r="M191" s="1">
        <v>0</v>
      </c>
      <c r="N191" s="1">
        <v>485.42443000000026</v>
      </c>
      <c r="O191" s="1">
        <v>40.180929999999996</v>
      </c>
      <c r="P191" s="1">
        <v>7.6446956324798476E-2</v>
      </c>
      <c r="Q191" s="1">
        <v>525.60536000000025</v>
      </c>
      <c r="R191" s="1">
        <v>582.95388000000014</v>
      </c>
      <c r="S191" s="1">
        <v>171.19078999999996</v>
      </c>
      <c r="T191" s="1">
        <v>0.22699993358038309</v>
      </c>
      <c r="U191" s="1">
        <v>754.14467000000013</v>
      </c>
      <c r="V191" s="1">
        <v>203.22029000000003</v>
      </c>
      <c r="W191" s="1">
        <v>905.2009399999996</v>
      </c>
      <c r="X191" s="1">
        <v>0.81665788736291156</v>
      </c>
      <c r="Y191" s="1">
        <v>1108.4212299999997</v>
      </c>
      <c r="Z191" s="1">
        <v>1</v>
      </c>
      <c r="AA191" s="1">
        <v>2</v>
      </c>
      <c r="AB191" s="1">
        <v>1.0402410884938504E-3</v>
      </c>
      <c r="AC191" s="1">
        <v>3</v>
      </c>
      <c r="AD191" s="1">
        <v>2883.9468400000001</v>
      </c>
      <c r="AE191" s="4" t="s">
        <v>171</v>
      </c>
      <c r="AF191" s="4" t="s">
        <v>376</v>
      </c>
      <c r="AI191" s="1" t="s">
        <v>200</v>
      </c>
      <c r="AJ191" s="1" t="s">
        <v>346</v>
      </c>
      <c r="AN191" s="1" t="s">
        <v>200</v>
      </c>
      <c r="AO191" s="1">
        <v>0</v>
      </c>
    </row>
    <row r="192" spans="1:41" ht="18" hidden="1">
      <c r="A192" s="1" t="s">
        <v>172</v>
      </c>
      <c r="B192" s="14">
        <v>27</v>
      </c>
      <c r="C192" s="1">
        <v>2</v>
      </c>
      <c r="D192" s="1">
        <v>6.8965517241379309E-2</v>
      </c>
      <c r="E192" s="1">
        <v>29</v>
      </c>
      <c r="F192" s="1">
        <v>24</v>
      </c>
      <c r="G192" s="1">
        <v>4</v>
      </c>
      <c r="H192" s="1">
        <v>0.14285714285714285</v>
      </c>
      <c r="I192" s="1">
        <v>28</v>
      </c>
      <c r="J192" s="1">
        <v>0</v>
      </c>
      <c r="K192" s="1">
        <v>0</v>
      </c>
      <c r="M192" s="1">
        <v>0</v>
      </c>
      <c r="N192" s="1">
        <v>79.897670000000005</v>
      </c>
      <c r="O192" s="1">
        <v>3</v>
      </c>
      <c r="P192" s="1">
        <v>3.6189195667381241E-2</v>
      </c>
      <c r="Q192" s="1">
        <v>82.897670000000005</v>
      </c>
      <c r="R192" s="1">
        <v>311.79080999999996</v>
      </c>
      <c r="S192" s="1">
        <v>27.39049</v>
      </c>
      <c r="T192" s="1">
        <v>8.0754717314899152E-2</v>
      </c>
      <c r="U192" s="1">
        <v>339.18129999999996</v>
      </c>
      <c r="V192" s="1">
        <v>116.34036999999999</v>
      </c>
      <c r="W192" s="1">
        <v>12.976889999999999</v>
      </c>
      <c r="X192" s="1">
        <v>0.10034924958972993</v>
      </c>
      <c r="Y192" s="1">
        <v>129.31726</v>
      </c>
      <c r="Z192" s="1">
        <v>44.982230000000001</v>
      </c>
      <c r="AA192" s="1">
        <v>259.3514899999999</v>
      </c>
      <c r="AB192" s="1">
        <v>0.33343238051956109</v>
      </c>
      <c r="AC192" s="1">
        <v>304.33371999999991</v>
      </c>
      <c r="AD192" s="1">
        <v>912.7299499999998</v>
      </c>
      <c r="AE192" s="4" t="s">
        <v>172</v>
      </c>
      <c r="AF192" s="4" t="s">
        <v>39</v>
      </c>
      <c r="AI192" s="1" t="s">
        <v>183</v>
      </c>
      <c r="AJ192" s="1" t="s">
        <v>347</v>
      </c>
      <c r="AN192" s="1" t="s">
        <v>183</v>
      </c>
      <c r="AO192" s="1">
        <v>0</v>
      </c>
    </row>
    <row r="193" spans="1:41" ht="18" hidden="1">
      <c r="A193" s="1" t="s">
        <v>173</v>
      </c>
      <c r="B193" s="14">
        <v>1</v>
      </c>
      <c r="C193" s="1">
        <v>0</v>
      </c>
      <c r="D193" s="1">
        <v>0</v>
      </c>
      <c r="E193" s="1">
        <v>1</v>
      </c>
      <c r="F193" s="1">
        <v>97</v>
      </c>
      <c r="G193" s="1">
        <v>6</v>
      </c>
      <c r="H193" s="1">
        <v>5.8252427184466021E-2</v>
      </c>
      <c r="I193" s="1">
        <v>103</v>
      </c>
      <c r="J193" s="1">
        <v>0</v>
      </c>
      <c r="K193" s="1">
        <v>0</v>
      </c>
      <c r="M193" s="1">
        <v>0</v>
      </c>
      <c r="N193" s="1">
        <v>128</v>
      </c>
      <c r="O193" s="1">
        <v>3</v>
      </c>
      <c r="P193" s="1">
        <v>2.2900763358778626E-2</v>
      </c>
      <c r="Q193" s="1">
        <v>131</v>
      </c>
      <c r="R193" s="1">
        <v>209.66356999999999</v>
      </c>
      <c r="S193" s="1">
        <v>24.3538</v>
      </c>
      <c r="T193" s="1">
        <v>0.10406834330289243</v>
      </c>
      <c r="U193" s="1">
        <v>234.01737</v>
      </c>
      <c r="V193" s="1">
        <v>42.000000000000014</v>
      </c>
      <c r="W193" s="1">
        <v>73.646199999999993</v>
      </c>
      <c r="X193" s="1">
        <v>0.63682334568710419</v>
      </c>
      <c r="Y193" s="1">
        <v>115.64620000000001</v>
      </c>
      <c r="Z193" s="1">
        <v>16.318380000000001</v>
      </c>
      <c r="AA193" s="1">
        <v>536.52022000000011</v>
      </c>
      <c r="AB193" s="1">
        <v>0.48601102888445485</v>
      </c>
      <c r="AC193" s="1">
        <v>552.83860000000016</v>
      </c>
      <c r="AD193" s="1">
        <v>1137.5021700000002</v>
      </c>
      <c r="AE193" s="4" t="s">
        <v>173</v>
      </c>
      <c r="AF193" s="4" t="s">
        <v>37</v>
      </c>
      <c r="AI193" s="1" t="s">
        <v>177</v>
      </c>
      <c r="AJ193" s="1" t="s">
        <v>348</v>
      </c>
      <c r="AN193" s="1" t="s">
        <v>177</v>
      </c>
      <c r="AO193" s="1">
        <v>0</v>
      </c>
    </row>
    <row r="194" spans="1:41" ht="18" hidden="1">
      <c r="A194" s="1" t="s">
        <v>174</v>
      </c>
      <c r="B194" s="14">
        <v>0</v>
      </c>
      <c r="C194" s="1">
        <v>0</v>
      </c>
      <c r="E194" s="1">
        <v>0</v>
      </c>
      <c r="F194" s="1">
        <v>0</v>
      </c>
      <c r="G194" s="1">
        <v>0</v>
      </c>
      <c r="I194" s="1">
        <v>0</v>
      </c>
      <c r="J194" s="1">
        <v>0</v>
      </c>
      <c r="K194" s="1">
        <v>0</v>
      </c>
      <c r="M194" s="1">
        <v>0</v>
      </c>
      <c r="N194" s="1">
        <v>9</v>
      </c>
      <c r="O194" s="1">
        <v>0</v>
      </c>
      <c r="P194" s="1">
        <v>0</v>
      </c>
      <c r="Q194" s="1">
        <v>9</v>
      </c>
      <c r="R194" s="1">
        <v>70</v>
      </c>
      <c r="S194" s="1">
        <v>1</v>
      </c>
      <c r="T194" s="1">
        <v>1.4084507042253521E-2</v>
      </c>
      <c r="U194" s="1">
        <v>71</v>
      </c>
      <c r="V194" s="1">
        <v>25</v>
      </c>
      <c r="W194" s="1">
        <v>0</v>
      </c>
      <c r="X194" s="1">
        <v>0</v>
      </c>
      <c r="Y194" s="1">
        <v>25</v>
      </c>
      <c r="Z194" s="1">
        <v>0</v>
      </c>
      <c r="AA194" s="1">
        <v>0</v>
      </c>
      <c r="AB194" s="1">
        <v>0</v>
      </c>
      <c r="AC194" s="1">
        <v>0</v>
      </c>
      <c r="AD194" s="1">
        <v>105</v>
      </c>
      <c r="AE194" s="4" t="s">
        <v>174</v>
      </c>
      <c r="AF194" s="4" t="s">
        <v>39</v>
      </c>
      <c r="AI194" s="1" t="s">
        <v>51</v>
      </c>
      <c r="AJ194" s="1" t="s">
        <v>349</v>
      </c>
      <c r="AN194" s="1" t="s">
        <v>51</v>
      </c>
    </row>
    <row r="195" spans="1:41" ht="18" hidden="1">
      <c r="A195" s="1" t="s">
        <v>175</v>
      </c>
      <c r="B195" s="14">
        <v>1</v>
      </c>
      <c r="C195" s="1">
        <v>0</v>
      </c>
      <c r="D195" s="1">
        <v>0</v>
      </c>
      <c r="E195" s="1">
        <v>1</v>
      </c>
      <c r="F195" s="1">
        <v>0</v>
      </c>
      <c r="G195" s="1">
        <v>0</v>
      </c>
      <c r="I195" s="1">
        <v>0</v>
      </c>
      <c r="J195" s="1">
        <v>0</v>
      </c>
      <c r="K195" s="1">
        <v>0</v>
      </c>
      <c r="M195" s="1">
        <v>0</v>
      </c>
      <c r="N195" s="1">
        <v>14</v>
      </c>
      <c r="O195" s="1">
        <v>0</v>
      </c>
      <c r="P195" s="1">
        <v>0</v>
      </c>
      <c r="Q195" s="1">
        <v>14</v>
      </c>
      <c r="R195" s="1">
        <v>32</v>
      </c>
      <c r="S195" s="1">
        <v>2</v>
      </c>
      <c r="T195" s="1">
        <v>5.8823529411764705E-2</v>
      </c>
      <c r="U195" s="1">
        <v>34</v>
      </c>
      <c r="V195" s="1">
        <v>0</v>
      </c>
      <c r="W195" s="1">
        <v>0</v>
      </c>
      <c r="Y195" s="1">
        <v>0</v>
      </c>
      <c r="Z195" s="1">
        <v>0</v>
      </c>
      <c r="AA195" s="1">
        <v>3</v>
      </c>
      <c r="AB195" s="1">
        <v>5.7692307692307696E-2</v>
      </c>
      <c r="AC195" s="1">
        <v>3</v>
      </c>
      <c r="AD195" s="1">
        <v>52</v>
      </c>
      <c r="AE195" s="4" t="s">
        <v>175</v>
      </c>
      <c r="AF195" s="4" t="s">
        <v>39</v>
      </c>
      <c r="AI195" s="1" t="s">
        <v>187</v>
      </c>
      <c r="AJ195" s="1" t="s">
        <v>350</v>
      </c>
      <c r="AN195" s="1" t="s">
        <v>187</v>
      </c>
      <c r="AO195" s="1">
        <v>14</v>
      </c>
    </row>
    <row r="196" spans="1:41" ht="18" hidden="1">
      <c r="A196" s="1" t="s">
        <v>176</v>
      </c>
      <c r="B196" s="14">
        <v>27</v>
      </c>
      <c r="C196" s="1">
        <v>0</v>
      </c>
      <c r="D196" s="1">
        <v>0</v>
      </c>
      <c r="E196" s="1">
        <v>27</v>
      </c>
      <c r="F196" s="1">
        <v>182.39999999999995</v>
      </c>
      <c r="G196" s="1">
        <v>24.799999999999997</v>
      </c>
      <c r="H196" s="1">
        <v>0.11969111969111972</v>
      </c>
      <c r="I196" s="1">
        <v>207.19999999999993</v>
      </c>
      <c r="J196" s="1">
        <v>0</v>
      </c>
      <c r="K196" s="1">
        <v>0</v>
      </c>
      <c r="M196" s="1">
        <v>0</v>
      </c>
      <c r="N196" s="1">
        <v>269.99999999999994</v>
      </c>
      <c r="O196" s="1">
        <v>9</v>
      </c>
      <c r="P196" s="1">
        <v>3.2258064516129038E-2</v>
      </c>
      <c r="Q196" s="1">
        <v>278.99999999999994</v>
      </c>
      <c r="R196" s="1">
        <v>280.09470999999996</v>
      </c>
      <c r="S196" s="1">
        <v>50.405289999999994</v>
      </c>
      <c r="T196" s="1">
        <v>0.15251222390317701</v>
      </c>
      <c r="U196" s="1">
        <v>330.49999999999994</v>
      </c>
      <c r="V196" s="1">
        <v>116.58726000000001</v>
      </c>
      <c r="W196" s="1">
        <v>280.86818</v>
      </c>
      <c r="X196" s="1">
        <v>0.70666583403664063</v>
      </c>
      <c r="Y196" s="1">
        <v>397.45544000000001</v>
      </c>
      <c r="Z196" s="1">
        <v>14</v>
      </c>
      <c r="AA196" s="1">
        <v>91.000000000000014</v>
      </c>
      <c r="AB196" s="1">
        <v>7.7999907648109365E-2</v>
      </c>
      <c r="AC196" s="1">
        <v>105.00000000000001</v>
      </c>
      <c r="AD196" s="1">
        <v>1346.1554399999998</v>
      </c>
      <c r="AE196" s="4" t="s">
        <v>176</v>
      </c>
      <c r="AF196" s="4" t="s">
        <v>37</v>
      </c>
      <c r="AI196" s="1" t="s">
        <v>77</v>
      </c>
      <c r="AJ196" s="1" t="s">
        <v>351</v>
      </c>
      <c r="AN196" s="1" t="s">
        <v>77</v>
      </c>
      <c r="AO196" s="1">
        <v>0</v>
      </c>
    </row>
    <row r="197" spans="1:41" ht="18" hidden="1">
      <c r="A197" s="1" t="s">
        <v>177</v>
      </c>
      <c r="B197" s="14">
        <v>14</v>
      </c>
      <c r="C197" s="1">
        <v>0</v>
      </c>
      <c r="D197" s="1">
        <v>0</v>
      </c>
      <c r="E197" s="1">
        <v>14</v>
      </c>
      <c r="F197" s="1">
        <v>0</v>
      </c>
      <c r="G197" s="1">
        <v>0</v>
      </c>
      <c r="I197" s="1">
        <v>0</v>
      </c>
      <c r="J197" s="1">
        <v>0</v>
      </c>
      <c r="K197" s="1">
        <v>0</v>
      </c>
      <c r="M197" s="1">
        <v>0</v>
      </c>
      <c r="N197" s="1">
        <v>1</v>
      </c>
      <c r="O197" s="1">
        <v>1</v>
      </c>
      <c r="P197" s="1">
        <v>0.5</v>
      </c>
      <c r="Q197" s="1">
        <v>2</v>
      </c>
      <c r="R197" s="1">
        <v>67</v>
      </c>
      <c r="S197" s="1">
        <v>1</v>
      </c>
      <c r="T197" s="1">
        <v>1.4705882352941176E-2</v>
      </c>
      <c r="U197" s="1">
        <v>68</v>
      </c>
      <c r="V197" s="1">
        <v>91.785709999999995</v>
      </c>
      <c r="W197" s="1">
        <v>14</v>
      </c>
      <c r="X197" s="1">
        <v>0.13234301684036531</v>
      </c>
      <c r="Y197" s="1">
        <v>105.78570999999999</v>
      </c>
      <c r="Z197" s="1">
        <v>0</v>
      </c>
      <c r="AA197" s="1">
        <v>0</v>
      </c>
      <c r="AB197" s="1">
        <v>0</v>
      </c>
      <c r="AC197" s="1">
        <v>0</v>
      </c>
      <c r="AD197" s="1">
        <v>189.78570999999999</v>
      </c>
      <c r="AE197" s="4" t="s">
        <v>177</v>
      </c>
      <c r="AF197" s="4" t="s">
        <v>37</v>
      </c>
      <c r="AI197" s="1" t="s">
        <v>38</v>
      </c>
      <c r="AJ197" s="1" t="s">
        <v>352</v>
      </c>
      <c r="AN197" s="1" t="s">
        <v>38</v>
      </c>
      <c r="AO197" s="1">
        <v>163</v>
      </c>
    </row>
    <row r="198" spans="1:41" ht="18" hidden="1">
      <c r="A198" s="1" t="s">
        <v>178</v>
      </c>
      <c r="B198" s="14">
        <v>17.99999</v>
      </c>
      <c r="C198" s="1">
        <v>0</v>
      </c>
      <c r="D198" s="1">
        <v>0</v>
      </c>
      <c r="E198" s="1">
        <v>17.99999</v>
      </c>
      <c r="F198" s="1">
        <v>27.000000000000007</v>
      </c>
      <c r="G198" s="1">
        <v>1</v>
      </c>
      <c r="H198" s="1">
        <v>3.5714285714285705E-2</v>
      </c>
      <c r="I198" s="1">
        <v>28.000000000000007</v>
      </c>
      <c r="J198" s="1">
        <v>0</v>
      </c>
      <c r="K198" s="1">
        <v>0</v>
      </c>
      <c r="M198" s="1">
        <v>0</v>
      </c>
      <c r="N198" s="1">
        <v>64.2</v>
      </c>
      <c r="O198" s="1">
        <v>1</v>
      </c>
      <c r="P198" s="1">
        <v>1.5337423312883436E-2</v>
      </c>
      <c r="Q198" s="1">
        <v>65.2</v>
      </c>
      <c r="R198" s="1">
        <v>254.07667000000004</v>
      </c>
      <c r="S198" s="1">
        <v>3.2248099999999997</v>
      </c>
      <c r="T198" s="1">
        <v>1.2533196466650715E-2</v>
      </c>
      <c r="U198" s="1">
        <v>257.30148000000003</v>
      </c>
      <c r="V198" s="1">
        <v>31.205669999999998</v>
      </c>
      <c r="W198" s="1">
        <v>288.85045999999988</v>
      </c>
      <c r="X198" s="1">
        <v>0.90249938346751857</v>
      </c>
      <c r="Y198" s="1">
        <v>320.05612999999988</v>
      </c>
      <c r="Z198" s="1">
        <v>0</v>
      </c>
      <c r="AA198" s="1">
        <v>62.276409999999998</v>
      </c>
      <c r="AB198" s="1">
        <v>8.2942979634073863E-2</v>
      </c>
      <c r="AC198" s="1">
        <v>62.276409999999998</v>
      </c>
      <c r="AD198" s="1">
        <v>750.83400999999981</v>
      </c>
      <c r="AE198" s="4" t="s">
        <v>178</v>
      </c>
      <c r="AF198" s="4" t="s">
        <v>39</v>
      </c>
      <c r="AI198" s="1" t="s">
        <v>46</v>
      </c>
      <c r="AJ198" s="1" t="s">
        <v>353</v>
      </c>
      <c r="AN198" s="1" t="s">
        <v>46</v>
      </c>
      <c r="AO198" s="1">
        <v>0</v>
      </c>
    </row>
    <row r="199" spans="1:41" ht="18" hidden="1">
      <c r="A199" s="1" t="s">
        <v>179</v>
      </c>
      <c r="B199" s="14">
        <v>42.5</v>
      </c>
      <c r="C199" s="1">
        <v>0.5</v>
      </c>
      <c r="D199" s="1">
        <v>1.1627906976744186E-2</v>
      </c>
      <c r="E199" s="1">
        <v>43</v>
      </c>
      <c r="F199" s="1">
        <v>145.19999999999999</v>
      </c>
      <c r="G199" s="1">
        <v>7.5276999999999994</v>
      </c>
      <c r="H199" s="1">
        <v>4.9288374014667929E-2</v>
      </c>
      <c r="I199" s="1">
        <v>152.7277</v>
      </c>
      <c r="J199" s="1">
        <v>0</v>
      </c>
      <c r="K199" s="1">
        <v>0</v>
      </c>
      <c r="M199" s="1">
        <v>0</v>
      </c>
      <c r="N199" s="1">
        <v>253</v>
      </c>
      <c r="O199" s="1">
        <v>8</v>
      </c>
      <c r="P199" s="1">
        <v>3.0651340996168581E-2</v>
      </c>
      <c r="Q199" s="1">
        <v>261</v>
      </c>
      <c r="R199" s="1">
        <v>300.89279999999997</v>
      </c>
      <c r="S199" s="1">
        <v>20</v>
      </c>
      <c r="T199" s="1">
        <v>6.2326110152674044E-2</v>
      </c>
      <c r="U199" s="1">
        <v>320.89279999999997</v>
      </c>
      <c r="V199" s="1">
        <v>203.79047</v>
      </c>
      <c r="W199" s="1">
        <v>362.53667999999999</v>
      </c>
      <c r="X199" s="1">
        <v>0.64015415824581257</v>
      </c>
      <c r="Y199" s="1">
        <v>566.32714999999996</v>
      </c>
      <c r="Z199" s="1">
        <v>8</v>
      </c>
      <c r="AA199" s="1">
        <v>28.593710000000002</v>
      </c>
      <c r="AB199" s="1">
        <v>2.6506782817430401E-2</v>
      </c>
      <c r="AC199" s="1">
        <v>36.593710000000002</v>
      </c>
      <c r="AD199" s="1">
        <v>1380.5413600000002</v>
      </c>
      <c r="AE199" s="4" t="s">
        <v>179</v>
      </c>
      <c r="AF199" s="4" t="s">
        <v>37</v>
      </c>
      <c r="AI199" s="1" t="s">
        <v>70</v>
      </c>
      <c r="AJ199" s="1" t="s">
        <v>354</v>
      </c>
      <c r="AN199" s="1" t="s">
        <v>70</v>
      </c>
      <c r="AO199" s="1">
        <v>0</v>
      </c>
    </row>
    <row r="200" spans="1:41" ht="18" hidden="1">
      <c r="A200" s="1" t="s">
        <v>180</v>
      </c>
      <c r="B200" s="14">
        <v>7</v>
      </c>
      <c r="C200" s="1">
        <v>0</v>
      </c>
      <c r="D200" s="1">
        <v>0</v>
      </c>
      <c r="E200" s="1">
        <v>7</v>
      </c>
      <c r="F200" s="1">
        <v>186</v>
      </c>
      <c r="G200" s="1">
        <v>12</v>
      </c>
      <c r="H200" s="1">
        <v>6.0606060606060608E-2</v>
      </c>
      <c r="I200" s="1">
        <v>198</v>
      </c>
      <c r="J200" s="1">
        <v>0</v>
      </c>
      <c r="K200" s="1">
        <v>0</v>
      </c>
      <c r="M200" s="1">
        <v>0</v>
      </c>
      <c r="N200" s="1">
        <v>273</v>
      </c>
      <c r="O200" s="1">
        <v>15</v>
      </c>
      <c r="P200" s="1">
        <v>5.2083333333333336E-2</v>
      </c>
      <c r="Q200" s="1">
        <v>288</v>
      </c>
      <c r="R200" s="1">
        <v>196.62371999999999</v>
      </c>
      <c r="S200" s="1">
        <v>58.667739999999995</v>
      </c>
      <c r="T200" s="1">
        <v>0.22980690384237687</v>
      </c>
      <c r="U200" s="1">
        <v>255.29145999999997</v>
      </c>
      <c r="V200" s="1">
        <v>130.60251000000002</v>
      </c>
      <c r="W200" s="1">
        <v>242.67639000000003</v>
      </c>
      <c r="X200" s="1">
        <v>0.65012083458239944</v>
      </c>
      <c r="Y200" s="1">
        <v>373.27890000000002</v>
      </c>
      <c r="Z200" s="1">
        <v>273.49832000000004</v>
      </c>
      <c r="AA200" s="1">
        <v>17.15916</v>
      </c>
      <c r="AB200" s="1">
        <v>0.20581486341467392</v>
      </c>
      <c r="AC200" s="1">
        <v>290.65748000000002</v>
      </c>
      <c r="AD200" s="1">
        <v>1412.2278400000002</v>
      </c>
      <c r="AE200" s="4" t="s">
        <v>180</v>
      </c>
      <c r="AF200" s="4" t="s">
        <v>37</v>
      </c>
      <c r="AI200" s="1" t="s">
        <v>78</v>
      </c>
      <c r="AJ200" s="1" t="s">
        <v>355</v>
      </c>
      <c r="AN200" s="1" t="s">
        <v>78</v>
      </c>
      <c r="AO200" s="1">
        <v>498</v>
      </c>
    </row>
    <row r="201" spans="1:41" ht="18" hidden="1">
      <c r="A201" s="1" t="s">
        <v>181</v>
      </c>
      <c r="B201" s="14">
        <v>3</v>
      </c>
      <c r="C201" s="1">
        <v>3</v>
      </c>
      <c r="D201" s="1">
        <v>0.5</v>
      </c>
      <c r="E201" s="1">
        <v>6</v>
      </c>
      <c r="F201" s="1">
        <v>164.6</v>
      </c>
      <c r="G201" s="1">
        <v>36.87753</v>
      </c>
      <c r="H201" s="1">
        <v>0.18303544817131717</v>
      </c>
      <c r="I201" s="1">
        <v>201.47753</v>
      </c>
      <c r="J201" s="1">
        <v>0</v>
      </c>
      <c r="K201" s="1">
        <v>0</v>
      </c>
      <c r="M201" s="1">
        <v>0</v>
      </c>
      <c r="N201" s="1">
        <v>201.28220999999999</v>
      </c>
      <c r="O201" s="1">
        <v>14</v>
      </c>
      <c r="P201" s="1">
        <v>6.5030919182778743E-2</v>
      </c>
      <c r="Q201" s="1">
        <v>215.28220999999999</v>
      </c>
      <c r="R201" s="1">
        <v>222.4</v>
      </c>
      <c r="S201" s="1">
        <v>34.844769999999997</v>
      </c>
      <c r="T201" s="1">
        <v>0.13545375480325603</v>
      </c>
      <c r="U201" s="1">
        <v>257.24477000000002</v>
      </c>
      <c r="V201" s="1">
        <v>124.33895</v>
      </c>
      <c r="W201" s="1">
        <v>186.61469000000002</v>
      </c>
      <c r="X201" s="1">
        <v>0.60013669561803495</v>
      </c>
      <c r="Y201" s="1">
        <v>310.95364000000001</v>
      </c>
      <c r="Z201" s="1">
        <v>17.375</v>
      </c>
      <c r="AA201" s="1">
        <v>222.94437000000005</v>
      </c>
      <c r="AB201" s="1">
        <v>0.19517888217434526</v>
      </c>
      <c r="AC201" s="1">
        <v>240.31937000000005</v>
      </c>
      <c r="AD201" s="1">
        <v>1231.2775200000001</v>
      </c>
      <c r="AE201" s="4" t="s">
        <v>181</v>
      </c>
      <c r="AF201" s="4" t="s">
        <v>37</v>
      </c>
      <c r="AI201" s="1" t="s">
        <v>80</v>
      </c>
      <c r="AJ201" s="1" t="s">
        <v>356</v>
      </c>
      <c r="AN201" s="1" t="s">
        <v>80</v>
      </c>
      <c r="AO201" s="1">
        <v>597</v>
      </c>
    </row>
    <row r="202" spans="1:41" ht="18" hidden="1">
      <c r="A202" s="1" t="s">
        <v>182</v>
      </c>
      <c r="B202" s="14">
        <v>20</v>
      </c>
      <c r="C202" s="1">
        <v>2</v>
      </c>
      <c r="D202" s="1">
        <v>9.0909090909090912E-2</v>
      </c>
      <c r="E202" s="1">
        <v>22</v>
      </c>
      <c r="F202" s="1">
        <v>23</v>
      </c>
      <c r="G202" s="1">
        <v>2</v>
      </c>
      <c r="H202" s="1">
        <v>0.08</v>
      </c>
      <c r="I202" s="1">
        <v>25</v>
      </c>
      <c r="J202" s="1">
        <v>0</v>
      </c>
      <c r="K202" s="1">
        <v>0</v>
      </c>
      <c r="M202" s="1">
        <v>0</v>
      </c>
      <c r="N202" s="1">
        <v>112</v>
      </c>
      <c r="O202" s="1">
        <v>14</v>
      </c>
      <c r="P202" s="1">
        <v>0.1111111111111111</v>
      </c>
      <c r="Q202" s="1">
        <v>126</v>
      </c>
      <c r="R202" s="1">
        <v>415.99999999999994</v>
      </c>
      <c r="S202" s="1">
        <v>26.41675</v>
      </c>
      <c r="T202" s="1">
        <v>5.9710103652269052E-2</v>
      </c>
      <c r="U202" s="1">
        <v>442.41674999999992</v>
      </c>
      <c r="V202" s="1">
        <v>35</v>
      </c>
      <c r="W202" s="1">
        <v>18</v>
      </c>
      <c r="X202" s="1">
        <v>0.33962264150943394</v>
      </c>
      <c r="Y202" s="1">
        <v>53</v>
      </c>
      <c r="Z202" s="1">
        <v>0</v>
      </c>
      <c r="AA202" s="1">
        <v>15</v>
      </c>
      <c r="AB202" s="1">
        <v>2.1948540184301892E-2</v>
      </c>
      <c r="AC202" s="1">
        <v>15</v>
      </c>
      <c r="AD202" s="1">
        <v>683.41674999999998</v>
      </c>
      <c r="AE202" s="4" t="s">
        <v>182</v>
      </c>
      <c r="AF202" s="4" t="s">
        <v>39</v>
      </c>
      <c r="AI202" s="1" t="s">
        <v>82</v>
      </c>
      <c r="AJ202" s="1" t="s">
        <v>357</v>
      </c>
      <c r="AN202" s="1" t="s">
        <v>82</v>
      </c>
      <c r="AO202" s="1">
        <v>177</v>
      </c>
    </row>
    <row r="203" spans="1:41" ht="18" hidden="1">
      <c r="A203" s="1" t="s">
        <v>183</v>
      </c>
      <c r="B203" s="14">
        <v>15</v>
      </c>
      <c r="C203" s="1">
        <v>0</v>
      </c>
      <c r="D203" s="1">
        <v>0</v>
      </c>
      <c r="E203" s="1">
        <v>15</v>
      </c>
      <c r="F203" s="1">
        <v>0</v>
      </c>
      <c r="G203" s="1">
        <v>0</v>
      </c>
      <c r="I203" s="1">
        <v>0</v>
      </c>
      <c r="J203" s="1">
        <v>3</v>
      </c>
      <c r="K203" s="1">
        <v>0</v>
      </c>
      <c r="L203" s="1">
        <v>0</v>
      </c>
      <c r="M203" s="1">
        <v>3</v>
      </c>
      <c r="N203" s="1">
        <v>3</v>
      </c>
      <c r="O203" s="1">
        <v>4</v>
      </c>
      <c r="P203" s="1">
        <v>0.5714285714285714</v>
      </c>
      <c r="Q203" s="1">
        <v>7</v>
      </c>
      <c r="R203" s="1">
        <v>3</v>
      </c>
      <c r="S203" s="1">
        <v>1</v>
      </c>
      <c r="T203" s="1">
        <v>0.25</v>
      </c>
      <c r="U203" s="1">
        <v>4</v>
      </c>
      <c r="V203" s="1">
        <v>269</v>
      </c>
      <c r="W203" s="1">
        <v>32</v>
      </c>
      <c r="X203" s="1">
        <v>0.10631229235880399</v>
      </c>
      <c r="Y203" s="1">
        <v>301</v>
      </c>
      <c r="Z203" s="1">
        <v>0</v>
      </c>
      <c r="AA203" s="1">
        <v>0</v>
      </c>
      <c r="AB203" s="1">
        <v>0</v>
      </c>
      <c r="AC203" s="1">
        <v>0</v>
      </c>
      <c r="AD203" s="1">
        <v>330</v>
      </c>
      <c r="AE203" s="4" t="s">
        <v>183</v>
      </c>
      <c r="AF203" s="4" t="s">
        <v>39</v>
      </c>
      <c r="AI203" s="1" t="s">
        <v>94</v>
      </c>
      <c r="AJ203" s="1" t="s">
        <v>358</v>
      </c>
      <c r="AN203" s="1" t="s">
        <v>94</v>
      </c>
      <c r="AO203" s="1">
        <v>0</v>
      </c>
    </row>
    <row r="204" spans="1:41" ht="18" hidden="1">
      <c r="A204" s="1" t="s">
        <v>184</v>
      </c>
      <c r="B204" s="14">
        <v>34.194020000000002</v>
      </c>
      <c r="C204" s="1">
        <v>2.97966</v>
      </c>
      <c r="D204" s="1">
        <v>8.0155098984012338E-2</v>
      </c>
      <c r="E204" s="1">
        <v>37.173680000000004</v>
      </c>
      <c r="F204" s="1">
        <v>2</v>
      </c>
      <c r="G204" s="1">
        <v>1</v>
      </c>
      <c r="H204" s="1">
        <v>0.33333333333333331</v>
      </c>
      <c r="I204" s="1">
        <v>3</v>
      </c>
      <c r="J204" s="1">
        <v>6.2802500000000006</v>
      </c>
      <c r="K204" s="1">
        <v>0</v>
      </c>
      <c r="L204" s="1">
        <v>0</v>
      </c>
      <c r="M204" s="1">
        <v>6.2802500000000006</v>
      </c>
      <c r="N204" s="1">
        <v>170.66817999999998</v>
      </c>
      <c r="O204" s="1">
        <v>11.47452</v>
      </c>
      <c r="P204" s="1">
        <v>6.2997419056596837E-2</v>
      </c>
      <c r="Q204" s="1">
        <v>182.14269999999999</v>
      </c>
      <c r="R204" s="1">
        <v>104.09430000000003</v>
      </c>
      <c r="S204" s="1">
        <v>33.776380000000003</v>
      </c>
      <c r="T204" s="1">
        <v>0.24498595350367453</v>
      </c>
      <c r="U204" s="1">
        <v>137.87068000000005</v>
      </c>
      <c r="V204" s="1">
        <v>329.29039</v>
      </c>
      <c r="W204" s="1">
        <v>32.78595</v>
      </c>
      <c r="X204" s="1">
        <v>9.0549827144187328E-2</v>
      </c>
      <c r="Y204" s="1">
        <v>362.07634000000002</v>
      </c>
      <c r="Z204" s="1">
        <v>0</v>
      </c>
      <c r="AA204" s="1">
        <v>0</v>
      </c>
      <c r="AB204" s="1">
        <v>0</v>
      </c>
      <c r="AC204" s="1">
        <v>0</v>
      </c>
      <c r="AD204" s="1">
        <v>728.54365000000007</v>
      </c>
      <c r="AE204" s="4" t="s">
        <v>184</v>
      </c>
      <c r="AF204" s="4" t="s">
        <v>37</v>
      </c>
      <c r="AI204" s="1" t="s">
        <v>101</v>
      </c>
      <c r="AJ204" s="1" t="s">
        <v>359</v>
      </c>
      <c r="AN204" s="1" t="s">
        <v>101</v>
      </c>
      <c r="AO204" s="1">
        <v>0</v>
      </c>
    </row>
    <row r="205" spans="1:41" ht="18" hidden="1">
      <c r="A205" s="1" t="s">
        <v>185</v>
      </c>
      <c r="B205" s="14">
        <v>3</v>
      </c>
      <c r="C205" s="1">
        <v>0</v>
      </c>
      <c r="D205" s="1">
        <v>0</v>
      </c>
      <c r="E205" s="1">
        <v>3</v>
      </c>
      <c r="F205" s="1">
        <v>1</v>
      </c>
      <c r="G205" s="1">
        <v>2</v>
      </c>
      <c r="H205" s="1">
        <v>0.66666666666666663</v>
      </c>
      <c r="I205" s="1">
        <v>3</v>
      </c>
      <c r="J205" s="1">
        <v>0</v>
      </c>
      <c r="K205" s="1">
        <v>0</v>
      </c>
      <c r="M205" s="1">
        <v>0</v>
      </c>
      <c r="N205" s="1">
        <v>8</v>
      </c>
      <c r="O205" s="1">
        <v>1</v>
      </c>
      <c r="P205" s="1">
        <v>0.1111111111111111</v>
      </c>
      <c r="Q205" s="1">
        <v>9</v>
      </c>
      <c r="R205" s="1">
        <v>1</v>
      </c>
      <c r="S205" s="1">
        <v>2</v>
      </c>
      <c r="T205" s="1">
        <v>0.66666666666666663</v>
      </c>
      <c r="U205" s="1">
        <v>3</v>
      </c>
      <c r="V205" s="1">
        <v>6</v>
      </c>
      <c r="W205" s="1">
        <v>4</v>
      </c>
      <c r="X205" s="1">
        <v>0.4</v>
      </c>
      <c r="Y205" s="1">
        <v>10</v>
      </c>
      <c r="Z205" s="1">
        <v>1</v>
      </c>
      <c r="AA205" s="1">
        <v>1</v>
      </c>
      <c r="AB205" s="1">
        <v>6.6666666666666666E-2</v>
      </c>
      <c r="AC205" s="1">
        <v>2</v>
      </c>
      <c r="AD205" s="1">
        <v>30</v>
      </c>
      <c r="AE205" s="4" t="s">
        <v>185</v>
      </c>
      <c r="AF205" s="4" t="s">
        <v>39</v>
      </c>
      <c r="AI205" s="1" t="s">
        <v>125</v>
      </c>
      <c r="AJ205" s="1" t="s">
        <v>360</v>
      </c>
      <c r="AN205" s="1" t="s">
        <v>361</v>
      </c>
      <c r="AO205" s="1">
        <v>92</v>
      </c>
    </row>
    <row r="206" spans="1:41" ht="18" hidden="1">
      <c r="A206" s="1" t="s">
        <v>186</v>
      </c>
      <c r="B206" s="14">
        <v>3</v>
      </c>
      <c r="C206" s="1">
        <v>27.174570000000003</v>
      </c>
      <c r="D206" s="1">
        <v>0.90057853351348505</v>
      </c>
      <c r="E206" s="1">
        <v>30.174570000000003</v>
      </c>
      <c r="F206" s="1">
        <v>141.71964000000003</v>
      </c>
      <c r="G206" s="1">
        <v>44.694299999999991</v>
      </c>
      <c r="H206" s="1">
        <v>0.23975835712715468</v>
      </c>
      <c r="I206" s="1">
        <v>186.41394000000003</v>
      </c>
      <c r="J206" s="1">
        <v>0</v>
      </c>
      <c r="K206" s="1">
        <v>0</v>
      </c>
      <c r="M206" s="1">
        <v>0</v>
      </c>
      <c r="N206" s="1">
        <v>200.86536999999996</v>
      </c>
      <c r="O206" s="1">
        <v>9.14053</v>
      </c>
      <c r="P206" s="1">
        <v>4.3525110484991143E-2</v>
      </c>
      <c r="Q206" s="1">
        <v>210.00589999999997</v>
      </c>
      <c r="R206" s="1">
        <v>515.48336999999992</v>
      </c>
      <c r="S206" s="1">
        <v>22.351520000000001</v>
      </c>
      <c r="T206" s="1">
        <v>4.1558330289803255E-2</v>
      </c>
      <c r="U206" s="1">
        <v>537.83488999999997</v>
      </c>
      <c r="V206" s="1">
        <v>95.704229999999981</v>
      </c>
      <c r="W206" s="1">
        <v>268.98241999999999</v>
      </c>
      <c r="X206" s="1">
        <v>0.7375713369271949</v>
      </c>
      <c r="Y206" s="1">
        <v>364.68664999999999</v>
      </c>
      <c r="Z206" s="1">
        <v>70</v>
      </c>
      <c r="AA206" s="1">
        <v>93.237529999999978</v>
      </c>
      <c r="AB206" s="1">
        <v>0.10938261758199538</v>
      </c>
      <c r="AC206" s="1">
        <v>163.23752999999999</v>
      </c>
      <c r="AD206" s="1">
        <v>1492.35348</v>
      </c>
      <c r="AE206" s="4" t="s">
        <v>186</v>
      </c>
      <c r="AF206" s="4" t="s">
        <v>37</v>
      </c>
      <c r="AI206" s="1" t="s">
        <v>134</v>
      </c>
      <c r="AJ206" s="1" t="s">
        <v>362</v>
      </c>
      <c r="AN206" s="1" t="s">
        <v>134</v>
      </c>
      <c r="AO206" s="1">
        <v>0</v>
      </c>
    </row>
    <row r="207" spans="1:41" ht="18" hidden="1">
      <c r="A207" s="1" t="s">
        <v>187</v>
      </c>
      <c r="B207" s="14">
        <v>1</v>
      </c>
      <c r="C207" s="1">
        <v>0</v>
      </c>
      <c r="D207" s="1">
        <v>0</v>
      </c>
      <c r="E207" s="1">
        <v>1</v>
      </c>
      <c r="F207" s="1">
        <v>906.49999999999989</v>
      </c>
      <c r="G207" s="1">
        <v>1.5</v>
      </c>
      <c r="H207" s="1">
        <v>1.6519823788546258E-3</v>
      </c>
      <c r="I207" s="1">
        <v>907.99999999999989</v>
      </c>
      <c r="J207" s="1">
        <v>58</v>
      </c>
      <c r="K207" s="1">
        <v>1</v>
      </c>
      <c r="L207" s="1">
        <v>1.6949152542372881E-2</v>
      </c>
      <c r="M207" s="1">
        <v>59</v>
      </c>
      <c r="N207" s="1">
        <v>912.54314999999986</v>
      </c>
      <c r="O207" s="1">
        <v>3</v>
      </c>
      <c r="P207" s="1">
        <v>3.2767434282043404E-3</v>
      </c>
      <c r="Q207" s="1">
        <v>915.54314999999986</v>
      </c>
      <c r="R207" s="1">
        <v>1061.1528800000001</v>
      </c>
      <c r="S207" s="1">
        <v>15</v>
      </c>
      <c r="T207" s="1">
        <v>1.3938540033456955E-2</v>
      </c>
      <c r="U207" s="1">
        <v>1076.1528800000001</v>
      </c>
      <c r="V207" s="1">
        <v>2638.4671299999986</v>
      </c>
      <c r="W207" s="1">
        <v>162.53568000000001</v>
      </c>
      <c r="X207" s="1">
        <v>5.8027674738391315E-2</v>
      </c>
      <c r="Y207" s="1">
        <v>2801.0028099999986</v>
      </c>
      <c r="Z207" s="1">
        <v>377.30531999999994</v>
      </c>
      <c r="AA207" s="1">
        <v>29.476469999999999</v>
      </c>
      <c r="AB207" s="1">
        <v>6.5955908806802369E-2</v>
      </c>
      <c r="AC207" s="1">
        <v>406.78178999999994</v>
      </c>
      <c r="AD207" s="1">
        <v>6167.4806299999982</v>
      </c>
      <c r="AE207" s="4" t="s">
        <v>187</v>
      </c>
      <c r="AF207" s="4" t="s">
        <v>376</v>
      </c>
      <c r="AI207" s="1" t="s">
        <v>137</v>
      </c>
      <c r="AJ207" s="1" t="s">
        <v>363</v>
      </c>
      <c r="AN207" s="1" t="s">
        <v>137</v>
      </c>
      <c r="AO207" s="1">
        <v>0</v>
      </c>
    </row>
    <row r="208" spans="1:41" ht="18" hidden="1">
      <c r="A208" s="1" t="s">
        <v>188</v>
      </c>
      <c r="B208" s="14">
        <v>40.937330000000003</v>
      </c>
      <c r="C208" s="1">
        <v>26.83333</v>
      </c>
      <c r="D208" s="1">
        <v>0.39594317068772827</v>
      </c>
      <c r="E208" s="1">
        <v>67.770660000000007</v>
      </c>
      <c r="F208" s="1">
        <v>26.951430000000002</v>
      </c>
      <c r="G208" s="1">
        <v>20.925920000000001</v>
      </c>
      <c r="H208" s="1">
        <v>0.43707348046623296</v>
      </c>
      <c r="I208" s="1">
        <v>47.877350000000007</v>
      </c>
      <c r="J208" s="1">
        <v>1</v>
      </c>
      <c r="K208" s="1">
        <v>0</v>
      </c>
      <c r="L208" s="1">
        <v>0</v>
      </c>
      <c r="M208" s="1">
        <v>1</v>
      </c>
      <c r="N208" s="1">
        <v>66.904129999999995</v>
      </c>
      <c r="O208" s="1">
        <v>12.74564</v>
      </c>
      <c r="P208" s="1">
        <v>0.16002105216374135</v>
      </c>
      <c r="Q208" s="1">
        <v>79.64976999999999</v>
      </c>
      <c r="R208" s="1">
        <v>394.78332</v>
      </c>
      <c r="S208" s="1">
        <v>26.793219999999998</v>
      </c>
      <c r="T208" s="1">
        <v>6.3554817352976981E-2</v>
      </c>
      <c r="U208" s="1">
        <v>421.57654000000002</v>
      </c>
      <c r="V208" s="1">
        <v>535.66590000000019</v>
      </c>
      <c r="W208" s="1">
        <v>496.8308899999999</v>
      </c>
      <c r="X208" s="1">
        <v>0.48119364128967396</v>
      </c>
      <c r="Y208" s="1">
        <v>1032.4967900000001</v>
      </c>
      <c r="Z208" s="1">
        <v>15.775220000000001</v>
      </c>
      <c r="AA208" s="1">
        <v>86.403729999999968</v>
      </c>
      <c r="AB208" s="1">
        <v>5.8303013609779547E-2</v>
      </c>
      <c r="AC208" s="1">
        <v>102.17894999999997</v>
      </c>
      <c r="AD208" s="1">
        <v>1752.5500600000003</v>
      </c>
      <c r="AE208" s="4" t="s">
        <v>188</v>
      </c>
      <c r="AF208" s="4" t="s">
        <v>39</v>
      </c>
      <c r="AI208" s="1" t="s">
        <v>139</v>
      </c>
      <c r="AJ208" s="1" t="s">
        <v>364</v>
      </c>
      <c r="AN208" s="1" t="s">
        <v>139</v>
      </c>
      <c r="AO208" s="1">
        <v>0</v>
      </c>
    </row>
    <row r="209" spans="1:41" ht="18" hidden="1">
      <c r="A209" s="1" t="s">
        <v>189</v>
      </c>
      <c r="B209" s="14">
        <v>4</v>
      </c>
      <c r="C209" s="1">
        <v>1</v>
      </c>
      <c r="D209" s="1">
        <v>0.2</v>
      </c>
      <c r="E209" s="1">
        <v>5</v>
      </c>
      <c r="F209" s="1">
        <v>0</v>
      </c>
      <c r="G209" s="1">
        <v>0</v>
      </c>
      <c r="I209" s="1">
        <v>0</v>
      </c>
      <c r="J209" s="1">
        <v>0</v>
      </c>
      <c r="K209" s="1">
        <v>0</v>
      </c>
      <c r="M209" s="1">
        <v>0</v>
      </c>
      <c r="N209" s="1">
        <v>1</v>
      </c>
      <c r="O209" s="1">
        <v>0</v>
      </c>
      <c r="P209" s="1">
        <v>0</v>
      </c>
      <c r="Q209" s="1">
        <v>1</v>
      </c>
      <c r="R209" s="1">
        <v>10</v>
      </c>
      <c r="S209" s="1">
        <v>6</v>
      </c>
      <c r="T209" s="1">
        <v>0.375</v>
      </c>
      <c r="U209" s="1">
        <v>16</v>
      </c>
      <c r="V209" s="1">
        <v>7</v>
      </c>
      <c r="W209" s="1">
        <v>0</v>
      </c>
      <c r="X209" s="1">
        <v>0</v>
      </c>
      <c r="Y209" s="1">
        <v>7</v>
      </c>
      <c r="Z209" s="1">
        <v>6</v>
      </c>
      <c r="AA209" s="1">
        <v>0</v>
      </c>
      <c r="AB209" s="1">
        <v>0.17142857142857143</v>
      </c>
      <c r="AC209" s="1">
        <v>6</v>
      </c>
      <c r="AD209" s="1">
        <v>35</v>
      </c>
      <c r="AE209" s="4" t="s">
        <v>189</v>
      </c>
      <c r="AF209" s="4" t="s">
        <v>39</v>
      </c>
      <c r="AI209" s="1" t="s">
        <v>144</v>
      </c>
      <c r="AJ209" s="1" t="s">
        <v>365</v>
      </c>
      <c r="AN209" s="1" t="s">
        <v>144</v>
      </c>
      <c r="AO209" s="1">
        <v>1167</v>
      </c>
    </row>
    <row r="210" spans="1:41" ht="18" hidden="1">
      <c r="A210" s="1" t="s">
        <v>190</v>
      </c>
      <c r="B210" s="14">
        <v>26</v>
      </c>
      <c r="C210" s="1">
        <v>3</v>
      </c>
      <c r="D210" s="1">
        <v>0.10344827586206896</v>
      </c>
      <c r="E210" s="1">
        <v>29</v>
      </c>
      <c r="F210" s="1">
        <v>419.89963999999986</v>
      </c>
      <c r="G210" s="1">
        <v>64.100360000000009</v>
      </c>
      <c r="H210" s="1">
        <v>0.13243876033057855</v>
      </c>
      <c r="I210" s="1">
        <v>483.99999999999989</v>
      </c>
      <c r="J210" s="1">
        <v>0</v>
      </c>
      <c r="K210" s="1">
        <v>0</v>
      </c>
      <c r="M210" s="1">
        <v>0</v>
      </c>
      <c r="N210" s="1">
        <v>511.38123000000002</v>
      </c>
      <c r="O210" s="1">
        <v>30.452100000000002</v>
      </c>
      <c r="P210" s="1">
        <v>5.6201968970790335E-2</v>
      </c>
      <c r="Q210" s="1">
        <v>541.83333000000005</v>
      </c>
      <c r="R210" s="1">
        <v>293.11109999999996</v>
      </c>
      <c r="S210" s="1">
        <v>145.75095000000002</v>
      </c>
      <c r="T210" s="1">
        <v>0.33211108137511558</v>
      </c>
      <c r="U210" s="1">
        <v>438.86204999999995</v>
      </c>
      <c r="V210" s="1">
        <v>60.206560000000003</v>
      </c>
      <c r="W210" s="1">
        <v>506.66556000000003</v>
      </c>
      <c r="X210" s="1">
        <v>0.89379163681572493</v>
      </c>
      <c r="Y210" s="1">
        <v>566.87212</v>
      </c>
      <c r="Z210" s="1">
        <v>10</v>
      </c>
      <c r="AA210" s="1">
        <v>49.600239999999999</v>
      </c>
      <c r="AB210" s="1">
        <v>2.8111096530503758E-2</v>
      </c>
      <c r="AC210" s="1">
        <v>59.600239999999999</v>
      </c>
      <c r="AD210" s="1">
        <v>2120.1677400000003</v>
      </c>
      <c r="AE210" s="4" t="s">
        <v>190</v>
      </c>
      <c r="AF210" s="4" t="s">
        <v>376</v>
      </c>
      <c r="AI210" s="1" t="s">
        <v>188</v>
      </c>
      <c r="AJ210" s="1" t="s">
        <v>366</v>
      </c>
      <c r="AN210" s="1" t="s">
        <v>188</v>
      </c>
      <c r="AO210" s="1">
        <v>640</v>
      </c>
    </row>
    <row r="211" spans="1:41" ht="18" hidden="1">
      <c r="A211" s="1" t="s">
        <v>191</v>
      </c>
      <c r="B211" s="14">
        <v>31.5</v>
      </c>
      <c r="C211" s="1">
        <v>0</v>
      </c>
      <c r="D211" s="1">
        <v>0</v>
      </c>
      <c r="E211" s="1">
        <v>31.5</v>
      </c>
      <c r="F211" s="1">
        <v>101.65940999999999</v>
      </c>
      <c r="G211" s="1">
        <v>7</v>
      </c>
      <c r="H211" s="1">
        <v>6.4421479925208511E-2</v>
      </c>
      <c r="I211" s="1">
        <v>108.65940999999999</v>
      </c>
      <c r="J211" s="1">
        <v>0</v>
      </c>
      <c r="K211" s="1">
        <v>1</v>
      </c>
      <c r="L211" s="1">
        <v>1</v>
      </c>
      <c r="M211" s="1">
        <v>1</v>
      </c>
      <c r="N211" s="1">
        <v>155.69999999999999</v>
      </c>
      <c r="O211" s="1">
        <v>6</v>
      </c>
      <c r="P211" s="1">
        <v>3.7105751391465679E-2</v>
      </c>
      <c r="Q211" s="1">
        <v>161.69999999999999</v>
      </c>
      <c r="R211" s="1">
        <v>718.18573000000015</v>
      </c>
      <c r="S211" s="1">
        <v>33</v>
      </c>
      <c r="T211" s="1">
        <v>4.3930546976711067E-2</v>
      </c>
      <c r="U211" s="1">
        <v>751.18573000000015</v>
      </c>
      <c r="V211" s="1">
        <v>160.93711000000002</v>
      </c>
      <c r="W211" s="1">
        <v>315.31861999999995</v>
      </c>
      <c r="X211" s="1">
        <v>0.66207837541398185</v>
      </c>
      <c r="Y211" s="1">
        <v>476.25572999999997</v>
      </c>
      <c r="Z211" s="1">
        <v>4</v>
      </c>
      <c r="AA211" s="1">
        <v>49.91664999999999</v>
      </c>
      <c r="AB211" s="1">
        <v>3.4033615535321173E-2</v>
      </c>
      <c r="AC211" s="1">
        <v>53.91664999999999</v>
      </c>
      <c r="AD211" s="1">
        <v>1584.2175200000001</v>
      </c>
      <c r="AE211" s="4" t="s">
        <v>191</v>
      </c>
      <c r="AF211" s="4" t="s">
        <v>39</v>
      </c>
      <c r="AI211" s="1" t="s">
        <v>174</v>
      </c>
      <c r="AN211" s="1" t="s">
        <v>174</v>
      </c>
      <c r="AO211" s="1">
        <v>0</v>
      </c>
    </row>
    <row r="212" spans="1:41" ht="18" hidden="1">
      <c r="A212" s="1" t="s">
        <v>192</v>
      </c>
      <c r="B212" s="14">
        <v>10.2004</v>
      </c>
      <c r="C212" s="1">
        <v>1.5</v>
      </c>
      <c r="D212" s="1">
        <v>0.12820074527366584</v>
      </c>
      <c r="E212" s="1">
        <v>11.7004</v>
      </c>
      <c r="F212" s="1">
        <v>40</v>
      </c>
      <c r="G212" s="1">
        <v>3.5</v>
      </c>
      <c r="H212" s="1">
        <v>8.0459770114942528E-2</v>
      </c>
      <c r="I212" s="1">
        <v>43.5</v>
      </c>
      <c r="J212" s="1">
        <v>0</v>
      </c>
      <c r="K212" s="1">
        <v>0</v>
      </c>
      <c r="M212" s="1">
        <v>0</v>
      </c>
      <c r="N212" s="1">
        <v>111.06780000000001</v>
      </c>
      <c r="O212" s="1">
        <v>0</v>
      </c>
      <c r="P212" s="1">
        <v>0</v>
      </c>
      <c r="Q212" s="1">
        <v>111.06780000000001</v>
      </c>
      <c r="R212" s="1">
        <v>373.33199999999999</v>
      </c>
      <c r="S212" s="1">
        <v>3</v>
      </c>
      <c r="T212" s="1">
        <v>7.971684576384681E-3</v>
      </c>
      <c r="U212" s="1">
        <v>376.33199999999999</v>
      </c>
      <c r="V212" s="1">
        <v>14</v>
      </c>
      <c r="W212" s="1">
        <v>15</v>
      </c>
      <c r="X212" s="1">
        <v>0.51724137931034486</v>
      </c>
      <c r="Y212" s="1">
        <v>29</v>
      </c>
      <c r="Z212" s="1">
        <v>2</v>
      </c>
      <c r="AA212" s="1">
        <v>15.56973</v>
      </c>
      <c r="AB212" s="1">
        <v>2.9821158727499891E-2</v>
      </c>
      <c r="AC212" s="1">
        <v>17.56973</v>
      </c>
      <c r="AD212" s="1">
        <v>589.16993000000002</v>
      </c>
      <c r="AE212" s="4" t="s">
        <v>192</v>
      </c>
      <c r="AF212" s="4" t="s">
        <v>39</v>
      </c>
      <c r="AI212" s="1" t="s">
        <v>123</v>
      </c>
      <c r="AJ212" s="1" t="s">
        <v>367</v>
      </c>
      <c r="AN212" s="1" t="s">
        <v>123</v>
      </c>
      <c r="AO212" s="1">
        <v>0</v>
      </c>
    </row>
    <row r="213" spans="1:41" ht="18" hidden="1">
      <c r="A213" s="1" t="s">
        <v>193</v>
      </c>
      <c r="B213" s="14">
        <v>18.83333</v>
      </c>
      <c r="C213" s="1">
        <v>0</v>
      </c>
      <c r="D213" s="1">
        <v>0</v>
      </c>
      <c r="E213" s="1">
        <v>18.83333</v>
      </c>
      <c r="F213" s="1">
        <v>19</v>
      </c>
      <c r="G213" s="1">
        <v>1</v>
      </c>
      <c r="H213" s="1">
        <v>0.05</v>
      </c>
      <c r="I213" s="1">
        <v>20</v>
      </c>
      <c r="J213" s="1">
        <v>1</v>
      </c>
      <c r="K213" s="1">
        <v>0</v>
      </c>
      <c r="L213" s="1">
        <v>0</v>
      </c>
      <c r="M213" s="1">
        <v>1</v>
      </c>
      <c r="N213" s="1">
        <v>22.8</v>
      </c>
      <c r="O213" s="1">
        <v>0</v>
      </c>
      <c r="P213" s="1">
        <v>0</v>
      </c>
      <c r="Q213" s="1">
        <v>22.8</v>
      </c>
      <c r="R213" s="1">
        <v>153.48261000000002</v>
      </c>
      <c r="S213" s="1">
        <v>15.09886</v>
      </c>
      <c r="T213" s="1">
        <v>8.9564173334115538E-2</v>
      </c>
      <c r="U213" s="1">
        <v>168.58147000000002</v>
      </c>
      <c r="V213" s="1">
        <v>59.300020000000004</v>
      </c>
      <c r="W213" s="1">
        <v>357.72157000000004</v>
      </c>
      <c r="X213" s="1">
        <v>0.8578010793158215</v>
      </c>
      <c r="Y213" s="1">
        <v>417.02159000000006</v>
      </c>
      <c r="Z213" s="1">
        <v>24.91253</v>
      </c>
      <c r="AA213" s="1">
        <v>23.31776</v>
      </c>
      <c r="AB213" s="1">
        <v>6.9249960385757425E-2</v>
      </c>
      <c r="AC213" s="1">
        <v>48.230289999999997</v>
      </c>
      <c r="AD213" s="1">
        <v>696.46668</v>
      </c>
      <c r="AE213" s="4" t="s">
        <v>193</v>
      </c>
      <c r="AF213" s="4" t="s">
        <v>39</v>
      </c>
      <c r="AI213" s="1" t="s">
        <v>185</v>
      </c>
      <c r="AJ213" s="1" t="s">
        <v>368</v>
      </c>
      <c r="AN213" s="1" t="s">
        <v>185</v>
      </c>
      <c r="AO213" s="1">
        <v>11</v>
      </c>
    </row>
    <row r="214" spans="1:41" ht="18" hidden="1">
      <c r="A214" s="1" t="s">
        <v>194</v>
      </c>
      <c r="B214" s="14">
        <v>33</v>
      </c>
      <c r="C214" s="1">
        <v>0</v>
      </c>
      <c r="D214" s="1">
        <v>0</v>
      </c>
      <c r="E214" s="1">
        <v>33</v>
      </c>
      <c r="F214" s="1">
        <v>64</v>
      </c>
      <c r="G214" s="1">
        <v>3.5</v>
      </c>
      <c r="H214" s="1">
        <v>5.185185185185185E-2</v>
      </c>
      <c r="I214" s="1">
        <v>67.5</v>
      </c>
      <c r="J214" s="1">
        <v>0</v>
      </c>
      <c r="K214" s="1">
        <v>0</v>
      </c>
      <c r="M214" s="1">
        <v>0</v>
      </c>
      <c r="N214" s="1">
        <v>200.89685999999998</v>
      </c>
      <c r="O214" s="1">
        <v>2.5</v>
      </c>
      <c r="P214" s="1">
        <v>1.2291241860862554E-2</v>
      </c>
      <c r="Q214" s="1">
        <v>203.39685999999998</v>
      </c>
      <c r="R214" s="1">
        <v>397.86187000000007</v>
      </c>
      <c r="S214" s="1">
        <v>6.8583700000000007</v>
      </c>
      <c r="T214" s="1">
        <v>1.6945952591844678E-2</v>
      </c>
      <c r="U214" s="1">
        <v>404.72024000000005</v>
      </c>
      <c r="V214" s="1">
        <v>204.19812999999996</v>
      </c>
      <c r="W214" s="1">
        <v>408.59384999999997</v>
      </c>
      <c r="X214" s="1">
        <v>0.66677414740316931</v>
      </c>
      <c r="Y214" s="1">
        <v>612.79197999999997</v>
      </c>
      <c r="Z214" s="1">
        <v>13</v>
      </c>
      <c r="AA214" s="1">
        <v>17.674529999999997</v>
      </c>
      <c r="AB214" s="1">
        <v>2.2686858840038744E-2</v>
      </c>
      <c r="AC214" s="1">
        <v>30.674529999999997</v>
      </c>
      <c r="AD214" s="1">
        <v>1352.0836099999999</v>
      </c>
      <c r="AE214" s="4" t="s">
        <v>194</v>
      </c>
      <c r="AF214" s="4" t="s">
        <v>39</v>
      </c>
      <c r="AI214" s="1" t="s">
        <v>191</v>
      </c>
      <c r="AJ214" s="1" t="s">
        <v>369</v>
      </c>
      <c r="AN214" s="1" t="s">
        <v>191</v>
      </c>
      <c r="AO214" s="1">
        <v>3</v>
      </c>
    </row>
    <row r="215" spans="1:41" ht="18" hidden="1">
      <c r="A215" s="1" t="s">
        <v>195</v>
      </c>
      <c r="B215" s="14">
        <v>18</v>
      </c>
      <c r="C215" s="1">
        <v>0.60019999999999996</v>
      </c>
      <c r="D215" s="1">
        <v>3.226847023150288E-2</v>
      </c>
      <c r="E215" s="1">
        <v>18.600200000000001</v>
      </c>
      <c r="F215" s="1">
        <v>13.60019</v>
      </c>
      <c r="G215" s="1">
        <v>4.3997999999999999</v>
      </c>
      <c r="H215" s="1">
        <v>0.24443346912970507</v>
      </c>
      <c r="I215" s="1">
        <v>17.99999</v>
      </c>
      <c r="J215" s="1">
        <v>0</v>
      </c>
      <c r="K215" s="1">
        <v>0</v>
      </c>
      <c r="M215" s="1">
        <v>0</v>
      </c>
      <c r="N215" s="1">
        <v>44.40269</v>
      </c>
      <c r="O215" s="1">
        <v>0.56584000000000001</v>
      </c>
      <c r="P215" s="1">
        <v>1.2583021948905156E-2</v>
      </c>
      <c r="Q215" s="1">
        <v>44.968530000000001</v>
      </c>
      <c r="R215" s="1">
        <v>172.61987000000002</v>
      </c>
      <c r="S215" s="1">
        <v>5.2238299999999995</v>
      </c>
      <c r="T215" s="1">
        <v>2.937315181814143E-2</v>
      </c>
      <c r="U215" s="1">
        <v>177.84370000000001</v>
      </c>
      <c r="V215" s="1">
        <v>92.518280000000004</v>
      </c>
      <c r="W215" s="1">
        <v>185.79304999999999</v>
      </c>
      <c r="X215" s="1">
        <v>0.66757271434116605</v>
      </c>
      <c r="Y215" s="1">
        <v>278.31133</v>
      </c>
      <c r="Z215" s="1">
        <v>2.3878699999999999</v>
      </c>
      <c r="AA215" s="1">
        <v>2.88028</v>
      </c>
      <c r="AB215" s="1">
        <v>9.7020784287942408E-3</v>
      </c>
      <c r="AC215" s="1">
        <v>5.2681500000000003</v>
      </c>
      <c r="AD215" s="1">
        <v>542.9919000000001</v>
      </c>
      <c r="AE215" s="4" t="s">
        <v>195</v>
      </c>
      <c r="AF215" s="4" t="s">
        <v>39</v>
      </c>
      <c r="AI215" s="1" t="s">
        <v>186</v>
      </c>
      <c r="AJ215" s="1" t="s">
        <v>370</v>
      </c>
      <c r="AN215" s="1" t="s">
        <v>186</v>
      </c>
      <c r="AO215" s="1">
        <v>0</v>
      </c>
    </row>
    <row r="216" spans="1:41" ht="18" hidden="1">
      <c r="A216" s="1" t="s">
        <v>196</v>
      </c>
      <c r="B216" s="14">
        <v>29</v>
      </c>
      <c r="C216" s="1">
        <v>1</v>
      </c>
      <c r="D216" s="1">
        <v>3.3333333333333333E-2</v>
      </c>
      <c r="E216" s="1">
        <v>30</v>
      </c>
      <c r="F216" s="1">
        <v>52</v>
      </c>
      <c r="G216" s="1">
        <v>9.8133200000000009</v>
      </c>
      <c r="H216" s="1">
        <v>0.15875736815301297</v>
      </c>
      <c r="I216" s="1">
        <v>61.813320000000004</v>
      </c>
      <c r="J216" s="1">
        <v>4</v>
      </c>
      <c r="K216" s="1">
        <v>0</v>
      </c>
      <c r="L216" s="1">
        <v>0</v>
      </c>
      <c r="M216" s="1">
        <v>4</v>
      </c>
      <c r="N216" s="1">
        <v>126.62478</v>
      </c>
      <c r="O216" s="1">
        <v>3</v>
      </c>
      <c r="P216" s="1">
        <v>2.3143722982596385E-2</v>
      </c>
      <c r="Q216" s="1">
        <v>129.62477999999999</v>
      </c>
      <c r="R216" s="1">
        <v>453.35345999999998</v>
      </c>
      <c r="S216" s="1">
        <v>15.74573</v>
      </c>
      <c r="T216" s="1">
        <v>3.3565886140199903E-2</v>
      </c>
      <c r="U216" s="1">
        <v>469.09918999999996</v>
      </c>
      <c r="V216" s="1">
        <v>72.669739999999976</v>
      </c>
      <c r="W216" s="1">
        <v>34.494869999999992</v>
      </c>
      <c r="X216" s="1">
        <v>0.32188676840236718</v>
      </c>
      <c r="Y216" s="1">
        <v>107.16460999999997</v>
      </c>
      <c r="Z216" s="1">
        <v>4.9990000000000006</v>
      </c>
      <c r="AA216" s="1">
        <v>5.9692400000000001</v>
      </c>
      <c r="AB216" s="1">
        <v>1.3496546089413353E-2</v>
      </c>
      <c r="AC216" s="1">
        <v>10.968240000000002</v>
      </c>
      <c r="AD216" s="1">
        <v>812.67013999999995</v>
      </c>
      <c r="AE216" s="4" t="s">
        <v>196</v>
      </c>
      <c r="AF216" s="4" t="s">
        <v>39</v>
      </c>
      <c r="AI216" s="1" t="s">
        <v>184</v>
      </c>
      <c r="AJ216" s="1" t="s">
        <v>371</v>
      </c>
      <c r="AN216" s="1" t="s">
        <v>184</v>
      </c>
    </row>
    <row r="217" spans="1:41" ht="18" hidden="1">
      <c r="A217" s="1" t="s">
        <v>197</v>
      </c>
      <c r="B217" s="14">
        <v>12</v>
      </c>
      <c r="C217" s="1">
        <v>0</v>
      </c>
      <c r="D217" s="1">
        <v>0</v>
      </c>
      <c r="E217" s="1">
        <v>12</v>
      </c>
      <c r="F217" s="1">
        <v>12</v>
      </c>
      <c r="G217" s="1">
        <v>3</v>
      </c>
      <c r="H217" s="1">
        <v>0.2</v>
      </c>
      <c r="I217" s="1">
        <v>15</v>
      </c>
      <c r="J217" s="1">
        <v>0</v>
      </c>
      <c r="K217" s="1">
        <v>0</v>
      </c>
      <c r="M217" s="1">
        <v>0</v>
      </c>
      <c r="N217" s="1">
        <v>45</v>
      </c>
      <c r="O217" s="1">
        <v>1</v>
      </c>
      <c r="P217" s="1">
        <v>2.1739130434782608E-2</v>
      </c>
      <c r="Q217" s="1">
        <v>46</v>
      </c>
      <c r="R217" s="1">
        <v>263.19506000000001</v>
      </c>
      <c r="S217" s="1">
        <v>17.231490000000001</v>
      </c>
      <c r="T217" s="1">
        <v>6.1447427142686736E-2</v>
      </c>
      <c r="U217" s="1">
        <v>280.42655000000002</v>
      </c>
      <c r="V217" s="1">
        <v>63.415840000000003</v>
      </c>
      <c r="W217" s="1">
        <v>176.20633000000001</v>
      </c>
      <c r="X217" s="1">
        <v>0.73535069814283049</v>
      </c>
      <c r="Y217" s="1">
        <v>239.62217000000001</v>
      </c>
      <c r="Z217" s="1">
        <v>1</v>
      </c>
      <c r="AA217" s="1">
        <v>1</v>
      </c>
      <c r="AB217" s="1">
        <v>3.3610693255503514E-3</v>
      </c>
      <c r="AC217" s="1">
        <v>2</v>
      </c>
      <c r="AD217" s="1">
        <v>595.04872</v>
      </c>
      <c r="AE217" s="4" t="s">
        <v>197</v>
      </c>
      <c r="AF217" s="4" t="s">
        <v>39</v>
      </c>
      <c r="AI217" s="1" t="s">
        <v>197</v>
      </c>
      <c r="AJ217" s="1" t="s">
        <v>372</v>
      </c>
      <c r="AN217" s="1" t="s">
        <v>197</v>
      </c>
      <c r="AO217" s="1">
        <v>0</v>
      </c>
    </row>
    <row r="218" spans="1:41" ht="18" hidden="1">
      <c r="A218" s="1" t="s">
        <v>198</v>
      </c>
      <c r="B218" s="14">
        <v>9</v>
      </c>
      <c r="C218" s="1">
        <v>0</v>
      </c>
      <c r="D218" s="1">
        <v>0</v>
      </c>
      <c r="E218" s="1">
        <v>9</v>
      </c>
      <c r="F218" s="1">
        <v>0</v>
      </c>
      <c r="G218" s="1">
        <v>0</v>
      </c>
      <c r="I218" s="1">
        <v>0</v>
      </c>
      <c r="J218" s="1">
        <v>0</v>
      </c>
      <c r="K218" s="1">
        <v>0</v>
      </c>
      <c r="M218" s="1">
        <v>0</v>
      </c>
      <c r="N218" s="1">
        <v>7.4</v>
      </c>
      <c r="O218" s="1">
        <v>0</v>
      </c>
      <c r="P218" s="1">
        <v>0</v>
      </c>
      <c r="Q218" s="1">
        <v>7.4</v>
      </c>
      <c r="R218" s="1">
        <v>28.599999999999998</v>
      </c>
      <c r="S218" s="1">
        <v>0</v>
      </c>
      <c r="T218" s="1">
        <v>0</v>
      </c>
      <c r="U218" s="1">
        <v>28.599999999999998</v>
      </c>
      <c r="V218" s="1">
        <v>56.35</v>
      </c>
      <c r="W218" s="1">
        <v>6</v>
      </c>
      <c r="X218" s="1">
        <v>9.6230954290296711E-2</v>
      </c>
      <c r="Y218" s="1">
        <v>62.35</v>
      </c>
      <c r="Z218" s="1">
        <v>0</v>
      </c>
      <c r="AA218" s="1">
        <v>1</v>
      </c>
      <c r="AB218" s="1">
        <v>9.2293493308721747E-3</v>
      </c>
      <c r="AC218" s="1">
        <v>1</v>
      </c>
      <c r="AD218" s="1">
        <v>108.35</v>
      </c>
      <c r="AE218" s="4" t="s">
        <v>198</v>
      </c>
      <c r="AF218" s="4" t="s">
        <v>39</v>
      </c>
      <c r="AI218" s="1" t="s">
        <v>198</v>
      </c>
      <c r="AJ218" s="1" t="s">
        <v>373</v>
      </c>
      <c r="AN218" s="1" t="s">
        <v>198</v>
      </c>
      <c r="AO218" s="1">
        <v>0</v>
      </c>
    </row>
    <row r="219" spans="1:41" ht="18" hidden="1">
      <c r="A219" s="1" t="s">
        <v>199</v>
      </c>
      <c r="B219" s="14">
        <v>27</v>
      </c>
      <c r="C219" s="1">
        <v>0</v>
      </c>
      <c r="D219" s="1">
        <v>0</v>
      </c>
      <c r="E219" s="1">
        <v>27</v>
      </c>
      <c r="F219" s="1">
        <v>12</v>
      </c>
      <c r="G219" s="1">
        <v>0</v>
      </c>
      <c r="H219" s="1">
        <v>0</v>
      </c>
      <c r="I219" s="1">
        <v>12</v>
      </c>
      <c r="J219" s="1">
        <v>0</v>
      </c>
      <c r="K219" s="1">
        <v>1</v>
      </c>
      <c r="L219" s="1">
        <v>1</v>
      </c>
      <c r="M219" s="1">
        <v>1</v>
      </c>
      <c r="N219" s="1">
        <v>129.40067999999999</v>
      </c>
      <c r="O219" s="1">
        <v>6</v>
      </c>
      <c r="P219" s="1">
        <v>4.4312923686941605E-2</v>
      </c>
      <c r="Q219" s="1">
        <v>135.40067999999999</v>
      </c>
      <c r="R219" s="1">
        <v>69.599320000000006</v>
      </c>
      <c r="S219" s="1">
        <v>8</v>
      </c>
      <c r="T219" s="1">
        <v>0.10309368690344194</v>
      </c>
      <c r="U219" s="1">
        <v>77.599320000000006</v>
      </c>
      <c r="V219" s="1">
        <v>3</v>
      </c>
      <c r="W219" s="1">
        <v>0</v>
      </c>
      <c r="X219" s="1">
        <v>0</v>
      </c>
      <c r="Y219" s="1">
        <v>3</v>
      </c>
      <c r="Z219" s="1">
        <v>16</v>
      </c>
      <c r="AA219" s="1">
        <v>1</v>
      </c>
      <c r="AB219" s="1">
        <v>6.2271062271062272E-2</v>
      </c>
      <c r="AC219" s="1">
        <v>17</v>
      </c>
      <c r="AD219" s="1">
        <v>273</v>
      </c>
      <c r="AE219" s="4" t="s">
        <v>199</v>
      </c>
      <c r="AF219" s="4" t="s">
        <v>39</v>
      </c>
      <c r="AI219" s="1" t="s">
        <v>199</v>
      </c>
      <c r="AJ219" s="1" t="s">
        <v>374</v>
      </c>
      <c r="AN219" s="1" t="s">
        <v>199</v>
      </c>
    </row>
    <row r="220" spans="1:41" ht="18" hidden="1">
      <c r="A220" s="1" t="s">
        <v>200</v>
      </c>
      <c r="B220" s="14">
        <v>26</v>
      </c>
      <c r="C220" s="1">
        <v>2</v>
      </c>
      <c r="D220" s="1">
        <v>7.1428571428571425E-2</v>
      </c>
      <c r="E220" s="1">
        <v>28</v>
      </c>
      <c r="F220" s="1">
        <v>256.66700000000003</v>
      </c>
      <c r="G220" s="1">
        <v>29.332999999999998</v>
      </c>
      <c r="H220" s="1">
        <v>0.10256293706293705</v>
      </c>
      <c r="I220" s="1">
        <v>286</v>
      </c>
      <c r="J220" s="1">
        <v>0</v>
      </c>
      <c r="K220" s="1">
        <v>0</v>
      </c>
      <c r="M220" s="1">
        <v>0</v>
      </c>
      <c r="N220" s="1">
        <v>290.10626000000002</v>
      </c>
      <c r="O220" s="1">
        <v>15.90024</v>
      </c>
      <c r="P220" s="1">
        <v>5.1960464892085625E-2</v>
      </c>
      <c r="Q220" s="1">
        <v>306.00650000000002</v>
      </c>
      <c r="R220" s="1">
        <v>398.65488000000005</v>
      </c>
      <c r="S220" s="1">
        <v>80.821149999999989</v>
      </c>
      <c r="T220" s="1">
        <v>0.16856139815790161</v>
      </c>
      <c r="U220" s="1">
        <v>479.47603000000004</v>
      </c>
      <c r="V220" s="1">
        <v>106.32857</v>
      </c>
      <c r="W220" s="1">
        <v>352.34449999999998</v>
      </c>
      <c r="X220" s="1">
        <v>0.76818222617691501</v>
      </c>
      <c r="Y220" s="1">
        <v>458.67307</v>
      </c>
      <c r="Z220" s="1">
        <v>32.508039999999994</v>
      </c>
      <c r="AA220" s="1">
        <v>6.2</v>
      </c>
      <c r="AB220" s="1">
        <v>2.4240040934240318E-2</v>
      </c>
      <c r="AC220" s="1">
        <v>38.708039999999997</v>
      </c>
      <c r="AD220" s="1">
        <v>1596.86364</v>
      </c>
      <c r="AE220" s="4" t="s">
        <v>200</v>
      </c>
      <c r="AF220" s="4" t="s">
        <v>376</v>
      </c>
    </row>
    <row r="221" spans="1:41" hidden="1">
      <c r="B221" s="14">
        <v>4039.04259</v>
      </c>
      <c r="C221" s="1">
        <v>544.20539999999994</v>
      </c>
      <c r="D221" s="1">
        <v>0.11873793457988291</v>
      </c>
      <c r="E221" s="1">
        <v>4583.2479900000008</v>
      </c>
      <c r="F221" s="1">
        <v>17458.11334</v>
      </c>
      <c r="G221" s="1">
        <v>2287.8388000000014</v>
      </c>
      <c r="H221" s="1">
        <v>0.11586368607495276</v>
      </c>
      <c r="I221" s="1">
        <v>19745.952139999998</v>
      </c>
      <c r="J221" s="1">
        <v>573.19848999999999</v>
      </c>
      <c r="K221" s="1">
        <v>183.47198999999998</v>
      </c>
      <c r="L221" s="1">
        <v>0.24247277361738756</v>
      </c>
      <c r="M221" s="1">
        <v>756.67048</v>
      </c>
      <c r="N221" s="1">
        <v>25436.469089999999</v>
      </c>
      <c r="O221" s="1">
        <v>2112.2973500000003</v>
      </c>
      <c r="P221" s="1">
        <v>7.6674843303800588E-2</v>
      </c>
      <c r="Q221" s="1">
        <v>27548.766439999999</v>
      </c>
      <c r="R221" s="1">
        <v>42505.445980000004</v>
      </c>
      <c r="S221" s="1">
        <v>8095.4263599999986</v>
      </c>
      <c r="T221" s="1">
        <v>0.15998590509674995</v>
      </c>
      <c r="U221" s="1">
        <v>50600.872339999994</v>
      </c>
      <c r="V221" s="1">
        <v>26296.946080000005</v>
      </c>
      <c r="W221" s="1">
        <v>35816.376079999987</v>
      </c>
      <c r="X221" s="1">
        <v>0.57662953508973969</v>
      </c>
      <c r="Y221" s="1">
        <v>62113.322159999938</v>
      </c>
      <c r="Z221" s="1">
        <v>5913.0037399999956</v>
      </c>
      <c r="AA221" s="1">
        <v>18207.80154</v>
      </c>
      <c r="AB221" s="1">
        <v>0.12730696951534343</v>
      </c>
      <c r="AC221" s="1">
        <v>24120.805279999997</v>
      </c>
      <c r="AD221" s="1">
        <v>189469.63682999997</v>
      </c>
    </row>
    <row r="222" spans="1:41" hidden="1"/>
    <row r="223" spans="1:41" hidden="1"/>
    <row r="224" spans="1:41" hidden="1"/>
    <row r="225" spans="1:38" hidden="1"/>
    <row r="226" spans="1:38" hidden="1"/>
    <row r="227" spans="1:38" hidden="1">
      <c r="A227" s="1">
        <v>1</v>
      </c>
      <c r="B227" s="14">
        <v>2</v>
      </c>
      <c r="C227" s="1">
        <v>3</v>
      </c>
      <c r="D227" s="1">
        <v>4</v>
      </c>
      <c r="E227" s="1">
        <v>5</v>
      </c>
      <c r="F227" s="1">
        <v>6</v>
      </c>
      <c r="G227" s="1">
        <v>7</v>
      </c>
      <c r="H227" s="1">
        <v>8</v>
      </c>
      <c r="I227" s="1">
        <v>9</v>
      </c>
      <c r="J227" s="1">
        <v>10</v>
      </c>
      <c r="K227" s="1">
        <v>11</v>
      </c>
      <c r="L227" s="1">
        <v>12</v>
      </c>
      <c r="M227" s="1">
        <v>13</v>
      </c>
      <c r="N227" s="1">
        <v>14</v>
      </c>
      <c r="O227" s="1">
        <v>15</v>
      </c>
      <c r="P227" s="1">
        <v>16</v>
      </c>
      <c r="Q227" s="1">
        <v>17</v>
      </c>
      <c r="R227" s="1">
        <v>18</v>
      </c>
      <c r="S227" s="1">
        <v>19</v>
      </c>
      <c r="T227" s="1">
        <v>20</v>
      </c>
      <c r="U227" s="1">
        <v>21</v>
      </c>
      <c r="V227" s="1">
        <v>22</v>
      </c>
      <c r="W227" s="1">
        <v>23</v>
      </c>
      <c r="X227" s="1">
        <v>24</v>
      </c>
      <c r="Y227" s="1">
        <v>25</v>
      </c>
      <c r="Z227" s="1">
        <v>26</v>
      </c>
      <c r="AA227" s="1">
        <v>27</v>
      </c>
      <c r="AB227" s="1">
        <v>28</v>
      </c>
      <c r="AC227" s="1">
        <v>29</v>
      </c>
      <c r="AD227" s="1">
        <v>30</v>
      </c>
      <c r="AE227" s="1">
        <v>31</v>
      </c>
      <c r="AF227" s="1">
        <v>32</v>
      </c>
      <c r="AG227" s="1">
        <v>33</v>
      </c>
      <c r="AH227" s="1">
        <v>34</v>
      </c>
      <c r="AI227" s="1">
        <v>35</v>
      </c>
      <c r="AJ227" s="1">
        <v>36</v>
      </c>
      <c r="AK227" s="1">
        <v>37</v>
      </c>
      <c r="AL227" s="1">
        <v>38</v>
      </c>
    </row>
    <row r="228" spans="1:38" hidden="1">
      <c r="A228" s="1" t="s">
        <v>201</v>
      </c>
      <c r="B228" s="14" t="s">
        <v>17</v>
      </c>
      <c r="F228" s="1" t="s">
        <v>18</v>
      </c>
      <c r="J228" s="1" t="s">
        <v>11</v>
      </c>
      <c r="N228" s="1" t="s">
        <v>19</v>
      </c>
      <c r="R228" s="1" t="s">
        <v>20</v>
      </c>
      <c r="V228" s="1" t="s">
        <v>21</v>
      </c>
      <c r="Z228" s="1" t="s">
        <v>22</v>
      </c>
      <c r="AD228" s="1" t="s">
        <v>23</v>
      </c>
      <c r="AH228" s="1" t="s">
        <v>24</v>
      </c>
    </row>
    <row r="229" spans="1:38" hidden="1">
      <c r="B229" s="14" t="s">
        <v>5</v>
      </c>
      <c r="C229" s="1" t="s">
        <v>6</v>
      </c>
      <c r="D229" s="1" t="s">
        <v>7</v>
      </c>
      <c r="E229" s="1" t="s">
        <v>36</v>
      </c>
      <c r="F229" s="1" t="s">
        <v>5</v>
      </c>
      <c r="G229" s="1" t="s">
        <v>6</v>
      </c>
      <c r="H229" s="1" t="s">
        <v>7</v>
      </c>
      <c r="I229" s="1" t="s">
        <v>36</v>
      </c>
      <c r="J229" s="1" t="s">
        <v>5</v>
      </c>
      <c r="K229" s="1" t="s">
        <v>6</v>
      </c>
      <c r="L229" s="1" t="s">
        <v>7</v>
      </c>
      <c r="M229" s="1" t="s">
        <v>36</v>
      </c>
      <c r="N229" s="1" t="s">
        <v>5</v>
      </c>
      <c r="O229" s="1" t="s">
        <v>6</v>
      </c>
      <c r="P229" s="1" t="s">
        <v>7</v>
      </c>
      <c r="Q229" s="1" t="s">
        <v>36</v>
      </c>
      <c r="R229" s="1" t="s">
        <v>5</v>
      </c>
      <c r="S229" s="1" t="s">
        <v>6</v>
      </c>
      <c r="T229" s="1" t="s">
        <v>7</v>
      </c>
      <c r="U229" s="1" t="s">
        <v>36</v>
      </c>
      <c r="V229" s="1" t="s">
        <v>5</v>
      </c>
      <c r="W229" s="1" t="s">
        <v>6</v>
      </c>
      <c r="X229" s="1" t="s">
        <v>7</v>
      </c>
      <c r="Y229" s="1" t="s">
        <v>36</v>
      </c>
      <c r="Z229" s="1" t="s">
        <v>5</v>
      </c>
      <c r="AA229" s="1" t="s">
        <v>6</v>
      </c>
      <c r="AB229" s="1" t="s">
        <v>7</v>
      </c>
      <c r="AC229" s="1" t="s">
        <v>36</v>
      </c>
      <c r="AD229" s="1" t="s">
        <v>5</v>
      </c>
      <c r="AE229" s="1" t="s">
        <v>6</v>
      </c>
      <c r="AF229" s="1" t="s">
        <v>7</v>
      </c>
      <c r="AG229" s="1" t="s">
        <v>36</v>
      </c>
      <c r="AH229" s="1" t="s">
        <v>5</v>
      </c>
      <c r="AI229" s="1" t="s">
        <v>6</v>
      </c>
      <c r="AJ229" s="1" t="s">
        <v>7</v>
      </c>
      <c r="AK229" s="1" t="s">
        <v>36</v>
      </c>
      <c r="AL229" s="1" t="s">
        <v>36</v>
      </c>
    </row>
    <row r="230" spans="1:38" hidden="1">
      <c r="A230" s="1" t="s">
        <v>1</v>
      </c>
      <c r="B230" s="14">
        <v>9</v>
      </c>
      <c r="C230" s="1">
        <v>0</v>
      </c>
      <c r="D230" s="1">
        <v>0</v>
      </c>
      <c r="E230" s="1">
        <v>9</v>
      </c>
      <c r="F230" s="1">
        <v>17</v>
      </c>
      <c r="G230" s="1">
        <v>0</v>
      </c>
      <c r="H230" s="1">
        <v>0</v>
      </c>
      <c r="I230" s="1">
        <v>17</v>
      </c>
      <c r="J230" s="1">
        <v>0</v>
      </c>
      <c r="K230" s="1">
        <v>0</v>
      </c>
      <c r="M230" s="1">
        <v>0</v>
      </c>
      <c r="N230" s="1">
        <v>6.5</v>
      </c>
      <c r="O230" s="1">
        <v>0</v>
      </c>
      <c r="P230" s="1">
        <v>0</v>
      </c>
      <c r="Q230" s="1">
        <v>6.5</v>
      </c>
      <c r="R230" s="1">
        <v>55.75</v>
      </c>
      <c r="S230" s="1">
        <v>0</v>
      </c>
      <c r="T230" s="1">
        <v>0</v>
      </c>
      <c r="U230" s="1">
        <v>55.75</v>
      </c>
      <c r="V230" s="1">
        <v>179.46429000000001</v>
      </c>
      <c r="W230" s="1">
        <v>0</v>
      </c>
      <c r="X230" s="1">
        <v>0</v>
      </c>
      <c r="Y230" s="1">
        <v>179.46429000000001</v>
      </c>
      <c r="Z230" s="1">
        <v>420.69166999999999</v>
      </c>
      <c r="AA230" s="1">
        <v>0</v>
      </c>
      <c r="AB230" s="1">
        <v>0</v>
      </c>
      <c r="AC230" s="1">
        <v>420.69166999999999</v>
      </c>
      <c r="AD230" s="1">
        <v>366.10510999999997</v>
      </c>
      <c r="AE230" s="1">
        <v>0</v>
      </c>
      <c r="AF230" s="1">
        <v>0</v>
      </c>
      <c r="AG230" s="1">
        <v>366.10510999999997</v>
      </c>
      <c r="AH230" s="1">
        <v>412.32922000000002</v>
      </c>
      <c r="AI230" s="1">
        <v>0</v>
      </c>
      <c r="AJ230" s="1">
        <v>0</v>
      </c>
      <c r="AK230" s="1">
        <v>412.32922000000002</v>
      </c>
      <c r="AL230" s="1">
        <v>1466.8402900000001</v>
      </c>
    </row>
    <row r="231" spans="1:38" hidden="1">
      <c r="A231" s="1" t="s">
        <v>38</v>
      </c>
      <c r="B231" s="14">
        <v>6</v>
      </c>
      <c r="C231" s="1">
        <v>1</v>
      </c>
      <c r="D231" s="1">
        <v>0.14285714285714285</v>
      </c>
      <c r="E231" s="1">
        <v>7</v>
      </c>
      <c r="F231" s="1">
        <v>0</v>
      </c>
      <c r="G231" s="1">
        <v>0</v>
      </c>
      <c r="I231" s="1">
        <v>0</v>
      </c>
      <c r="J231" s="1">
        <v>0</v>
      </c>
      <c r="K231" s="1">
        <v>0</v>
      </c>
      <c r="M231" s="1">
        <v>0</v>
      </c>
      <c r="N231" s="1">
        <v>15</v>
      </c>
      <c r="O231" s="1">
        <v>0</v>
      </c>
      <c r="P231" s="1">
        <v>0</v>
      </c>
      <c r="Q231" s="1">
        <v>15</v>
      </c>
      <c r="R231" s="1">
        <v>14</v>
      </c>
      <c r="S231" s="1">
        <v>1</v>
      </c>
      <c r="T231" s="1">
        <v>6.6666666666666666E-2</v>
      </c>
      <c r="U231" s="1">
        <v>15</v>
      </c>
      <c r="V231" s="1">
        <v>30</v>
      </c>
      <c r="W231" s="1">
        <v>2</v>
      </c>
      <c r="X231" s="1">
        <v>6.25E-2</v>
      </c>
      <c r="Y231" s="1">
        <v>32</v>
      </c>
      <c r="Z231" s="1">
        <v>56</v>
      </c>
      <c r="AA231" s="1">
        <v>15</v>
      </c>
      <c r="AB231" s="1">
        <v>0.21126760563380281</v>
      </c>
      <c r="AC231" s="1">
        <v>71</v>
      </c>
      <c r="AD231" s="1">
        <v>50</v>
      </c>
      <c r="AE231" s="1">
        <v>3</v>
      </c>
      <c r="AF231" s="1">
        <v>5.6603773584905662E-2</v>
      </c>
      <c r="AG231" s="1">
        <v>53</v>
      </c>
      <c r="AH231" s="1">
        <v>78</v>
      </c>
      <c r="AI231" s="1">
        <v>4</v>
      </c>
      <c r="AJ231" s="1">
        <v>4.878048780487805E-2</v>
      </c>
      <c r="AK231" s="1">
        <v>82</v>
      </c>
      <c r="AL231" s="1">
        <v>275</v>
      </c>
    </row>
    <row r="232" spans="1:38" hidden="1">
      <c r="A232" s="1" t="s">
        <v>40</v>
      </c>
      <c r="B232" s="14">
        <v>12.8</v>
      </c>
      <c r="C232" s="1">
        <v>4</v>
      </c>
      <c r="D232" s="1">
        <v>0.23809523809523808</v>
      </c>
      <c r="E232" s="1">
        <v>16.8</v>
      </c>
      <c r="F232" s="1">
        <v>1</v>
      </c>
      <c r="G232" s="1">
        <v>0</v>
      </c>
      <c r="H232" s="1">
        <v>0</v>
      </c>
      <c r="I232" s="1">
        <v>1</v>
      </c>
      <c r="J232" s="1">
        <v>1</v>
      </c>
      <c r="K232" s="1">
        <v>0</v>
      </c>
      <c r="L232" s="1">
        <v>0</v>
      </c>
      <c r="M232" s="1">
        <v>1</v>
      </c>
      <c r="N232" s="1">
        <v>19.999979999999997</v>
      </c>
      <c r="O232" s="1">
        <v>4</v>
      </c>
      <c r="P232" s="1">
        <v>0.16666680555567132</v>
      </c>
      <c r="Q232" s="1">
        <v>23.999979999999997</v>
      </c>
      <c r="R232" s="1">
        <v>62.816010000000006</v>
      </c>
      <c r="S232" s="1">
        <v>13.682830000000001</v>
      </c>
      <c r="T232" s="1">
        <v>0.17886323505036156</v>
      </c>
      <c r="U232" s="1">
        <v>76.498840000000001</v>
      </c>
      <c r="V232" s="1">
        <v>117.09965</v>
      </c>
      <c r="W232" s="1">
        <v>39.189059999999998</v>
      </c>
      <c r="X232" s="1">
        <v>0.25074786272149796</v>
      </c>
      <c r="Y232" s="1">
        <v>156.28870999999998</v>
      </c>
      <c r="Z232" s="1">
        <v>205.70734000000004</v>
      </c>
      <c r="AA232" s="1">
        <v>155.23517999999999</v>
      </c>
      <c r="AB232" s="1">
        <v>0.43008282870081355</v>
      </c>
      <c r="AC232" s="1">
        <v>360.94252000000006</v>
      </c>
      <c r="AD232" s="1">
        <v>154.20031000000003</v>
      </c>
      <c r="AE232" s="1">
        <v>48.421479999999995</v>
      </c>
      <c r="AF232" s="1">
        <v>0.2389746927021027</v>
      </c>
      <c r="AG232" s="1">
        <v>202.62179000000003</v>
      </c>
      <c r="AH232" s="1">
        <v>195.78377000000006</v>
      </c>
      <c r="AI232" s="1">
        <v>147.07637</v>
      </c>
      <c r="AJ232" s="1">
        <v>0.4289689959293605</v>
      </c>
      <c r="AK232" s="1">
        <v>342.86014000000006</v>
      </c>
      <c r="AL232" s="1">
        <v>1182.0119800000002</v>
      </c>
    </row>
    <row r="233" spans="1:38" hidden="1">
      <c r="A233" s="1" t="s">
        <v>41</v>
      </c>
      <c r="B233" s="14">
        <v>10</v>
      </c>
      <c r="C233" s="1">
        <v>0</v>
      </c>
      <c r="D233" s="1">
        <v>0</v>
      </c>
      <c r="E233" s="1">
        <v>10</v>
      </c>
      <c r="F233" s="1">
        <v>1</v>
      </c>
      <c r="G233" s="1">
        <v>0</v>
      </c>
      <c r="H233" s="1">
        <v>0</v>
      </c>
      <c r="I233" s="1">
        <v>1</v>
      </c>
      <c r="J233" s="1">
        <v>5</v>
      </c>
      <c r="K233" s="1">
        <v>1</v>
      </c>
      <c r="L233" s="1">
        <v>0.16666666666666666</v>
      </c>
      <c r="M233" s="1">
        <v>6</v>
      </c>
      <c r="N233" s="1">
        <v>57</v>
      </c>
      <c r="O233" s="1">
        <v>0</v>
      </c>
      <c r="P233" s="1">
        <v>0</v>
      </c>
      <c r="Q233" s="1">
        <v>57</v>
      </c>
      <c r="R233" s="1">
        <v>111</v>
      </c>
      <c r="S233" s="1">
        <v>4</v>
      </c>
      <c r="T233" s="1">
        <v>3.4782608695652174E-2</v>
      </c>
      <c r="U233" s="1">
        <v>115</v>
      </c>
      <c r="V233" s="1">
        <v>223.45276000000001</v>
      </c>
      <c r="W233" s="1">
        <v>13</v>
      </c>
      <c r="X233" s="1">
        <v>5.4979269432084442E-2</v>
      </c>
      <c r="Y233" s="1">
        <v>236.45276000000001</v>
      </c>
      <c r="Z233" s="1">
        <v>258.39579000000003</v>
      </c>
      <c r="AA233" s="1">
        <v>17</v>
      </c>
      <c r="AB233" s="1">
        <v>6.1729338709208291E-2</v>
      </c>
      <c r="AC233" s="1">
        <v>275.39579000000003</v>
      </c>
      <c r="AD233" s="1">
        <v>262.69551999999999</v>
      </c>
      <c r="AE233" s="1">
        <v>9.3130799999999994</v>
      </c>
      <c r="AF233" s="1">
        <v>3.4238182175122402E-2</v>
      </c>
      <c r="AG233" s="1">
        <v>272.0086</v>
      </c>
      <c r="AH233" s="1">
        <v>66.167869999999994</v>
      </c>
      <c r="AI233" s="1">
        <v>4</v>
      </c>
      <c r="AJ233" s="1">
        <v>5.7006148255604745E-2</v>
      </c>
      <c r="AK233" s="1">
        <v>70.167869999999994</v>
      </c>
      <c r="AL233" s="1">
        <v>1043.02502</v>
      </c>
    </row>
    <row r="234" spans="1:38" hidden="1">
      <c r="A234" s="1" t="s">
        <v>42</v>
      </c>
      <c r="B234" s="14">
        <v>12</v>
      </c>
      <c r="C234" s="1">
        <v>0</v>
      </c>
      <c r="D234" s="1">
        <v>0</v>
      </c>
      <c r="E234" s="1">
        <v>12</v>
      </c>
      <c r="F234" s="1">
        <v>1</v>
      </c>
      <c r="G234" s="1">
        <v>0</v>
      </c>
      <c r="H234" s="1">
        <v>0</v>
      </c>
      <c r="I234" s="1">
        <v>1</v>
      </c>
      <c r="J234" s="1">
        <v>0</v>
      </c>
      <c r="K234" s="1">
        <v>0</v>
      </c>
      <c r="M234" s="1">
        <v>0</v>
      </c>
      <c r="N234" s="1">
        <v>36</v>
      </c>
      <c r="O234" s="1">
        <v>1</v>
      </c>
      <c r="P234" s="1">
        <v>2.7027027027027029E-2</v>
      </c>
      <c r="Q234" s="1">
        <v>37</v>
      </c>
      <c r="R234" s="1">
        <v>77.24799999999999</v>
      </c>
      <c r="S234" s="1">
        <v>15</v>
      </c>
      <c r="T234" s="1">
        <v>0.16260515133119419</v>
      </c>
      <c r="U234" s="1">
        <v>92.24799999999999</v>
      </c>
      <c r="V234" s="1">
        <v>146.53230000000002</v>
      </c>
      <c r="W234" s="1">
        <v>15</v>
      </c>
      <c r="X234" s="1">
        <v>9.2860684828978468E-2</v>
      </c>
      <c r="Y234" s="1">
        <v>161.53230000000002</v>
      </c>
      <c r="Z234" s="1">
        <v>113</v>
      </c>
      <c r="AA234" s="1">
        <v>14</v>
      </c>
      <c r="AB234" s="1">
        <v>0.11023622047244094</v>
      </c>
      <c r="AC234" s="1">
        <v>127</v>
      </c>
      <c r="AD234" s="1">
        <v>185</v>
      </c>
      <c r="AE234" s="1">
        <v>21</v>
      </c>
      <c r="AF234" s="1">
        <v>0.10194174757281553</v>
      </c>
      <c r="AG234" s="1">
        <v>206</v>
      </c>
      <c r="AH234" s="1">
        <v>111.5168</v>
      </c>
      <c r="AI234" s="1">
        <v>16.4832</v>
      </c>
      <c r="AJ234" s="1">
        <v>0.128775</v>
      </c>
      <c r="AK234" s="1">
        <v>128</v>
      </c>
      <c r="AL234" s="1">
        <v>764.78030000000001</v>
      </c>
    </row>
    <row r="235" spans="1:38" hidden="1">
      <c r="A235" s="1" t="s">
        <v>43</v>
      </c>
      <c r="B235" s="14">
        <v>12</v>
      </c>
      <c r="C235" s="1">
        <v>1</v>
      </c>
      <c r="D235" s="1">
        <v>7.6923076923076927E-2</v>
      </c>
      <c r="E235" s="1">
        <v>13</v>
      </c>
      <c r="F235" s="1">
        <v>8</v>
      </c>
      <c r="G235" s="1">
        <v>1</v>
      </c>
      <c r="H235" s="1">
        <v>0.1111111111111111</v>
      </c>
      <c r="I235" s="1">
        <v>9</v>
      </c>
      <c r="J235" s="1">
        <v>4</v>
      </c>
      <c r="K235" s="1">
        <v>0</v>
      </c>
      <c r="L235" s="1">
        <v>0</v>
      </c>
      <c r="M235" s="1">
        <v>4</v>
      </c>
      <c r="N235" s="1">
        <v>37</v>
      </c>
      <c r="O235" s="1">
        <v>1.8</v>
      </c>
      <c r="P235" s="1">
        <v>4.6391752577319589E-2</v>
      </c>
      <c r="Q235" s="1">
        <v>38.799999999999997</v>
      </c>
      <c r="R235" s="1">
        <v>97.889210000000006</v>
      </c>
      <c r="S235" s="1">
        <v>10.081379999999999</v>
      </c>
      <c r="T235" s="1">
        <v>9.3371537564071835E-2</v>
      </c>
      <c r="U235" s="1">
        <v>107.97059</v>
      </c>
      <c r="V235" s="1">
        <v>145.16374999999999</v>
      </c>
      <c r="W235" s="1">
        <v>40.421590000000002</v>
      </c>
      <c r="X235" s="1">
        <v>0.21780594307718487</v>
      </c>
      <c r="Y235" s="1">
        <v>185.58534</v>
      </c>
      <c r="Z235" s="1">
        <v>104.17708999999998</v>
      </c>
      <c r="AA235" s="1">
        <v>36.462200000000003</v>
      </c>
      <c r="AB235" s="1">
        <v>0.25926041008881662</v>
      </c>
      <c r="AC235" s="1">
        <v>140.63928999999999</v>
      </c>
      <c r="AD235" s="1">
        <v>236.1595300000001</v>
      </c>
      <c r="AE235" s="1">
        <v>92.009459999999976</v>
      </c>
      <c r="AF235" s="1">
        <v>0.28037219482559872</v>
      </c>
      <c r="AG235" s="1">
        <v>328.16899000000006</v>
      </c>
      <c r="AH235" s="1">
        <v>77.474580000000003</v>
      </c>
      <c r="AI235" s="1">
        <v>22.97719</v>
      </c>
      <c r="AJ235" s="1">
        <v>0.22873852795227001</v>
      </c>
      <c r="AK235" s="1">
        <v>100.45177000000001</v>
      </c>
      <c r="AL235" s="1">
        <v>927.61597999999992</v>
      </c>
    </row>
    <row r="236" spans="1:38" hidden="1">
      <c r="A236" s="1" t="s">
        <v>44</v>
      </c>
      <c r="B236" s="14">
        <v>8</v>
      </c>
      <c r="C236" s="1">
        <v>0</v>
      </c>
      <c r="D236" s="1">
        <v>0</v>
      </c>
      <c r="E236" s="1">
        <v>8</v>
      </c>
      <c r="F236" s="1">
        <v>10</v>
      </c>
      <c r="G236" s="1">
        <v>0</v>
      </c>
      <c r="H236" s="1">
        <v>0</v>
      </c>
      <c r="I236" s="1">
        <v>10</v>
      </c>
      <c r="J236" s="1">
        <v>3</v>
      </c>
      <c r="K236" s="1">
        <v>0</v>
      </c>
      <c r="L236" s="1">
        <v>0</v>
      </c>
      <c r="M236" s="1">
        <v>3</v>
      </c>
      <c r="N236" s="1">
        <v>7</v>
      </c>
      <c r="O236" s="1">
        <v>0</v>
      </c>
      <c r="P236" s="1">
        <v>0</v>
      </c>
      <c r="Q236" s="1">
        <v>7</v>
      </c>
      <c r="R236" s="1">
        <v>19</v>
      </c>
      <c r="S236" s="1">
        <v>0</v>
      </c>
      <c r="T236" s="1">
        <v>0</v>
      </c>
      <c r="U236" s="1">
        <v>19</v>
      </c>
      <c r="V236" s="1">
        <v>126.57955999999999</v>
      </c>
      <c r="W236" s="1">
        <v>8.8534500000000005</v>
      </c>
      <c r="X236" s="1">
        <v>6.537143344890585E-2</v>
      </c>
      <c r="Y236" s="1">
        <v>135.43301</v>
      </c>
      <c r="Z236" s="1">
        <v>72</v>
      </c>
      <c r="AA236" s="1">
        <v>6</v>
      </c>
      <c r="AB236" s="1">
        <v>7.6923076923076927E-2</v>
      </c>
      <c r="AC236" s="1">
        <v>78</v>
      </c>
      <c r="AD236" s="1">
        <v>70.025669999999991</v>
      </c>
      <c r="AE236" s="1">
        <v>11.84</v>
      </c>
      <c r="AF236" s="1">
        <v>0.1446271678958958</v>
      </c>
      <c r="AG236" s="1">
        <v>81.865669999999994</v>
      </c>
      <c r="AH236" s="1">
        <v>28.373569999999997</v>
      </c>
      <c r="AI236" s="1">
        <v>4</v>
      </c>
      <c r="AJ236" s="1">
        <v>0.12355758107616799</v>
      </c>
      <c r="AK236" s="1">
        <v>32.373570000000001</v>
      </c>
      <c r="AL236" s="1">
        <v>374.67224999999991</v>
      </c>
    </row>
    <row r="237" spans="1:38" hidden="1">
      <c r="A237" s="1" t="s">
        <v>45</v>
      </c>
      <c r="B237" s="14">
        <v>9</v>
      </c>
      <c r="C237" s="1">
        <v>0</v>
      </c>
      <c r="D237" s="1">
        <v>0</v>
      </c>
      <c r="E237" s="1">
        <v>9</v>
      </c>
      <c r="F237" s="1">
        <v>12</v>
      </c>
      <c r="G237" s="1">
        <v>1</v>
      </c>
      <c r="H237" s="1">
        <v>7.6923076923076927E-2</v>
      </c>
      <c r="I237" s="1">
        <v>13</v>
      </c>
      <c r="J237" s="1">
        <v>0</v>
      </c>
      <c r="K237" s="1">
        <v>0</v>
      </c>
      <c r="M237" s="1">
        <v>0</v>
      </c>
      <c r="N237" s="1">
        <v>50.2</v>
      </c>
      <c r="O237" s="1">
        <v>1</v>
      </c>
      <c r="P237" s="1">
        <v>1.953125E-2</v>
      </c>
      <c r="Q237" s="1">
        <v>51.2</v>
      </c>
      <c r="R237" s="1">
        <v>137.64300000000003</v>
      </c>
      <c r="S237" s="1">
        <v>12.986669999999998</v>
      </c>
      <c r="T237" s="1">
        <v>8.6215882966483262E-2</v>
      </c>
      <c r="U237" s="1">
        <v>150.62967000000003</v>
      </c>
      <c r="V237" s="1">
        <v>238.28399999999996</v>
      </c>
      <c r="W237" s="1">
        <v>42.999999999999993</v>
      </c>
      <c r="X237" s="1">
        <v>0.15287040855505468</v>
      </c>
      <c r="Y237" s="1">
        <v>281.28399999999993</v>
      </c>
      <c r="Z237" s="1">
        <v>246.69449999999998</v>
      </c>
      <c r="AA237" s="1">
        <v>45.022659999999995</v>
      </c>
      <c r="AB237" s="1">
        <v>0.15433668694704145</v>
      </c>
      <c r="AC237" s="1">
        <v>291.71715999999998</v>
      </c>
      <c r="AD237" s="1">
        <v>246.03428000000011</v>
      </c>
      <c r="AE237" s="1">
        <v>32.999999999999993</v>
      </c>
      <c r="AF237" s="1">
        <v>0.11826503897657299</v>
      </c>
      <c r="AG237" s="1">
        <v>279.03428000000008</v>
      </c>
      <c r="AH237" s="1">
        <v>205.56805000000006</v>
      </c>
      <c r="AI237" s="1">
        <v>26</v>
      </c>
      <c r="AJ237" s="1">
        <v>0.11227801071866345</v>
      </c>
      <c r="AK237" s="1">
        <v>231.56805000000006</v>
      </c>
      <c r="AL237" s="1">
        <v>1307.43316</v>
      </c>
    </row>
    <row r="238" spans="1:38" hidden="1">
      <c r="A238" s="1" t="s">
        <v>46</v>
      </c>
      <c r="B238" s="14">
        <v>9</v>
      </c>
      <c r="C238" s="1">
        <v>0</v>
      </c>
      <c r="D238" s="1">
        <v>0</v>
      </c>
      <c r="E238" s="1">
        <v>9</v>
      </c>
      <c r="F238" s="1">
        <v>11</v>
      </c>
      <c r="G238" s="1">
        <v>0</v>
      </c>
      <c r="H238" s="1">
        <v>0</v>
      </c>
      <c r="I238" s="1">
        <v>11</v>
      </c>
      <c r="J238" s="1">
        <v>18</v>
      </c>
      <c r="K238" s="1">
        <v>0</v>
      </c>
      <c r="L238" s="1">
        <v>0</v>
      </c>
      <c r="M238" s="1">
        <v>18</v>
      </c>
      <c r="N238" s="1">
        <v>15</v>
      </c>
      <c r="O238" s="1">
        <v>2</v>
      </c>
      <c r="P238" s="1">
        <v>0.11764705882352941</v>
      </c>
      <c r="Q238" s="1">
        <v>17</v>
      </c>
      <c r="R238" s="1">
        <v>52</v>
      </c>
      <c r="S238" s="1">
        <v>4</v>
      </c>
      <c r="T238" s="1">
        <v>7.1428571428571425E-2</v>
      </c>
      <c r="U238" s="1">
        <v>56</v>
      </c>
      <c r="V238" s="1">
        <v>99</v>
      </c>
      <c r="W238" s="1">
        <v>3</v>
      </c>
      <c r="X238" s="1">
        <v>2.9411764705882353E-2</v>
      </c>
      <c r="Y238" s="1">
        <v>102</v>
      </c>
      <c r="Z238" s="1">
        <v>136.5</v>
      </c>
      <c r="AA238" s="1">
        <v>19</v>
      </c>
      <c r="AB238" s="1">
        <v>0.12218649517684887</v>
      </c>
      <c r="AC238" s="1">
        <v>155.5</v>
      </c>
      <c r="AD238" s="1">
        <v>130.31116</v>
      </c>
      <c r="AE238" s="1">
        <v>13.688839999999999</v>
      </c>
      <c r="AF238" s="1">
        <v>9.5061388888888876E-2</v>
      </c>
      <c r="AG238" s="1">
        <v>144</v>
      </c>
      <c r="AH238" s="1">
        <v>132.65385000000001</v>
      </c>
      <c r="AI238" s="1">
        <v>18.5</v>
      </c>
      <c r="AJ238" s="1">
        <v>0.12239185439206476</v>
      </c>
      <c r="AK238" s="1">
        <v>151.15385000000001</v>
      </c>
      <c r="AL238" s="1">
        <v>663.65385000000003</v>
      </c>
    </row>
    <row r="239" spans="1:38" hidden="1">
      <c r="A239" s="1" t="s">
        <v>47</v>
      </c>
      <c r="B239" s="14">
        <v>10</v>
      </c>
      <c r="C239" s="1">
        <v>0</v>
      </c>
      <c r="D239" s="1">
        <v>0</v>
      </c>
      <c r="E239" s="1">
        <v>10</v>
      </c>
      <c r="F239" s="1">
        <v>4</v>
      </c>
      <c r="G239" s="1">
        <v>0</v>
      </c>
      <c r="H239" s="1">
        <v>0</v>
      </c>
      <c r="I239" s="1">
        <v>4</v>
      </c>
      <c r="J239" s="1">
        <v>10</v>
      </c>
      <c r="K239" s="1">
        <v>0</v>
      </c>
      <c r="L239" s="1">
        <v>0</v>
      </c>
      <c r="M239" s="1">
        <v>10</v>
      </c>
      <c r="N239" s="1">
        <v>59.000000000000007</v>
      </c>
      <c r="O239" s="1">
        <v>3</v>
      </c>
      <c r="P239" s="1">
        <v>4.838709677419354E-2</v>
      </c>
      <c r="Q239" s="1">
        <v>62.000000000000007</v>
      </c>
      <c r="R239" s="1">
        <v>222.00000000000006</v>
      </c>
      <c r="S239" s="1">
        <v>8</v>
      </c>
      <c r="T239" s="1">
        <v>3.4782608695652167E-2</v>
      </c>
      <c r="U239" s="1">
        <v>230.00000000000006</v>
      </c>
      <c r="V239" s="1">
        <v>290</v>
      </c>
      <c r="W239" s="1">
        <v>35</v>
      </c>
      <c r="X239" s="1">
        <v>0.1076923076923077</v>
      </c>
      <c r="Y239" s="1">
        <v>325</v>
      </c>
      <c r="Z239" s="1">
        <v>152.56300000000002</v>
      </c>
      <c r="AA239" s="1">
        <v>21</v>
      </c>
      <c r="AB239" s="1">
        <v>0.12099352972695793</v>
      </c>
      <c r="AC239" s="1">
        <v>173.56300000000002</v>
      </c>
      <c r="AD239" s="1">
        <v>187.43700000000001</v>
      </c>
      <c r="AE239" s="1">
        <v>64</v>
      </c>
      <c r="AF239" s="1">
        <v>0.25453692177364506</v>
      </c>
      <c r="AG239" s="1">
        <v>251.43700000000001</v>
      </c>
      <c r="AH239" s="1">
        <v>740.85798999999975</v>
      </c>
      <c r="AI239" s="1">
        <v>60.427420000000005</v>
      </c>
      <c r="AJ239" s="1">
        <v>7.5413104052400037E-2</v>
      </c>
      <c r="AK239" s="1">
        <v>801.28540999999973</v>
      </c>
      <c r="AL239" s="1">
        <v>1867.2854099999997</v>
      </c>
    </row>
    <row r="240" spans="1:38" hidden="1">
      <c r="A240" s="1" t="s">
        <v>48</v>
      </c>
      <c r="B240" s="14">
        <v>9.8431700000000006</v>
      </c>
      <c r="C240" s="1">
        <v>0</v>
      </c>
      <c r="D240" s="1">
        <v>0</v>
      </c>
      <c r="E240" s="1">
        <v>9.8431700000000006</v>
      </c>
      <c r="F240" s="1">
        <v>28</v>
      </c>
      <c r="G240" s="1">
        <v>0.28999999999999998</v>
      </c>
      <c r="H240" s="1">
        <v>1.025097207493814E-2</v>
      </c>
      <c r="I240" s="1">
        <v>28.29</v>
      </c>
      <c r="J240" s="1">
        <v>12.156829999999999</v>
      </c>
      <c r="K240" s="1">
        <v>0.23499999999999999</v>
      </c>
      <c r="L240" s="1">
        <v>1.8964107803286522E-2</v>
      </c>
      <c r="M240" s="1">
        <v>12.391829999999999</v>
      </c>
      <c r="N240" s="1">
        <v>62.71</v>
      </c>
      <c r="O240" s="1">
        <v>4</v>
      </c>
      <c r="P240" s="1">
        <v>5.9961025333533195E-2</v>
      </c>
      <c r="Q240" s="1">
        <v>66.710000000000008</v>
      </c>
      <c r="R240" s="1">
        <v>78.439059999999998</v>
      </c>
      <c r="S240" s="1">
        <v>4.18445</v>
      </c>
      <c r="T240" s="1">
        <v>5.0644786211575858E-2</v>
      </c>
      <c r="U240" s="1">
        <v>82.623509999999996</v>
      </c>
      <c r="V240" s="1">
        <v>26.323710000000002</v>
      </c>
      <c r="W240" s="1">
        <v>2</v>
      </c>
      <c r="X240" s="1">
        <v>7.061221852645716E-2</v>
      </c>
      <c r="Y240" s="1">
        <v>28.323710000000002</v>
      </c>
      <c r="Z240" s="1">
        <v>56</v>
      </c>
      <c r="AA240" s="1">
        <v>7.1674899999999999</v>
      </c>
      <c r="AB240" s="1">
        <v>0.11346801970443973</v>
      </c>
      <c r="AC240" s="1">
        <v>63.167490000000001</v>
      </c>
      <c r="AD240" s="1">
        <v>156.33966999999998</v>
      </c>
      <c r="AE240" s="1">
        <v>14.781139999999999</v>
      </c>
      <c r="AF240" s="1">
        <v>8.6378389630109867E-2</v>
      </c>
      <c r="AG240" s="1">
        <v>171.12080999999998</v>
      </c>
      <c r="AH240" s="1">
        <v>51.401049999999998</v>
      </c>
      <c r="AI240" s="1">
        <v>11.85201</v>
      </c>
      <c r="AJ240" s="1">
        <v>0.18737449223800398</v>
      </c>
      <c r="AK240" s="1">
        <v>63.253059999999998</v>
      </c>
      <c r="AL240" s="1">
        <v>525.72357999999997</v>
      </c>
    </row>
    <row r="241" spans="1:38" hidden="1">
      <c r="A241" s="1" t="s">
        <v>49</v>
      </c>
      <c r="B241" s="14">
        <v>13</v>
      </c>
      <c r="C241" s="1">
        <v>0</v>
      </c>
      <c r="D241" s="1">
        <v>0</v>
      </c>
      <c r="E241" s="1">
        <v>13</v>
      </c>
      <c r="F241" s="1">
        <v>8</v>
      </c>
      <c r="G241" s="1">
        <v>0</v>
      </c>
      <c r="H241" s="1">
        <v>0</v>
      </c>
      <c r="I241" s="1">
        <v>8</v>
      </c>
      <c r="J241" s="1">
        <v>48</v>
      </c>
      <c r="K241" s="1">
        <v>1</v>
      </c>
      <c r="L241" s="1">
        <v>2.0408163265306121E-2</v>
      </c>
      <c r="M241" s="1">
        <v>49</v>
      </c>
      <c r="N241" s="1">
        <v>21</v>
      </c>
      <c r="O241" s="1">
        <v>2</v>
      </c>
      <c r="P241" s="1">
        <v>8.6956521739130432E-2</v>
      </c>
      <c r="Q241" s="1">
        <v>23</v>
      </c>
      <c r="R241" s="1">
        <v>67.110690000000005</v>
      </c>
      <c r="S241" s="1">
        <v>3</v>
      </c>
      <c r="T241" s="1">
        <v>4.278948046296506E-2</v>
      </c>
      <c r="U241" s="1">
        <v>70.110690000000005</v>
      </c>
      <c r="V241" s="1">
        <v>70</v>
      </c>
      <c r="W241" s="1">
        <v>9</v>
      </c>
      <c r="X241" s="1">
        <v>0.11392405063291139</v>
      </c>
      <c r="Y241" s="1">
        <v>79</v>
      </c>
      <c r="Z241" s="1">
        <v>287</v>
      </c>
      <c r="AA241" s="1">
        <v>23.346309999999999</v>
      </c>
      <c r="AB241" s="1">
        <v>7.5226639556307262E-2</v>
      </c>
      <c r="AC241" s="1">
        <v>310.34631000000002</v>
      </c>
      <c r="AD241" s="1">
        <v>259.51632999999998</v>
      </c>
      <c r="AE241" s="1">
        <v>25.331150000000001</v>
      </c>
      <c r="AF241" s="1">
        <v>8.8928819029748848E-2</v>
      </c>
      <c r="AG241" s="1">
        <v>284.84747999999996</v>
      </c>
      <c r="AH241" s="1">
        <v>126.15688</v>
      </c>
      <c r="AI241" s="1">
        <v>162.85492999999997</v>
      </c>
      <c r="AJ241" s="1">
        <v>0.56348884151135548</v>
      </c>
      <c r="AK241" s="1">
        <v>289.01180999999997</v>
      </c>
      <c r="AL241" s="1">
        <v>1126.31629</v>
      </c>
    </row>
    <row r="242" spans="1:38" hidden="1">
      <c r="A242" s="1" t="s">
        <v>50</v>
      </c>
      <c r="B242" s="14">
        <v>37.000000000000007</v>
      </c>
      <c r="C242" s="1">
        <v>0</v>
      </c>
      <c r="D242" s="1">
        <v>0</v>
      </c>
      <c r="E242" s="1">
        <v>37.000000000000007</v>
      </c>
      <c r="F242" s="1">
        <v>9</v>
      </c>
      <c r="G242" s="1">
        <v>0</v>
      </c>
      <c r="H242" s="1">
        <v>0</v>
      </c>
      <c r="I242" s="1">
        <v>9</v>
      </c>
      <c r="J242" s="1">
        <v>0</v>
      </c>
      <c r="K242" s="1">
        <v>0</v>
      </c>
      <c r="M242" s="1">
        <v>0</v>
      </c>
      <c r="N242" s="1">
        <v>116.00000000000001</v>
      </c>
      <c r="O242" s="1">
        <v>6</v>
      </c>
      <c r="P242" s="1">
        <v>4.9180327868852451E-2</v>
      </c>
      <c r="Q242" s="1">
        <v>122.00000000000001</v>
      </c>
      <c r="R242" s="1">
        <v>332.13330000000008</v>
      </c>
      <c r="S242" s="1">
        <v>32.186900000000001</v>
      </c>
      <c r="T242" s="1">
        <v>8.8347832483622907E-2</v>
      </c>
      <c r="U242" s="1">
        <v>364.32020000000006</v>
      </c>
      <c r="V242" s="1">
        <v>364.37196000000012</v>
      </c>
      <c r="W242" s="1">
        <v>45.981600000000014</v>
      </c>
      <c r="X242" s="1">
        <v>0.11205361542373363</v>
      </c>
      <c r="Y242" s="1">
        <v>410.35356000000013</v>
      </c>
      <c r="Z242" s="1">
        <v>348.99998999999991</v>
      </c>
      <c r="AA242" s="1">
        <v>90.380299999999991</v>
      </c>
      <c r="AB242" s="1">
        <v>0.20569948642894295</v>
      </c>
      <c r="AC242" s="1">
        <v>439.38028999999989</v>
      </c>
      <c r="AD242" s="1">
        <v>553.25677000000019</v>
      </c>
      <c r="AE242" s="1">
        <v>132.82533999999995</v>
      </c>
      <c r="AF242" s="1">
        <v>0.1935997718990223</v>
      </c>
      <c r="AG242" s="1">
        <v>686.08211000000017</v>
      </c>
      <c r="AH242" s="1">
        <v>543.07676000000015</v>
      </c>
      <c r="AI242" s="1">
        <v>99.283299999999983</v>
      </c>
      <c r="AJ242" s="1">
        <v>0.15456020101872456</v>
      </c>
      <c r="AK242" s="1">
        <v>642.36006000000009</v>
      </c>
      <c r="AL242" s="1">
        <v>2710.4962200000009</v>
      </c>
    </row>
    <row r="243" spans="1:38" hidden="1">
      <c r="A243" s="1" t="s">
        <v>51</v>
      </c>
      <c r="B243" s="14">
        <v>6</v>
      </c>
      <c r="C243" s="1">
        <v>0</v>
      </c>
      <c r="D243" s="1">
        <v>0</v>
      </c>
      <c r="E243" s="1">
        <v>6</v>
      </c>
      <c r="F243" s="1">
        <v>3</v>
      </c>
      <c r="G243" s="1">
        <v>0</v>
      </c>
      <c r="H243" s="1">
        <v>0</v>
      </c>
      <c r="I243" s="1">
        <v>3</v>
      </c>
      <c r="J243" s="1">
        <v>5</v>
      </c>
      <c r="K243" s="1">
        <v>0</v>
      </c>
      <c r="L243" s="1">
        <v>0</v>
      </c>
      <c r="M243" s="1">
        <v>5</v>
      </c>
      <c r="N243" s="1">
        <v>11</v>
      </c>
      <c r="O243" s="1">
        <v>0</v>
      </c>
      <c r="P243" s="1">
        <v>0</v>
      </c>
      <c r="Q243" s="1">
        <v>11</v>
      </c>
      <c r="R243" s="1">
        <v>33</v>
      </c>
      <c r="S243" s="1">
        <v>1</v>
      </c>
      <c r="T243" s="1">
        <v>2.9411764705882353E-2</v>
      </c>
      <c r="U243" s="1">
        <v>34</v>
      </c>
      <c r="V243" s="1">
        <v>0</v>
      </c>
      <c r="W243" s="1">
        <v>0</v>
      </c>
      <c r="Y243" s="1">
        <v>0</v>
      </c>
      <c r="Z243" s="1">
        <v>84</v>
      </c>
      <c r="AA243" s="1">
        <v>4</v>
      </c>
      <c r="AB243" s="1">
        <v>4.5454545454545456E-2</v>
      </c>
      <c r="AC243" s="1">
        <v>88</v>
      </c>
      <c r="AD243" s="1">
        <v>26</v>
      </c>
      <c r="AE243" s="1">
        <v>2</v>
      </c>
      <c r="AF243" s="1">
        <v>7.1428571428571425E-2</v>
      </c>
      <c r="AG243" s="1">
        <v>28</v>
      </c>
      <c r="AH243" s="1">
        <v>41</v>
      </c>
      <c r="AI243" s="1">
        <v>15</v>
      </c>
      <c r="AJ243" s="1">
        <v>0.26785714285714285</v>
      </c>
      <c r="AK243" s="1">
        <v>56</v>
      </c>
      <c r="AL243" s="1">
        <v>231</v>
      </c>
    </row>
    <row r="244" spans="1:38" hidden="1">
      <c r="A244" s="1" t="s">
        <v>52</v>
      </c>
      <c r="B244" s="14">
        <v>3</v>
      </c>
      <c r="C244" s="1">
        <v>0</v>
      </c>
      <c r="D244" s="1">
        <v>0</v>
      </c>
      <c r="E244" s="1">
        <v>3</v>
      </c>
      <c r="F244" s="1">
        <v>7</v>
      </c>
      <c r="G244" s="1">
        <v>0</v>
      </c>
      <c r="H244" s="1">
        <v>0</v>
      </c>
      <c r="I244" s="1">
        <v>7</v>
      </c>
      <c r="J244" s="1">
        <v>5.85</v>
      </c>
      <c r="K244" s="1">
        <v>0</v>
      </c>
      <c r="L244" s="1">
        <v>0</v>
      </c>
      <c r="M244" s="1">
        <v>5.85</v>
      </c>
      <c r="N244" s="1">
        <v>0</v>
      </c>
      <c r="O244" s="1">
        <v>0</v>
      </c>
      <c r="Q244" s="1">
        <v>0</v>
      </c>
      <c r="R244" s="1">
        <v>0</v>
      </c>
      <c r="S244" s="1">
        <v>0</v>
      </c>
      <c r="U244" s="1">
        <v>0</v>
      </c>
      <c r="V244" s="1">
        <v>14.981349999999999</v>
      </c>
      <c r="W244" s="1">
        <v>0</v>
      </c>
      <c r="X244" s="1">
        <v>0</v>
      </c>
      <c r="Y244" s="1">
        <v>14.981349999999999</v>
      </c>
      <c r="Z244" s="1">
        <v>22</v>
      </c>
      <c r="AA244" s="1">
        <v>1</v>
      </c>
      <c r="AB244" s="1">
        <v>4.3478260869565216E-2</v>
      </c>
      <c r="AC244" s="1">
        <v>23</v>
      </c>
      <c r="AD244" s="1">
        <v>21</v>
      </c>
      <c r="AE244" s="1">
        <v>1.4458299999999999</v>
      </c>
      <c r="AF244" s="1">
        <v>6.4414191856572017E-2</v>
      </c>
      <c r="AG244" s="1">
        <v>22.445830000000001</v>
      </c>
      <c r="AH244" s="1">
        <v>48</v>
      </c>
      <c r="AI244" s="1">
        <v>4.5541700000000001</v>
      </c>
      <c r="AJ244" s="1">
        <v>8.665668204825612E-2</v>
      </c>
      <c r="AK244" s="1">
        <v>52.554169999999999</v>
      </c>
      <c r="AL244" s="1">
        <v>128.83135000000001</v>
      </c>
    </row>
    <row r="245" spans="1:38" hidden="1">
      <c r="A245" s="1" t="s">
        <v>53</v>
      </c>
      <c r="B245" s="14">
        <v>3</v>
      </c>
      <c r="C245" s="1">
        <v>0</v>
      </c>
      <c r="D245" s="1">
        <v>0</v>
      </c>
      <c r="E245" s="1">
        <v>3</v>
      </c>
      <c r="F245" s="1">
        <v>1</v>
      </c>
      <c r="G245" s="1">
        <v>1</v>
      </c>
      <c r="H245" s="1">
        <v>0.5</v>
      </c>
      <c r="I245" s="1">
        <v>2</v>
      </c>
      <c r="J245" s="1">
        <v>0</v>
      </c>
      <c r="K245" s="1">
        <v>1</v>
      </c>
      <c r="L245" s="1">
        <v>1</v>
      </c>
      <c r="M245" s="1">
        <v>1</v>
      </c>
      <c r="N245" s="1">
        <v>4</v>
      </c>
      <c r="O245" s="1">
        <v>0</v>
      </c>
      <c r="P245" s="1">
        <v>0</v>
      </c>
      <c r="Q245" s="1">
        <v>4</v>
      </c>
      <c r="R245" s="1">
        <v>13.000000000000002</v>
      </c>
      <c r="S245" s="1">
        <v>0</v>
      </c>
      <c r="T245" s="1">
        <v>0</v>
      </c>
      <c r="U245" s="1">
        <v>13.000000000000002</v>
      </c>
      <c r="V245" s="1">
        <v>40.502999999999993</v>
      </c>
      <c r="W245" s="1">
        <v>9</v>
      </c>
      <c r="X245" s="1">
        <v>0.1818071632022302</v>
      </c>
      <c r="Y245" s="1">
        <v>49.502999999999993</v>
      </c>
      <c r="Z245" s="1">
        <v>54</v>
      </c>
      <c r="AA245" s="1">
        <v>6.25054</v>
      </c>
      <c r="AB245" s="1">
        <v>0.10374247268157265</v>
      </c>
      <c r="AC245" s="1">
        <v>60.250540000000001</v>
      </c>
      <c r="AD245" s="1">
        <v>53.712939999999996</v>
      </c>
      <c r="AE245" s="1">
        <v>3</v>
      </c>
      <c r="AF245" s="1">
        <v>5.2897980601957863E-2</v>
      </c>
      <c r="AG245" s="1">
        <v>56.712939999999996</v>
      </c>
      <c r="AH245" s="1">
        <v>35.660030000000006</v>
      </c>
      <c r="AI245" s="1">
        <v>1</v>
      </c>
      <c r="AJ245" s="1">
        <v>2.7277664530007198E-2</v>
      </c>
      <c r="AK245" s="1">
        <v>36.660030000000006</v>
      </c>
      <c r="AL245" s="1">
        <v>226.12651</v>
      </c>
    </row>
    <row r="246" spans="1:38" hidden="1">
      <c r="A246" s="1" t="s">
        <v>54</v>
      </c>
      <c r="B246" s="14">
        <v>3</v>
      </c>
      <c r="C246" s="1">
        <v>0</v>
      </c>
      <c r="D246" s="1">
        <v>0</v>
      </c>
      <c r="E246" s="1">
        <v>3</v>
      </c>
      <c r="F246" s="1">
        <v>1</v>
      </c>
      <c r="G246" s="1">
        <v>0</v>
      </c>
      <c r="H246" s="1">
        <v>0</v>
      </c>
      <c r="I246" s="1">
        <v>1</v>
      </c>
      <c r="J246" s="1">
        <v>11</v>
      </c>
      <c r="K246" s="1">
        <v>0</v>
      </c>
      <c r="L246" s="1">
        <v>0</v>
      </c>
      <c r="M246" s="1">
        <v>11</v>
      </c>
      <c r="N246" s="1">
        <v>0</v>
      </c>
      <c r="O246" s="1">
        <v>0</v>
      </c>
      <c r="Q246" s="1">
        <v>0</v>
      </c>
      <c r="R246" s="1">
        <v>6</v>
      </c>
      <c r="S246" s="1">
        <v>1</v>
      </c>
      <c r="T246" s="1">
        <v>0.14285714285714285</v>
      </c>
      <c r="U246" s="1">
        <v>7</v>
      </c>
      <c r="V246" s="1">
        <v>8</v>
      </c>
      <c r="W246" s="1">
        <v>1</v>
      </c>
      <c r="X246" s="1">
        <v>0.1111111111111111</v>
      </c>
      <c r="Y246" s="1">
        <v>9</v>
      </c>
      <c r="Z246" s="1">
        <v>52</v>
      </c>
      <c r="AA246" s="1">
        <v>5.4185999999999996</v>
      </c>
      <c r="AB246" s="1">
        <v>9.4370117000414491E-2</v>
      </c>
      <c r="AC246" s="1">
        <v>57.418599999999998</v>
      </c>
      <c r="AD246" s="1">
        <v>28</v>
      </c>
      <c r="AE246" s="1">
        <v>3</v>
      </c>
      <c r="AF246" s="1">
        <v>9.6774193548387094E-2</v>
      </c>
      <c r="AG246" s="1">
        <v>31</v>
      </c>
      <c r="AH246" s="1">
        <v>12</v>
      </c>
      <c r="AI246" s="1">
        <v>3</v>
      </c>
      <c r="AJ246" s="1">
        <v>0.2</v>
      </c>
      <c r="AK246" s="1">
        <v>15</v>
      </c>
      <c r="AL246" s="1">
        <v>134.4186</v>
      </c>
    </row>
    <row r="247" spans="1:38" hidden="1">
      <c r="A247" s="1" t="s">
        <v>55</v>
      </c>
      <c r="B247" s="14">
        <v>4</v>
      </c>
      <c r="C247" s="1">
        <v>0</v>
      </c>
      <c r="D247" s="1">
        <v>0</v>
      </c>
      <c r="E247" s="1">
        <v>4</v>
      </c>
      <c r="F247" s="1">
        <v>13</v>
      </c>
      <c r="G247" s="1">
        <v>0</v>
      </c>
      <c r="H247" s="1">
        <v>0</v>
      </c>
      <c r="I247" s="1">
        <v>13</v>
      </c>
      <c r="J247" s="1">
        <v>0</v>
      </c>
      <c r="K247" s="1">
        <v>0</v>
      </c>
      <c r="M247" s="1">
        <v>0</v>
      </c>
      <c r="N247" s="1">
        <v>25</v>
      </c>
      <c r="O247" s="1">
        <v>4</v>
      </c>
      <c r="P247" s="1">
        <v>0.13793103448275862</v>
      </c>
      <c r="Q247" s="1">
        <v>29</v>
      </c>
      <c r="R247" s="1">
        <v>49.169679999999993</v>
      </c>
      <c r="S247" s="1">
        <v>11</v>
      </c>
      <c r="T247" s="1">
        <v>0.18281632875561249</v>
      </c>
      <c r="U247" s="1">
        <v>60.169679999999993</v>
      </c>
      <c r="V247" s="1">
        <v>69.453800000000001</v>
      </c>
      <c r="W247" s="1">
        <v>11.4238</v>
      </c>
      <c r="X247" s="1">
        <v>0.1412480093375669</v>
      </c>
      <c r="Y247" s="1">
        <v>80.877600000000001</v>
      </c>
      <c r="Z247" s="1">
        <v>213.93269000000001</v>
      </c>
      <c r="AA247" s="1">
        <v>46</v>
      </c>
      <c r="AB247" s="1">
        <v>0.1769688914464741</v>
      </c>
      <c r="AC247" s="1">
        <v>259.93268999999998</v>
      </c>
      <c r="AD247" s="1">
        <v>180.67373000000006</v>
      </c>
      <c r="AE247" s="1">
        <v>39.5</v>
      </c>
      <c r="AF247" s="1">
        <v>0.1794037826401905</v>
      </c>
      <c r="AG247" s="1">
        <v>220.17373000000006</v>
      </c>
      <c r="AH247" s="1">
        <v>93.91216</v>
      </c>
      <c r="AI247" s="1">
        <v>13</v>
      </c>
      <c r="AJ247" s="1">
        <v>0.12159514876511708</v>
      </c>
      <c r="AK247" s="1">
        <v>106.91216</v>
      </c>
      <c r="AL247" s="1">
        <v>774.06586000000004</v>
      </c>
    </row>
    <row r="248" spans="1:38" hidden="1">
      <c r="A248" s="1" t="s">
        <v>56</v>
      </c>
      <c r="B248" s="14">
        <v>4</v>
      </c>
      <c r="C248" s="1">
        <v>0</v>
      </c>
      <c r="D248" s="1">
        <v>0</v>
      </c>
      <c r="E248" s="1">
        <v>4</v>
      </c>
      <c r="F248" s="1">
        <v>5</v>
      </c>
      <c r="G248" s="1">
        <v>0</v>
      </c>
      <c r="H248" s="1">
        <v>0</v>
      </c>
      <c r="I248" s="1">
        <v>5</v>
      </c>
      <c r="J248" s="1">
        <v>5</v>
      </c>
      <c r="K248" s="1">
        <v>0.8</v>
      </c>
      <c r="L248" s="1">
        <v>0.13793103448275862</v>
      </c>
      <c r="M248" s="1">
        <v>5.8</v>
      </c>
      <c r="N248" s="1">
        <v>33</v>
      </c>
      <c r="O248" s="1">
        <v>3</v>
      </c>
      <c r="P248" s="1">
        <v>8.3333333333333329E-2</v>
      </c>
      <c r="Q248" s="1">
        <v>36</v>
      </c>
      <c r="R248" s="1">
        <v>99</v>
      </c>
      <c r="S248" s="1">
        <v>7</v>
      </c>
      <c r="T248" s="1">
        <v>6.6037735849056603E-2</v>
      </c>
      <c r="U248" s="1">
        <v>106</v>
      </c>
      <c r="V248" s="1">
        <v>131.5</v>
      </c>
      <c r="W248" s="1">
        <v>9</v>
      </c>
      <c r="X248" s="1">
        <v>6.4056939501779361E-2</v>
      </c>
      <c r="Y248" s="1">
        <v>140.5</v>
      </c>
      <c r="Z248" s="1">
        <v>83</v>
      </c>
      <c r="AA248" s="1">
        <v>6</v>
      </c>
      <c r="AB248" s="1">
        <v>6.741573033707865E-2</v>
      </c>
      <c r="AC248" s="1">
        <v>89</v>
      </c>
      <c r="AD248" s="1">
        <v>309</v>
      </c>
      <c r="AE248" s="1">
        <v>30.069499999999998</v>
      </c>
      <c r="AF248" s="1">
        <v>8.8682408768703758E-2</v>
      </c>
      <c r="AG248" s="1">
        <v>339.06950000000001</v>
      </c>
      <c r="AH248" s="1">
        <v>199.55549999999999</v>
      </c>
      <c r="AI248" s="1">
        <v>18</v>
      </c>
      <c r="AJ248" s="1">
        <v>8.2737508359935749E-2</v>
      </c>
      <c r="AK248" s="1">
        <v>217.55549999999999</v>
      </c>
      <c r="AL248" s="1">
        <v>942.92499999999995</v>
      </c>
    </row>
    <row r="249" spans="1:38" hidden="1">
      <c r="A249" s="1" t="s">
        <v>58</v>
      </c>
      <c r="B249" s="14">
        <v>3</v>
      </c>
      <c r="C249" s="1">
        <v>0</v>
      </c>
      <c r="D249" s="1">
        <v>0</v>
      </c>
      <c r="E249" s="1">
        <v>3</v>
      </c>
      <c r="F249" s="1">
        <v>16</v>
      </c>
      <c r="G249" s="1">
        <v>0</v>
      </c>
      <c r="H249" s="1">
        <v>0</v>
      </c>
      <c r="I249" s="1">
        <v>16</v>
      </c>
      <c r="J249" s="1">
        <v>14</v>
      </c>
      <c r="K249" s="1">
        <v>0</v>
      </c>
      <c r="L249" s="1">
        <v>0</v>
      </c>
      <c r="M249" s="1">
        <v>14</v>
      </c>
      <c r="N249" s="1">
        <v>12</v>
      </c>
      <c r="O249" s="1">
        <v>5</v>
      </c>
      <c r="P249" s="1">
        <v>0.29411764705882354</v>
      </c>
      <c r="Q249" s="1">
        <v>17</v>
      </c>
      <c r="R249" s="1">
        <v>31.702820000000006</v>
      </c>
      <c r="S249" s="1">
        <v>3</v>
      </c>
      <c r="T249" s="1">
        <v>8.644830593018088E-2</v>
      </c>
      <c r="U249" s="1">
        <v>34.702820000000003</v>
      </c>
      <c r="V249" s="1">
        <v>124.14232</v>
      </c>
      <c r="W249" s="1">
        <v>8</v>
      </c>
      <c r="X249" s="1">
        <v>6.0540786630657012E-2</v>
      </c>
      <c r="Y249" s="1">
        <v>132.14231999999998</v>
      </c>
      <c r="Z249" s="1">
        <v>325.86350999999996</v>
      </c>
      <c r="AA249" s="1">
        <v>36.006840000000004</v>
      </c>
      <c r="AB249" s="1">
        <v>9.950204541488411E-2</v>
      </c>
      <c r="AC249" s="1">
        <v>361.87034999999997</v>
      </c>
      <c r="AD249" s="1">
        <v>469.25785999999982</v>
      </c>
      <c r="AE249" s="1">
        <v>70.454609999999974</v>
      </c>
      <c r="AF249" s="1">
        <v>0.13054100825204204</v>
      </c>
      <c r="AG249" s="1">
        <v>539.71246999999983</v>
      </c>
      <c r="AH249" s="1">
        <v>187.40303999999989</v>
      </c>
      <c r="AI249" s="1">
        <v>23.552460000000004</v>
      </c>
      <c r="AJ249" s="1">
        <v>0.11164657949188343</v>
      </c>
      <c r="AK249" s="1">
        <v>210.95549999999989</v>
      </c>
      <c r="AL249" s="1">
        <v>1329.3834599999998</v>
      </c>
    </row>
    <row r="250" spans="1:38" hidden="1">
      <c r="A250" s="1" t="s">
        <v>59</v>
      </c>
      <c r="B250" s="14">
        <v>19</v>
      </c>
      <c r="C250" s="1">
        <v>0</v>
      </c>
      <c r="D250" s="1">
        <v>0</v>
      </c>
      <c r="E250" s="1">
        <v>19</v>
      </c>
      <c r="F250" s="1">
        <v>8</v>
      </c>
      <c r="G250" s="1">
        <v>1.2498100000000001</v>
      </c>
      <c r="H250" s="1">
        <v>0.13511736997841037</v>
      </c>
      <c r="I250" s="1">
        <v>9.2498100000000001</v>
      </c>
      <c r="J250" s="1">
        <v>0</v>
      </c>
      <c r="K250" s="1">
        <v>0</v>
      </c>
      <c r="M250" s="1">
        <v>0</v>
      </c>
      <c r="N250" s="1">
        <v>82.936689999999999</v>
      </c>
      <c r="O250" s="1">
        <v>5.1705199999999998</v>
      </c>
      <c r="P250" s="1">
        <v>5.8684414135914645E-2</v>
      </c>
      <c r="Q250" s="1">
        <v>88.107209999999995</v>
      </c>
      <c r="R250" s="1">
        <v>246.99487999999999</v>
      </c>
      <c r="S250" s="1">
        <v>26.413789999999999</v>
      </c>
      <c r="T250" s="1">
        <v>9.6609189459866074E-2</v>
      </c>
      <c r="U250" s="1">
        <v>273.40866999999997</v>
      </c>
      <c r="V250" s="1">
        <v>258.73216000000002</v>
      </c>
      <c r="W250" s="1">
        <v>34.857109999999999</v>
      </c>
      <c r="X250" s="1">
        <v>0.11872746575513471</v>
      </c>
      <c r="Y250" s="1">
        <v>293.58927</v>
      </c>
      <c r="Z250" s="1">
        <v>187.53188999999998</v>
      </c>
      <c r="AA250" s="1">
        <v>27.03754</v>
      </c>
      <c r="AB250" s="1">
        <v>0.12600835077019126</v>
      </c>
      <c r="AC250" s="1">
        <v>214.56942999999998</v>
      </c>
      <c r="AD250" s="1">
        <v>299.78914000000003</v>
      </c>
      <c r="AE250" s="1">
        <v>37.197479999999992</v>
      </c>
      <c r="AF250" s="1">
        <v>0.11038266148371111</v>
      </c>
      <c r="AG250" s="1">
        <v>336.98662000000002</v>
      </c>
      <c r="AH250" s="1">
        <v>656.32416000000001</v>
      </c>
      <c r="AI250" s="1">
        <v>142.13275999999999</v>
      </c>
      <c r="AJ250" s="1">
        <v>0.17800930324456327</v>
      </c>
      <c r="AK250" s="1">
        <v>798.45691999999997</v>
      </c>
      <c r="AL250" s="1">
        <v>2033.3679299999999</v>
      </c>
    </row>
    <row r="251" spans="1:38" hidden="1">
      <c r="A251" s="1" t="s">
        <v>60</v>
      </c>
      <c r="B251" s="14">
        <v>9.9079999999999995</v>
      </c>
      <c r="C251" s="1">
        <v>0</v>
      </c>
      <c r="D251" s="1">
        <v>0</v>
      </c>
      <c r="E251" s="1">
        <v>9.9079999999999995</v>
      </c>
      <c r="F251" s="1">
        <v>5</v>
      </c>
      <c r="G251" s="1">
        <v>1</v>
      </c>
      <c r="H251" s="1">
        <v>0.16666666666666666</v>
      </c>
      <c r="I251" s="1">
        <v>6</v>
      </c>
      <c r="J251" s="1">
        <v>4</v>
      </c>
      <c r="K251" s="1">
        <v>0</v>
      </c>
      <c r="L251" s="1">
        <v>0</v>
      </c>
      <c r="M251" s="1">
        <v>4</v>
      </c>
      <c r="N251" s="1">
        <v>40</v>
      </c>
      <c r="O251" s="1">
        <v>6</v>
      </c>
      <c r="P251" s="1">
        <v>0.13043478260869565</v>
      </c>
      <c r="Q251" s="1">
        <v>46</v>
      </c>
      <c r="R251" s="1">
        <v>172.96925999999999</v>
      </c>
      <c r="S251" s="1">
        <v>26.80753</v>
      </c>
      <c r="T251" s="1">
        <v>0.13418740985877287</v>
      </c>
      <c r="U251" s="1">
        <v>199.77679000000001</v>
      </c>
      <c r="V251" s="1">
        <v>167.51537999999999</v>
      </c>
      <c r="W251" s="1">
        <v>18.23394</v>
      </c>
      <c r="X251" s="1">
        <v>9.8164235540673855E-2</v>
      </c>
      <c r="Y251" s="1">
        <v>185.74931999999998</v>
      </c>
      <c r="Z251" s="1">
        <v>169</v>
      </c>
      <c r="AA251" s="1">
        <v>18</v>
      </c>
      <c r="AB251" s="1">
        <v>9.6256684491978606E-2</v>
      </c>
      <c r="AC251" s="1">
        <v>187</v>
      </c>
      <c r="AD251" s="1">
        <v>258</v>
      </c>
      <c r="AE251" s="1">
        <v>24</v>
      </c>
      <c r="AF251" s="1">
        <v>8.5106382978723402E-2</v>
      </c>
      <c r="AG251" s="1">
        <v>282</v>
      </c>
      <c r="AH251" s="1">
        <v>48</v>
      </c>
      <c r="AI251" s="1">
        <v>0</v>
      </c>
      <c r="AJ251" s="1">
        <v>0</v>
      </c>
      <c r="AK251" s="1">
        <v>48</v>
      </c>
      <c r="AL251" s="1">
        <v>968.43410999999992</v>
      </c>
    </row>
    <row r="252" spans="1:38" hidden="1">
      <c r="A252" s="1" t="s">
        <v>61</v>
      </c>
      <c r="B252" s="14">
        <v>9</v>
      </c>
      <c r="C252" s="1">
        <v>0</v>
      </c>
      <c r="D252" s="1">
        <v>0</v>
      </c>
      <c r="E252" s="1">
        <v>9</v>
      </c>
      <c r="F252" s="1">
        <v>0</v>
      </c>
      <c r="G252" s="1">
        <v>0</v>
      </c>
      <c r="I252" s="1">
        <v>0</v>
      </c>
      <c r="J252" s="1">
        <v>22</v>
      </c>
      <c r="K252" s="1">
        <v>0</v>
      </c>
      <c r="L252" s="1">
        <v>0</v>
      </c>
      <c r="M252" s="1">
        <v>22</v>
      </c>
      <c r="N252" s="1">
        <v>0</v>
      </c>
      <c r="O252" s="1">
        <v>0</v>
      </c>
      <c r="Q252" s="1">
        <v>0</v>
      </c>
      <c r="R252" s="1">
        <v>1</v>
      </c>
      <c r="S252" s="1">
        <v>0</v>
      </c>
      <c r="T252" s="1">
        <v>0</v>
      </c>
      <c r="U252" s="1">
        <v>1</v>
      </c>
      <c r="V252" s="1">
        <v>19</v>
      </c>
      <c r="W252" s="1">
        <v>1</v>
      </c>
      <c r="X252" s="1">
        <v>0.05</v>
      </c>
      <c r="Y252" s="1">
        <v>20</v>
      </c>
      <c r="Z252" s="1">
        <v>77.925929999999994</v>
      </c>
      <c r="AA252" s="1">
        <v>2</v>
      </c>
      <c r="AB252" s="1">
        <v>2.5023168325973812E-2</v>
      </c>
      <c r="AC252" s="1">
        <v>79.925929999999994</v>
      </c>
      <c r="AD252" s="1">
        <v>164</v>
      </c>
      <c r="AE252" s="1">
        <v>14</v>
      </c>
      <c r="AF252" s="1">
        <v>7.8651685393258425E-2</v>
      </c>
      <c r="AG252" s="1">
        <v>178</v>
      </c>
      <c r="AH252" s="1">
        <v>22</v>
      </c>
      <c r="AI252" s="1">
        <v>10</v>
      </c>
      <c r="AJ252" s="1">
        <v>0.3125</v>
      </c>
      <c r="AK252" s="1">
        <v>32</v>
      </c>
      <c r="AL252" s="1">
        <v>341.92592999999999</v>
      </c>
    </row>
    <row r="253" spans="1:38" hidden="1">
      <c r="A253" s="1" t="s">
        <v>62</v>
      </c>
      <c r="B253" s="14">
        <v>3</v>
      </c>
      <c r="C253" s="1">
        <v>0</v>
      </c>
      <c r="D253" s="1">
        <v>0</v>
      </c>
      <c r="E253" s="1">
        <v>3</v>
      </c>
      <c r="F253" s="1">
        <v>0</v>
      </c>
      <c r="G253" s="1">
        <v>1</v>
      </c>
      <c r="H253" s="1">
        <v>1</v>
      </c>
      <c r="I253" s="1">
        <v>1</v>
      </c>
      <c r="J253" s="1">
        <v>1</v>
      </c>
      <c r="K253" s="1">
        <v>0</v>
      </c>
      <c r="L253" s="1">
        <v>0</v>
      </c>
      <c r="M253" s="1">
        <v>1</v>
      </c>
      <c r="N253" s="1">
        <v>6</v>
      </c>
      <c r="O253" s="1">
        <v>0</v>
      </c>
      <c r="P253" s="1">
        <v>0</v>
      </c>
      <c r="Q253" s="1">
        <v>6</v>
      </c>
      <c r="R253" s="1">
        <v>2</v>
      </c>
      <c r="S253" s="1">
        <v>0</v>
      </c>
      <c r="T253" s="1">
        <v>0</v>
      </c>
      <c r="U253" s="1">
        <v>2</v>
      </c>
      <c r="V253" s="1">
        <v>0</v>
      </c>
      <c r="W253" s="1">
        <v>0</v>
      </c>
      <c r="Y253" s="1">
        <v>0</v>
      </c>
      <c r="Z253" s="1">
        <v>0</v>
      </c>
      <c r="AA253" s="1">
        <v>0</v>
      </c>
      <c r="AC253" s="1">
        <v>0</v>
      </c>
      <c r="AD253" s="1">
        <v>57</v>
      </c>
      <c r="AE253" s="1">
        <v>0</v>
      </c>
      <c r="AF253" s="1">
        <v>0</v>
      </c>
      <c r="AG253" s="1">
        <v>57</v>
      </c>
      <c r="AH253" s="1">
        <v>76</v>
      </c>
      <c r="AI253" s="1">
        <v>0</v>
      </c>
      <c r="AJ253" s="1">
        <v>0</v>
      </c>
      <c r="AK253" s="1">
        <v>76</v>
      </c>
      <c r="AL253" s="1">
        <v>146</v>
      </c>
    </row>
    <row r="254" spans="1:38" hidden="1">
      <c r="A254" s="1" t="s">
        <v>63</v>
      </c>
      <c r="B254" s="14">
        <v>19.624879999999997</v>
      </c>
      <c r="C254" s="1">
        <v>11.267660000000001</v>
      </c>
      <c r="D254" s="1">
        <v>0.36473724724480416</v>
      </c>
      <c r="E254" s="1">
        <v>30.892539999999997</v>
      </c>
      <c r="F254" s="1">
        <v>16.607959999999999</v>
      </c>
      <c r="G254" s="1">
        <v>8.0669599999999999</v>
      </c>
      <c r="H254" s="1">
        <v>0.3269295300653457</v>
      </c>
      <c r="I254" s="1">
        <v>24.67492</v>
      </c>
      <c r="J254" s="1">
        <v>0</v>
      </c>
      <c r="K254" s="1">
        <v>0</v>
      </c>
      <c r="M254" s="1">
        <v>0</v>
      </c>
      <c r="N254" s="1">
        <v>47</v>
      </c>
      <c r="O254" s="1">
        <v>2</v>
      </c>
      <c r="P254" s="1">
        <v>4.0816326530612242E-2</v>
      </c>
      <c r="Q254" s="1">
        <v>49</v>
      </c>
      <c r="R254" s="1">
        <v>434.38307999999989</v>
      </c>
      <c r="S254" s="1">
        <v>25.690550000000002</v>
      </c>
      <c r="T254" s="1">
        <v>5.5840083683996428E-2</v>
      </c>
      <c r="U254" s="1">
        <v>460.07362999999987</v>
      </c>
      <c r="V254" s="1">
        <v>824.95884000000001</v>
      </c>
      <c r="W254" s="1">
        <v>94.707599999999985</v>
      </c>
      <c r="X254" s="1">
        <v>0.10298038058233373</v>
      </c>
      <c r="Y254" s="1">
        <v>919.66643999999997</v>
      </c>
      <c r="Z254" s="1">
        <v>396.02487999999988</v>
      </c>
      <c r="AA254" s="1">
        <v>33.765169999999998</v>
      </c>
      <c r="AB254" s="1">
        <v>7.8562009520695059E-2</v>
      </c>
      <c r="AC254" s="1">
        <v>429.79004999999989</v>
      </c>
      <c r="AD254" s="1">
        <v>704.85684000000003</v>
      </c>
      <c r="AE254" s="1">
        <v>67.700130000000001</v>
      </c>
      <c r="AF254" s="1">
        <v>8.7631246146157984E-2</v>
      </c>
      <c r="AG254" s="1">
        <v>772.55697000000009</v>
      </c>
      <c r="AH254" s="1">
        <v>796.13003000000003</v>
      </c>
      <c r="AI254" s="1">
        <v>100.53026</v>
      </c>
      <c r="AJ254" s="1">
        <v>0.11211632891649523</v>
      </c>
      <c r="AK254" s="1">
        <v>896.66029000000003</v>
      </c>
      <c r="AL254" s="1">
        <v>3583.3148399999995</v>
      </c>
    </row>
    <row r="255" spans="1:38" hidden="1">
      <c r="A255" s="1" t="s">
        <v>64</v>
      </c>
      <c r="B255" s="14">
        <v>11</v>
      </c>
      <c r="C255" s="1">
        <v>0</v>
      </c>
      <c r="D255" s="1">
        <v>0</v>
      </c>
      <c r="E255" s="1">
        <v>11</v>
      </c>
      <c r="F255" s="1">
        <v>15</v>
      </c>
      <c r="G255" s="1">
        <v>1</v>
      </c>
      <c r="H255" s="1">
        <v>6.25E-2</v>
      </c>
      <c r="I255" s="1">
        <v>16</v>
      </c>
      <c r="J255" s="1">
        <v>0</v>
      </c>
      <c r="K255" s="1">
        <v>0</v>
      </c>
      <c r="M255" s="1">
        <v>0</v>
      </c>
      <c r="N255" s="1">
        <v>24</v>
      </c>
      <c r="O255" s="1">
        <v>1</v>
      </c>
      <c r="P255" s="1">
        <v>0.04</v>
      </c>
      <c r="Q255" s="1">
        <v>25</v>
      </c>
      <c r="R255" s="1">
        <v>24.8</v>
      </c>
      <c r="S255" s="1">
        <v>2</v>
      </c>
      <c r="T255" s="1">
        <v>7.4626865671641784E-2</v>
      </c>
      <c r="U255" s="1">
        <v>26.8</v>
      </c>
      <c r="V255" s="1">
        <v>68</v>
      </c>
      <c r="W255" s="1">
        <v>10</v>
      </c>
      <c r="X255" s="1">
        <v>0.12820512820512819</v>
      </c>
      <c r="Y255" s="1">
        <v>78</v>
      </c>
      <c r="Z255" s="1">
        <v>39</v>
      </c>
      <c r="AA255" s="1">
        <v>12</v>
      </c>
      <c r="AB255" s="1">
        <v>0.23529411764705882</v>
      </c>
      <c r="AC255" s="1">
        <v>51</v>
      </c>
      <c r="AD255" s="1">
        <v>61</v>
      </c>
      <c r="AE255" s="1">
        <v>38</v>
      </c>
      <c r="AF255" s="1">
        <v>0.38383838383838381</v>
      </c>
      <c r="AG255" s="1">
        <v>99</v>
      </c>
      <c r="AH255" s="1">
        <v>4</v>
      </c>
      <c r="AI255" s="1">
        <v>1</v>
      </c>
      <c r="AJ255" s="1">
        <v>0.2</v>
      </c>
      <c r="AK255" s="1">
        <v>5</v>
      </c>
      <c r="AL255" s="1">
        <v>311.8</v>
      </c>
    </row>
    <row r="256" spans="1:38" hidden="1">
      <c r="A256" s="1" t="s">
        <v>65</v>
      </c>
      <c r="B256" s="14">
        <v>5</v>
      </c>
      <c r="C256" s="1">
        <v>0</v>
      </c>
      <c r="D256" s="1">
        <v>0</v>
      </c>
      <c r="E256" s="1">
        <v>5</v>
      </c>
      <c r="F256" s="1">
        <v>12</v>
      </c>
      <c r="G256" s="1">
        <v>2</v>
      </c>
      <c r="H256" s="1">
        <v>0.14285714285714285</v>
      </c>
      <c r="I256" s="1">
        <v>14</v>
      </c>
      <c r="J256" s="1">
        <v>8</v>
      </c>
      <c r="K256" s="1">
        <v>0</v>
      </c>
      <c r="L256" s="1">
        <v>0</v>
      </c>
      <c r="M256" s="1">
        <v>8</v>
      </c>
      <c r="N256" s="1">
        <v>7</v>
      </c>
      <c r="O256" s="1">
        <v>0</v>
      </c>
      <c r="P256" s="1">
        <v>0</v>
      </c>
      <c r="Q256" s="1">
        <v>7</v>
      </c>
      <c r="R256" s="1">
        <v>54.545850000000002</v>
      </c>
      <c r="S256" s="1">
        <v>3.6841600000000003</v>
      </c>
      <c r="T256" s="1">
        <v>6.3269094406818757E-2</v>
      </c>
      <c r="U256" s="1">
        <v>58.23001</v>
      </c>
      <c r="V256" s="1">
        <v>81.433279999999996</v>
      </c>
      <c r="W256" s="1">
        <v>9.9340700000000002</v>
      </c>
      <c r="X256" s="1">
        <v>0.10872669503931109</v>
      </c>
      <c r="Y256" s="1">
        <v>91.367350000000002</v>
      </c>
      <c r="Z256" s="1">
        <v>170.05221</v>
      </c>
      <c r="AA256" s="1">
        <v>28.240039999999997</v>
      </c>
      <c r="AB256" s="1">
        <v>0.1424162568128608</v>
      </c>
      <c r="AC256" s="1">
        <v>198.29225</v>
      </c>
      <c r="AD256" s="1">
        <v>96.375770000000003</v>
      </c>
      <c r="AE256" s="1">
        <v>29.966660000000001</v>
      </c>
      <c r="AF256" s="1">
        <v>0.23718603481031669</v>
      </c>
      <c r="AG256" s="1">
        <v>126.34243000000001</v>
      </c>
      <c r="AH256" s="1">
        <v>163.74269000000004</v>
      </c>
      <c r="AI256" s="1">
        <v>62.503009999999996</v>
      </c>
      <c r="AJ256" s="1">
        <v>0.27626164828768013</v>
      </c>
      <c r="AK256" s="1">
        <v>226.24570000000003</v>
      </c>
      <c r="AL256" s="1">
        <v>734.47774000000015</v>
      </c>
    </row>
    <row r="257" spans="1:38" hidden="1">
      <c r="A257" s="1" t="s">
        <v>66</v>
      </c>
      <c r="B257" s="14">
        <v>3</v>
      </c>
      <c r="C257" s="1">
        <v>0</v>
      </c>
      <c r="D257" s="1">
        <v>0</v>
      </c>
      <c r="E257" s="1">
        <v>3</v>
      </c>
      <c r="F257" s="1">
        <v>24</v>
      </c>
      <c r="G257" s="1">
        <v>0</v>
      </c>
      <c r="H257" s="1">
        <v>0</v>
      </c>
      <c r="I257" s="1">
        <v>24</v>
      </c>
      <c r="J257" s="1">
        <v>5</v>
      </c>
      <c r="K257" s="1">
        <v>0</v>
      </c>
      <c r="L257" s="1">
        <v>0</v>
      </c>
      <c r="M257" s="1">
        <v>5</v>
      </c>
      <c r="N257" s="1">
        <v>85.041229999999999</v>
      </c>
      <c r="O257" s="1">
        <v>11.3063</v>
      </c>
      <c r="P257" s="1">
        <v>0.11734914221464733</v>
      </c>
      <c r="Q257" s="1">
        <v>96.347530000000006</v>
      </c>
      <c r="R257" s="1">
        <v>280.97366</v>
      </c>
      <c r="S257" s="1">
        <v>38.58907</v>
      </c>
      <c r="T257" s="1">
        <v>0.12075585284929817</v>
      </c>
      <c r="U257" s="1">
        <v>319.56272999999999</v>
      </c>
      <c r="V257" s="1">
        <v>425.35268999999971</v>
      </c>
      <c r="W257" s="1">
        <v>86.184100000000029</v>
      </c>
      <c r="X257" s="1">
        <v>0.16848074602806196</v>
      </c>
      <c r="Y257" s="1">
        <v>511.53678999999977</v>
      </c>
      <c r="Z257" s="1">
        <v>333.67418999999978</v>
      </c>
      <c r="AA257" s="1">
        <v>112.40240000000001</v>
      </c>
      <c r="AB257" s="1">
        <v>0.25198004674488761</v>
      </c>
      <c r="AC257" s="1">
        <v>446.07658999999978</v>
      </c>
      <c r="AD257" s="1">
        <v>424.6232599999999</v>
      </c>
      <c r="AE257" s="1">
        <v>104.50231000000002</v>
      </c>
      <c r="AF257" s="1">
        <v>0.19750001875736234</v>
      </c>
      <c r="AG257" s="1">
        <v>529.12556999999993</v>
      </c>
      <c r="AH257" s="1">
        <v>533.90925999999968</v>
      </c>
      <c r="AI257" s="1">
        <v>79.538989999999998</v>
      </c>
      <c r="AJ257" s="1">
        <v>0.12965884245329584</v>
      </c>
      <c r="AK257" s="1">
        <v>613.44824999999969</v>
      </c>
      <c r="AL257" s="1">
        <v>2549.097459999999</v>
      </c>
    </row>
    <row r="258" spans="1:38" hidden="1">
      <c r="A258" s="1" t="s">
        <v>67</v>
      </c>
      <c r="B258" s="14">
        <v>17</v>
      </c>
      <c r="C258" s="1">
        <v>0</v>
      </c>
      <c r="D258" s="1">
        <v>0</v>
      </c>
      <c r="E258" s="1">
        <v>17</v>
      </c>
      <c r="F258" s="1">
        <v>4</v>
      </c>
      <c r="G258" s="1">
        <v>0</v>
      </c>
      <c r="H258" s="1">
        <v>0</v>
      </c>
      <c r="I258" s="1">
        <v>4</v>
      </c>
      <c r="J258" s="1">
        <v>14</v>
      </c>
      <c r="K258" s="1">
        <v>0</v>
      </c>
      <c r="L258" s="1">
        <v>0</v>
      </c>
      <c r="M258" s="1">
        <v>14</v>
      </c>
      <c r="N258" s="1">
        <v>27.999999999999996</v>
      </c>
      <c r="O258" s="1">
        <v>1</v>
      </c>
      <c r="P258" s="1">
        <v>3.4482758620689662E-2</v>
      </c>
      <c r="Q258" s="1">
        <v>28.999999999999996</v>
      </c>
      <c r="R258" s="1">
        <v>48</v>
      </c>
      <c r="S258" s="1">
        <v>5</v>
      </c>
      <c r="T258" s="1">
        <v>9.4339622641509441E-2</v>
      </c>
      <c r="U258" s="1">
        <v>53</v>
      </c>
      <c r="V258" s="1">
        <v>102.53505000000001</v>
      </c>
      <c r="W258" s="1">
        <v>17.311</v>
      </c>
      <c r="X258" s="1">
        <v>0.14444364248967737</v>
      </c>
      <c r="Y258" s="1">
        <v>119.84605000000002</v>
      </c>
      <c r="Z258" s="1">
        <v>134.30000000000001</v>
      </c>
      <c r="AA258" s="1">
        <v>26.683299999999999</v>
      </c>
      <c r="AB258" s="1">
        <v>0.16575197551547272</v>
      </c>
      <c r="AC258" s="1">
        <v>160.98330000000001</v>
      </c>
      <c r="AD258" s="1">
        <v>141.9426</v>
      </c>
      <c r="AE258" s="1">
        <v>43.349269999999997</v>
      </c>
      <c r="AF258" s="1">
        <v>0.23395127913599231</v>
      </c>
      <c r="AG258" s="1">
        <v>185.29186999999999</v>
      </c>
      <c r="AH258" s="1">
        <v>54.747299999999996</v>
      </c>
      <c r="AI258" s="1">
        <v>20.452199999999998</v>
      </c>
      <c r="AJ258" s="1">
        <v>0.27197255300899603</v>
      </c>
      <c r="AK258" s="1">
        <v>75.1995</v>
      </c>
      <c r="AL258" s="1">
        <v>658.32072000000005</v>
      </c>
    </row>
    <row r="259" spans="1:38" hidden="1">
      <c r="A259" s="1" t="s">
        <v>68</v>
      </c>
      <c r="B259" s="14">
        <v>12</v>
      </c>
      <c r="C259" s="1">
        <v>1</v>
      </c>
      <c r="D259" s="1">
        <v>7.6923076923076927E-2</v>
      </c>
      <c r="E259" s="1">
        <v>13</v>
      </c>
      <c r="F259" s="1">
        <v>16.1675</v>
      </c>
      <c r="G259" s="1">
        <v>0</v>
      </c>
      <c r="H259" s="1">
        <v>0</v>
      </c>
      <c r="I259" s="1">
        <v>16.1675</v>
      </c>
      <c r="J259" s="1">
        <v>0</v>
      </c>
      <c r="K259" s="1">
        <v>0</v>
      </c>
      <c r="M259" s="1">
        <v>0</v>
      </c>
      <c r="N259" s="1">
        <v>23</v>
      </c>
      <c r="O259" s="1">
        <v>0</v>
      </c>
      <c r="P259" s="1">
        <v>0</v>
      </c>
      <c r="Q259" s="1">
        <v>23</v>
      </c>
      <c r="R259" s="1">
        <v>43</v>
      </c>
      <c r="S259" s="1">
        <v>9.8380399999999995</v>
      </c>
      <c r="T259" s="1">
        <v>0.18619237201077102</v>
      </c>
      <c r="U259" s="1">
        <v>52.838039999999999</v>
      </c>
      <c r="V259" s="1">
        <v>83.906620000000004</v>
      </c>
      <c r="W259" s="1">
        <v>2</v>
      </c>
      <c r="X259" s="1">
        <v>2.3281092888999707E-2</v>
      </c>
      <c r="Y259" s="1">
        <v>85.906620000000004</v>
      </c>
      <c r="Z259" s="1">
        <v>163.14909</v>
      </c>
      <c r="AA259" s="1">
        <v>24</v>
      </c>
      <c r="AB259" s="1">
        <v>0.1282400037317841</v>
      </c>
      <c r="AC259" s="1">
        <v>187.14909</v>
      </c>
      <c r="AD259" s="1">
        <v>189.09781000000001</v>
      </c>
      <c r="AE259" s="1">
        <v>23.199369999999998</v>
      </c>
      <c r="AF259" s="1">
        <v>0.10927780576265779</v>
      </c>
      <c r="AG259" s="1">
        <v>212.29718</v>
      </c>
      <c r="AH259" s="1">
        <v>226.64362</v>
      </c>
      <c r="AI259" s="1">
        <v>61</v>
      </c>
      <c r="AJ259" s="1">
        <v>0.21206797494761051</v>
      </c>
      <c r="AK259" s="1">
        <v>287.64362</v>
      </c>
      <c r="AL259" s="1">
        <v>878.00205000000005</v>
      </c>
    </row>
    <row r="260" spans="1:38" hidden="1">
      <c r="A260" s="1" t="s">
        <v>69</v>
      </c>
      <c r="B260" s="14">
        <v>6</v>
      </c>
      <c r="C260" s="1">
        <v>0</v>
      </c>
      <c r="D260" s="1">
        <v>0</v>
      </c>
      <c r="E260" s="1">
        <v>6</v>
      </c>
      <c r="F260" s="1">
        <v>1</v>
      </c>
      <c r="G260" s="1">
        <v>0</v>
      </c>
      <c r="H260" s="1">
        <v>0</v>
      </c>
      <c r="I260" s="1">
        <v>1</v>
      </c>
      <c r="J260" s="1">
        <v>0</v>
      </c>
      <c r="K260" s="1">
        <v>0</v>
      </c>
      <c r="M260" s="1">
        <v>0</v>
      </c>
      <c r="N260" s="1">
        <v>1</v>
      </c>
      <c r="O260" s="1">
        <v>2</v>
      </c>
      <c r="P260" s="1">
        <v>0.66666666666666663</v>
      </c>
      <c r="Q260" s="1">
        <v>3</v>
      </c>
      <c r="R260" s="1">
        <v>5</v>
      </c>
      <c r="S260" s="1">
        <v>0</v>
      </c>
      <c r="T260" s="1">
        <v>0</v>
      </c>
      <c r="U260" s="1">
        <v>5</v>
      </c>
      <c r="V260" s="1">
        <v>22</v>
      </c>
      <c r="W260" s="1">
        <v>1</v>
      </c>
      <c r="X260" s="1">
        <v>4.3478260869565216E-2</v>
      </c>
      <c r="Y260" s="1">
        <v>23</v>
      </c>
      <c r="Z260" s="1">
        <v>28</v>
      </c>
      <c r="AA260" s="1">
        <v>2</v>
      </c>
      <c r="AB260" s="1">
        <v>6.6666666666666666E-2</v>
      </c>
      <c r="AC260" s="1">
        <v>30</v>
      </c>
      <c r="AD260" s="1">
        <v>9</v>
      </c>
      <c r="AE260" s="1">
        <v>2</v>
      </c>
      <c r="AF260" s="1">
        <v>0.18181818181818182</v>
      </c>
      <c r="AG260" s="1">
        <v>11</v>
      </c>
      <c r="AH260" s="1">
        <v>7</v>
      </c>
      <c r="AI260" s="1">
        <v>1</v>
      </c>
      <c r="AJ260" s="1">
        <v>0.125</v>
      </c>
      <c r="AK260" s="1">
        <v>8</v>
      </c>
      <c r="AL260" s="1">
        <v>87</v>
      </c>
    </row>
    <row r="261" spans="1:38" hidden="1">
      <c r="A261" s="1" t="s">
        <v>70</v>
      </c>
      <c r="B261" s="14">
        <v>13</v>
      </c>
      <c r="C261" s="1">
        <v>1</v>
      </c>
      <c r="D261" s="1">
        <v>7.1428571428571425E-2</v>
      </c>
      <c r="E261" s="1">
        <v>14</v>
      </c>
      <c r="F261" s="1">
        <v>25.999990000000004</v>
      </c>
      <c r="G261" s="1">
        <v>1</v>
      </c>
      <c r="H261" s="1">
        <v>3.7037050754463237E-2</v>
      </c>
      <c r="I261" s="1">
        <v>26.999990000000004</v>
      </c>
      <c r="J261" s="1">
        <v>0</v>
      </c>
      <c r="K261" s="1">
        <v>0.6</v>
      </c>
      <c r="L261" s="1">
        <v>1</v>
      </c>
      <c r="M261" s="1">
        <v>0.6</v>
      </c>
      <c r="N261" s="1">
        <v>34</v>
      </c>
      <c r="O261" s="1">
        <v>8</v>
      </c>
      <c r="P261" s="1">
        <v>0.19047619047619047</v>
      </c>
      <c r="Q261" s="1">
        <v>42</v>
      </c>
      <c r="R261" s="1">
        <v>16.899999999999999</v>
      </c>
      <c r="S261" s="1">
        <v>2</v>
      </c>
      <c r="T261" s="1">
        <v>0.10582010582010583</v>
      </c>
      <c r="U261" s="1">
        <v>18.899999999999999</v>
      </c>
      <c r="V261" s="1">
        <v>80.701989999999995</v>
      </c>
      <c r="W261" s="1">
        <v>20.218690000000002</v>
      </c>
      <c r="X261" s="1">
        <v>0.20034238770487875</v>
      </c>
      <c r="Y261" s="1">
        <v>100.92068</v>
      </c>
      <c r="Z261" s="1">
        <v>204.62566999999993</v>
      </c>
      <c r="AA261" s="1">
        <v>41.33026000000001</v>
      </c>
      <c r="AB261" s="1">
        <v>0.16803929061600598</v>
      </c>
      <c r="AC261" s="1">
        <v>245.95592999999994</v>
      </c>
      <c r="AD261" s="1">
        <v>159.47306999999998</v>
      </c>
      <c r="AE261" s="1">
        <v>28.965350000000001</v>
      </c>
      <c r="AF261" s="1">
        <v>0.15371254970191325</v>
      </c>
      <c r="AG261" s="1">
        <v>188.43841999999998</v>
      </c>
      <c r="AH261" s="1">
        <v>122.54008</v>
      </c>
      <c r="AI261" s="1">
        <v>16.62623</v>
      </c>
      <c r="AJ261" s="1">
        <v>0.11947022235482135</v>
      </c>
      <c r="AK261" s="1">
        <v>139.16631000000001</v>
      </c>
      <c r="AL261" s="1">
        <v>776.98132999999996</v>
      </c>
    </row>
    <row r="262" spans="1:38" hidden="1">
      <c r="A262" s="1" t="s">
        <v>71</v>
      </c>
      <c r="B262" s="14">
        <v>12</v>
      </c>
      <c r="C262" s="1">
        <v>0</v>
      </c>
      <c r="D262" s="1">
        <v>0</v>
      </c>
      <c r="E262" s="1">
        <v>12</v>
      </c>
      <c r="F262" s="1">
        <v>0</v>
      </c>
      <c r="G262" s="1">
        <v>0</v>
      </c>
      <c r="I262" s="1">
        <v>0</v>
      </c>
      <c r="J262" s="1">
        <v>0</v>
      </c>
      <c r="K262" s="1">
        <v>0</v>
      </c>
      <c r="M262" s="1">
        <v>0</v>
      </c>
      <c r="N262" s="1">
        <v>8</v>
      </c>
      <c r="O262" s="1">
        <v>0</v>
      </c>
      <c r="P262" s="1">
        <v>0</v>
      </c>
      <c r="Q262" s="1">
        <v>8</v>
      </c>
      <c r="R262" s="1">
        <v>60</v>
      </c>
      <c r="S262" s="1">
        <v>2</v>
      </c>
      <c r="T262" s="1">
        <v>3.2258064516129031E-2</v>
      </c>
      <c r="U262" s="1">
        <v>62</v>
      </c>
      <c r="V262" s="1">
        <v>34.724310000000003</v>
      </c>
      <c r="W262" s="1">
        <v>4</v>
      </c>
      <c r="X262" s="1">
        <v>0.10329428723197391</v>
      </c>
      <c r="Y262" s="1">
        <v>38.724310000000003</v>
      </c>
      <c r="Z262" s="1">
        <v>24.75</v>
      </c>
      <c r="AA262" s="1">
        <v>2</v>
      </c>
      <c r="AB262" s="1">
        <v>7.476635514018691E-2</v>
      </c>
      <c r="AC262" s="1">
        <v>26.75</v>
      </c>
      <c r="AD262" s="1">
        <v>144.58081000000001</v>
      </c>
      <c r="AE262" s="1">
        <v>18.38185</v>
      </c>
      <c r="AF262" s="1">
        <v>0.11279792561068895</v>
      </c>
      <c r="AG262" s="1">
        <v>162.96266000000003</v>
      </c>
      <c r="AH262" s="1">
        <v>43.041930000000001</v>
      </c>
      <c r="AI262" s="1">
        <v>5.6491199999999999</v>
      </c>
      <c r="AJ262" s="1">
        <v>0.1160196791812869</v>
      </c>
      <c r="AK262" s="1">
        <v>48.691050000000004</v>
      </c>
      <c r="AL262" s="1">
        <v>359.12801999999994</v>
      </c>
    </row>
    <row r="263" spans="1:38" hidden="1">
      <c r="A263" s="1" t="s">
        <v>72</v>
      </c>
      <c r="B263" s="14">
        <v>6</v>
      </c>
      <c r="C263" s="1">
        <v>1</v>
      </c>
      <c r="D263" s="1">
        <v>0.14285714285714285</v>
      </c>
      <c r="E263" s="1">
        <v>7</v>
      </c>
      <c r="F263" s="1">
        <v>25</v>
      </c>
      <c r="G263" s="1">
        <v>0</v>
      </c>
      <c r="H263" s="1">
        <v>0</v>
      </c>
      <c r="I263" s="1">
        <v>25</v>
      </c>
      <c r="J263" s="1">
        <v>20</v>
      </c>
      <c r="K263" s="1">
        <v>2</v>
      </c>
      <c r="L263" s="1">
        <v>9.0909090909090912E-2</v>
      </c>
      <c r="M263" s="1">
        <v>22</v>
      </c>
      <c r="N263" s="1">
        <v>55</v>
      </c>
      <c r="O263" s="1">
        <v>4</v>
      </c>
      <c r="P263" s="1">
        <v>6.7796610169491525E-2</v>
      </c>
      <c r="Q263" s="1">
        <v>59</v>
      </c>
      <c r="R263" s="1">
        <v>163.94104999999999</v>
      </c>
      <c r="S263" s="1">
        <v>14</v>
      </c>
      <c r="T263" s="1">
        <v>7.8677741870130588E-2</v>
      </c>
      <c r="U263" s="1">
        <v>177.94104999999999</v>
      </c>
      <c r="V263" s="1">
        <v>209.33998000000003</v>
      </c>
      <c r="W263" s="1">
        <v>12</v>
      </c>
      <c r="X263" s="1">
        <v>5.4215239379708985E-2</v>
      </c>
      <c r="Y263" s="1">
        <v>221.33998000000003</v>
      </c>
      <c r="Z263" s="1">
        <v>255.28034</v>
      </c>
      <c r="AA263" s="1">
        <v>23.2</v>
      </c>
      <c r="AB263" s="1">
        <v>8.3309292138899274E-2</v>
      </c>
      <c r="AC263" s="1">
        <v>278.48034000000001</v>
      </c>
      <c r="AD263" s="1">
        <v>123.27963</v>
      </c>
      <c r="AE263" s="1">
        <v>18.476990000000001</v>
      </c>
      <c r="AF263" s="1">
        <v>0.1303430485292327</v>
      </c>
      <c r="AG263" s="1">
        <v>141.75662</v>
      </c>
      <c r="AH263" s="1">
        <v>34</v>
      </c>
      <c r="AI263" s="1">
        <v>8</v>
      </c>
      <c r="AJ263" s="1">
        <v>0.19047619047619047</v>
      </c>
      <c r="AK263" s="1">
        <v>42</v>
      </c>
      <c r="AL263" s="1">
        <v>974.51799000000017</v>
      </c>
    </row>
    <row r="264" spans="1:38" hidden="1">
      <c r="A264" s="1" t="s">
        <v>73</v>
      </c>
      <c r="B264" s="14">
        <v>25.5</v>
      </c>
      <c r="C264" s="1">
        <v>1</v>
      </c>
      <c r="D264" s="1">
        <v>3.7735849056603772E-2</v>
      </c>
      <c r="E264" s="1">
        <v>26.5</v>
      </c>
      <c r="F264" s="1">
        <v>4</v>
      </c>
      <c r="G264" s="1">
        <v>0</v>
      </c>
      <c r="H264" s="1">
        <v>0</v>
      </c>
      <c r="I264" s="1">
        <v>4</v>
      </c>
      <c r="J264" s="1">
        <v>7</v>
      </c>
      <c r="K264" s="1">
        <v>0</v>
      </c>
      <c r="L264" s="1">
        <v>0</v>
      </c>
      <c r="M264" s="1">
        <v>7</v>
      </c>
      <c r="N264" s="1">
        <v>6</v>
      </c>
      <c r="O264" s="1">
        <v>0</v>
      </c>
      <c r="P264" s="1">
        <v>0</v>
      </c>
      <c r="Q264" s="1">
        <v>6</v>
      </c>
      <c r="R264" s="1">
        <v>34</v>
      </c>
      <c r="S264" s="1">
        <v>0</v>
      </c>
      <c r="T264" s="1">
        <v>0</v>
      </c>
      <c r="U264" s="1">
        <v>34</v>
      </c>
      <c r="V264" s="1">
        <v>25</v>
      </c>
      <c r="W264" s="1">
        <v>11</v>
      </c>
      <c r="X264" s="1">
        <v>0.30555555555555558</v>
      </c>
      <c r="Y264" s="1">
        <v>36</v>
      </c>
      <c r="Z264" s="1">
        <v>54</v>
      </c>
      <c r="AA264" s="1">
        <v>0</v>
      </c>
      <c r="AB264" s="1">
        <v>0</v>
      </c>
      <c r="AC264" s="1">
        <v>54</v>
      </c>
      <c r="AD264" s="1">
        <v>57</v>
      </c>
      <c r="AE264" s="1">
        <v>4</v>
      </c>
      <c r="AF264" s="1">
        <v>6.5573770491803282E-2</v>
      </c>
      <c r="AG264" s="1">
        <v>61</v>
      </c>
      <c r="AH264" s="1">
        <v>13</v>
      </c>
      <c r="AI264" s="1">
        <v>0</v>
      </c>
      <c r="AJ264" s="1">
        <v>0</v>
      </c>
      <c r="AK264" s="1">
        <v>13</v>
      </c>
      <c r="AL264" s="1">
        <v>241.5</v>
      </c>
    </row>
    <row r="265" spans="1:38" hidden="1">
      <c r="A265" s="1" t="s">
        <v>74</v>
      </c>
      <c r="B265" s="14">
        <v>5</v>
      </c>
      <c r="C265" s="1">
        <v>0</v>
      </c>
      <c r="D265" s="1">
        <v>0</v>
      </c>
      <c r="E265" s="1">
        <v>5</v>
      </c>
      <c r="F265" s="1">
        <v>1</v>
      </c>
      <c r="G265" s="1">
        <v>0</v>
      </c>
      <c r="H265" s="1">
        <v>0</v>
      </c>
      <c r="I265" s="1">
        <v>1</v>
      </c>
      <c r="J265" s="1">
        <v>6</v>
      </c>
      <c r="K265" s="1">
        <v>0</v>
      </c>
      <c r="L265" s="1">
        <v>0</v>
      </c>
      <c r="M265" s="1">
        <v>6</v>
      </c>
      <c r="N265" s="1">
        <v>0</v>
      </c>
      <c r="O265" s="1">
        <v>0</v>
      </c>
      <c r="Q265" s="1">
        <v>0</v>
      </c>
      <c r="R265" s="1">
        <v>2</v>
      </c>
      <c r="S265" s="1">
        <v>0</v>
      </c>
      <c r="T265" s="1">
        <v>0</v>
      </c>
      <c r="U265" s="1">
        <v>2</v>
      </c>
      <c r="V265" s="1">
        <v>4</v>
      </c>
      <c r="W265" s="1">
        <v>1</v>
      </c>
      <c r="X265" s="1">
        <v>0.2</v>
      </c>
      <c r="Y265" s="1">
        <v>5</v>
      </c>
      <c r="Z265" s="1">
        <v>31</v>
      </c>
      <c r="AA265" s="1">
        <v>8</v>
      </c>
      <c r="AB265" s="1">
        <v>0.20512820512820512</v>
      </c>
      <c r="AC265" s="1">
        <v>39</v>
      </c>
      <c r="AD265" s="1">
        <v>20</v>
      </c>
      <c r="AE265" s="1">
        <v>4</v>
      </c>
      <c r="AF265" s="1">
        <v>0.16666666666666666</v>
      </c>
      <c r="AG265" s="1">
        <v>24</v>
      </c>
      <c r="AH265" s="1">
        <v>6</v>
      </c>
      <c r="AI265" s="1">
        <v>1</v>
      </c>
      <c r="AJ265" s="1">
        <v>0.14285714285714285</v>
      </c>
      <c r="AK265" s="1">
        <v>7</v>
      </c>
      <c r="AL265" s="1">
        <v>89</v>
      </c>
    </row>
    <row r="266" spans="1:38" hidden="1">
      <c r="A266" s="1" t="s">
        <v>75</v>
      </c>
      <c r="B266" s="14">
        <v>5.5</v>
      </c>
      <c r="C266" s="1">
        <v>1</v>
      </c>
      <c r="D266" s="1">
        <v>0.15384615384615385</v>
      </c>
      <c r="E266" s="1">
        <v>6.5</v>
      </c>
      <c r="F266" s="1">
        <v>9</v>
      </c>
      <c r="G266" s="1">
        <v>3</v>
      </c>
      <c r="H266" s="1">
        <v>0.25</v>
      </c>
      <c r="I266" s="1">
        <v>12</v>
      </c>
      <c r="J266" s="1">
        <v>0</v>
      </c>
      <c r="K266" s="1">
        <v>0</v>
      </c>
      <c r="M266" s="1">
        <v>0</v>
      </c>
      <c r="N266" s="1">
        <v>29</v>
      </c>
      <c r="O266" s="1">
        <v>5</v>
      </c>
      <c r="P266" s="1">
        <v>0.14705882352941177</v>
      </c>
      <c r="Q266" s="1">
        <v>34</v>
      </c>
      <c r="R266" s="1">
        <v>102.99305000000001</v>
      </c>
      <c r="S266" s="1">
        <v>20</v>
      </c>
      <c r="T266" s="1">
        <v>0.16261081418828136</v>
      </c>
      <c r="U266" s="1">
        <v>122.99305000000001</v>
      </c>
      <c r="V266" s="1">
        <v>137.5</v>
      </c>
      <c r="W266" s="1">
        <v>20.044069999999998</v>
      </c>
      <c r="X266" s="1">
        <v>0.12722833680759929</v>
      </c>
      <c r="Y266" s="1">
        <v>157.54407</v>
      </c>
      <c r="Z266" s="1">
        <v>345.92238000000009</v>
      </c>
      <c r="AA266" s="1">
        <v>74.655259999999998</v>
      </c>
      <c r="AB266" s="1">
        <v>0.17750648845716094</v>
      </c>
      <c r="AC266" s="1">
        <v>420.57764000000009</v>
      </c>
      <c r="AD266" s="1">
        <v>338.8708299999999</v>
      </c>
      <c r="AE266" s="1">
        <v>67.85184000000001</v>
      </c>
      <c r="AF266" s="1">
        <v>0.16682581278294625</v>
      </c>
      <c r="AG266" s="1">
        <v>406.72266999999988</v>
      </c>
      <c r="AH266" s="1">
        <v>87.206369999999993</v>
      </c>
      <c r="AI266" s="1">
        <v>78.935939999999988</v>
      </c>
      <c r="AJ266" s="1">
        <v>0.47511040384595588</v>
      </c>
      <c r="AK266" s="1">
        <v>166.14230999999998</v>
      </c>
      <c r="AL266" s="1">
        <v>1326.47974</v>
      </c>
    </row>
    <row r="267" spans="1:38" hidden="1">
      <c r="A267" s="1" t="s">
        <v>76</v>
      </c>
      <c r="B267" s="14">
        <v>9</v>
      </c>
      <c r="C267" s="1">
        <v>0</v>
      </c>
      <c r="D267" s="1">
        <v>0</v>
      </c>
      <c r="E267" s="1">
        <v>9</v>
      </c>
      <c r="F267" s="1">
        <v>7</v>
      </c>
      <c r="G267" s="1">
        <v>0</v>
      </c>
      <c r="H267" s="1">
        <v>0</v>
      </c>
      <c r="I267" s="1">
        <v>7</v>
      </c>
      <c r="J267" s="1">
        <v>7</v>
      </c>
      <c r="K267" s="1">
        <v>1</v>
      </c>
      <c r="L267" s="1">
        <v>0.125</v>
      </c>
      <c r="M267" s="1">
        <v>8</v>
      </c>
      <c r="N267" s="1">
        <v>25</v>
      </c>
      <c r="O267" s="1">
        <v>9</v>
      </c>
      <c r="P267" s="1">
        <v>0.26470588235294118</v>
      </c>
      <c r="Q267" s="1">
        <v>34</v>
      </c>
      <c r="R267" s="1">
        <v>102</v>
      </c>
      <c r="S267" s="1">
        <v>3</v>
      </c>
      <c r="T267" s="1">
        <v>2.8571428571428571E-2</v>
      </c>
      <c r="U267" s="1">
        <v>105</v>
      </c>
      <c r="V267" s="1">
        <v>185</v>
      </c>
      <c r="W267" s="1">
        <v>15</v>
      </c>
      <c r="X267" s="1">
        <v>7.4999999999999997E-2</v>
      </c>
      <c r="Y267" s="1">
        <v>200</v>
      </c>
      <c r="Z267" s="1">
        <v>187</v>
      </c>
      <c r="AA267" s="1">
        <v>15</v>
      </c>
      <c r="AB267" s="1">
        <v>7.4257425742574254E-2</v>
      </c>
      <c r="AC267" s="1">
        <v>202</v>
      </c>
      <c r="AD267" s="1">
        <v>162</v>
      </c>
      <c r="AE267" s="1">
        <v>14</v>
      </c>
      <c r="AF267" s="1">
        <v>7.9545454545454544E-2</v>
      </c>
      <c r="AG267" s="1">
        <v>176</v>
      </c>
      <c r="AH267" s="1">
        <v>60</v>
      </c>
      <c r="AI267" s="1">
        <v>5</v>
      </c>
      <c r="AJ267" s="1">
        <v>7.6923076923076927E-2</v>
      </c>
      <c r="AK267" s="1">
        <v>65</v>
      </c>
      <c r="AL267" s="1">
        <v>806</v>
      </c>
    </row>
    <row r="268" spans="1:38" hidden="1">
      <c r="A268" s="1" t="s">
        <v>77</v>
      </c>
      <c r="B268" s="14">
        <v>6</v>
      </c>
      <c r="C268" s="1">
        <v>1</v>
      </c>
      <c r="D268" s="1">
        <v>0.14285714285714285</v>
      </c>
      <c r="E268" s="1">
        <v>7</v>
      </c>
      <c r="F268" s="1">
        <v>2</v>
      </c>
      <c r="G268" s="1">
        <v>0</v>
      </c>
      <c r="H268" s="1">
        <v>0</v>
      </c>
      <c r="I268" s="1">
        <v>2</v>
      </c>
      <c r="J268" s="1">
        <v>2</v>
      </c>
      <c r="K268" s="1">
        <v>0</v>
      </c>
      <c r="L268" s="1">
        <v>0</v>
      </c>
      <c r="M268" s="1">
        <v>2</v>
      </c>
      <c r="N268" s="1">
        <v>35</v>
      </c>
      <c r="O268" s="1">
        <v>0</v>
      </c>
      <c r="P268" s="1">
        <v>0</v>
      </c>
      <c r="Q268" s="1">
        <v>35</v>
      </c>
      <c r="R268" s="1">
        <v>25</v>
      </c>
      <c r="S268" s="1">
        <v>1</v>
      </c>
      <c r="T268" s="1">
        <v>3.8461538461538464E-2</v>
      </c>
      <c r="U268" s="1">
        <v>26</v>
      </c>
      <c r="V268" s="1">
        <v>62</v>
      </c>
      <c r="W268" s="1">
        <v>9</v>
      </c>
      <c r="X268" s="1">
        <v>0.12676056338028169</v>
      </c>
      <c r="Y268" s="1">
        <v>71</v>
      </c>
      <c r="Z268" s="1">
        <v>98.224590000000006</v>
      </c>
      <c r="AA268" s="1">
        <v>12.377310000000001</v>
      </c>
      <c r="AB268" s="1">
        <v>0.11190865618040921</v>
      </c>
      <c r="AC268" s="1">
        <v>110.6019</v>
      </c>
      <c r="AD268" s="1">
        <v>97.584459999999993</v>
      </c>
      <c r="AE268" s="1">
        <v>9.0659600000000005</v>
      </c>
      <c r="AF268" s="1">
        <v>8.5006322525499667E-2</v>
      </c>
      <c r="AG268" s="1">
        <v>106.65042</v>
      </c>
      <c r="AH268" s="1">
        <v>19</v>
      </c>
      <c r="AI268" s="1">
        <v>23</v>
      </c>
      <c r="AJ268" s="1">
        <v>0.54761904761904767</v>
      </c>
      <c r="AK268" s="1">
        <v>42</v>
      </c>
      <c r="AL268" s="1">
        <v>402.25232</v>
      </c>
    </row>
    <row r="269" spans="1:38" hidden="1">
      <c r="A269" s="1" t="s">
        <v>78</v>
      </c>
      <c r="B269" s="14">
        <v>3</v>
      </c>
      <c r="C269" s="1">
        <v>0</v>
      </c>
      <c r="D269" s="1">
        <v>0</v>
      </c>
      <c r="E269" s="1">
        <v>3</v>
      </c>
      <c r="F269" s="1">
        <v>8</v>
      </c>
      <c r="G269" s="1">
        <v>2</v>
      </c>
      <c r="H269" s="1">
        <v>0.2</v>
      </c>
      <c r="I269" s="1">
        <v>10</v>
      </c>
      <c r="J269" s="1">
        <v>0</v>
      </c>
      <c r="K269" s="1">
        <v>0</v>
      </c>
      <c r="M269" s="1">
        <v>0</v>
      </c>
      <c r="N269" s="1">
        <v>10</v>
      </c>
      <c r="O269" s="1">
        <v>2</v>
      </c>
      <c r="P269" s="1">
        <v>0.16666666666666666</v>
      </c>
      <c r="Q269" s="1">
        <v>12</v>
      </c>
      <c r="R269" s="1">
        <v>30</v>
      </c>
      <c r="S269" s="1">
        <v>5</v>
      </c>
      <c r="T269" s="1">
        <v>0.14285714285714285</v>
      </c>
      <c r="U269" s="1">
        <v>35</v>
      </c>
      <c r="V269" s="1">
        <v>66</v>
      </c>
      <c r="W269" s="1">
        <v>4.2322800000000003</v>
      </c>
      <c r="X269" s="1">
        <v>6.0261179047583248E-2</v>
      </c>
      <c r="Y269" s="1">
        <v>70.232280000000003</v>
      </c>
      <c r="Z269" s="1">
        <v>145.31622999999999</v>
      </c>
      <c r="AA269" s="1">
        <v>15.202030000000001</v>
      </c>
      <c r="AB269" s="1">
        <v>9.4705923176590628E-2</v>
      </c>
      <c r="AC269" s="1">
        <v>160.51826</v>
      </c>
      <c r="AD269" s="1">
        <v>133.76139999999998</v>
      </c>
      <c r="AE269" s="1">
        <v>10</v>
      </c>
      <c r="AF269" s="1">
        <v>6.9559701004581212E-2</v>
      </c>
      <c r="AG269" s="1">
        <v>143.76139999999998</v>
      </c>
      <c r="AH269" s="1">
        <v>126.86884999999999</v>
      </c>
      <c r="AI269" s="1">
        <v>4.9752800000000006</v>
      </c>
      <c r="AJ269" s="1">
        <v>3.7736075166941448E-2</v>
      </c>
      <c r="AK269" s="1">
        <v>131.84413000000001</v>
      </c>
      <c r="AL269" s="1">
        <v>566.35606999999993</v>
      </c>
    </row>
    <row r="270" spans="1:38" hidden="1">
      <c r="A270" s="1" t="s">
        <v>79</v>
      </c>
      <c r="B270" s="14">
        <v>13</v>
      </c>
      <c r="C270" s="1">
        <v>0</v>
      </c>
      <c r="D270" s="1">
        <v>0</v>
      </c>
      <c r="E270" s="1">
        <v>13</v>
      </c>
      <c r="F270" s="1">
        <v>15</v>
      </c>
      <c r="G270" s="1">
        <v>0</v>
      </c>
      <c r="H270" s="1">
        <v>0</v>
      </c>
      <c r="I270" s="1">
        <v>15</v>
      </c>
      <c r="J270" s="1">
        <v>10</v>
      </c>
      <c r="K270" s="1">
        <v>0</v>
      </c>
      <c r="L270" s="1">
        <v>0</v>
      </c>
      <c r="M270" s="1">
        <v>10</v>
      </c>
      <c r="N270" s="1">
        <v>29.665240000000001</v>
      </c>
      <c r="O270" s="1">
        <v>4</v>
      </c>
      <c r="P270" s="1">
        <v>0.11881691620199351</v>
      </c>
      <c r="Q270" s="1">
        <v>33.665239999999997</v>
      </c>
      <c r="R270" s="1">
        <v>109.76707999999999</v>
      </c>
      <c r="S270" s="1">
        <v>8.6278500000000005</v>
      </c>
      <c r="T270" s="1">
        <v>7.2873475240873925E-2</v>
      </c>
      <c r="U270" s="1">
        <v>118.39492999999999</v>
      </c>
      <c r="V270" s="1">
        <v>92.553429999999992</v>
      </c>
      <c r="W270" s="1">
        <v>12.164570000000001</v>
      </c>
      <c r="X270" s="1">
        <v>0.11616503370958195</v>
      </c>
      <c r="Y270" s="1">
        <v>104.71799999999999</v>
      </c>
      <c r="Z270" s="1">
        <v>234.00888999999998</v>
      </c>
      <c r="AA270" s="1">
        <v>60.021360000000008</v>
      </c>
      <c r="AB270" s="1">
        <v>0.2041332822048072</v>
      </c>
      <c r="AC270" s="1">
        <v>294.03024999999997</v>
      </c>
      <c r="AD270" s="1">
        <v>230.13417000000004</v>
      </c>
      <c r="AE270" s="1">
        <v>61.310470000000002</v>
      </c>
      <c r="AF270" s="1">
        <v>0.21036746464096917</v>
      </c>
      <c r="AG270" s="1">
        <v>291.44464000000005</v>
      </c>
      <c r="AH270" s="1">
        <v>168.98376000000002</v>
      </c>
      <c r="AI270" s="1">
        <v>61.610940000000014</v>
      </c>
      <c r="AJ270" s="1">
        <v>0.26718281035947489</v>
      </c>
      <c r="AK270" s="1">
        <v>230.59470000000005</v>
      </c>
      <c r="AL270" s="1">
        <v>1110.8477600000001</v>
      </c>
    </row>
    <row r="271" spans="1:38" hidden="1">
      <c r="A271" s="1" t="s">
        <v>80</v>
      </c>
      <c r="B271" s="14">
        <v>10</v>
      </c>
      <c r="C271" s="1">
        <v>0</v>
      </c>
      <c r="D271" s="1">
        <v>0</v>
      </c>
      <c r="E271" s="1">
        <v>10</v>
      </c>
      <c r="F271" s="1">
        <v>38</v>
      </c>
      <c r="G271" s="1">
        <v>0</v>
      </c>
      <c r="H271" s="1">
        <v>0</v>
      </c>
      <c r="I271" s="1">
        <v>38</v>
      </c>
      <c r="J271" s="1">
        <v>30.958770000000001</v>
      </c>
      <c r="K271" s="1">
        <v>1</v>
      </c>
      <c r="L271" s="1">
        <v>3.1290315616026521E-2</v>
      </c>
      <c r="M271" s="1">
        <v>31.958770000000001</v>
      </c>
      <c r="N271" s="1">
        <v>0</v>
      </c>
      <c r="O271" s="1">
        <v>0</v>
      </c>
      <c r="Q271" s="1">
        <v>0</v>
      </c>
      <c r="R271" s="1">
        <v>50</v>
      </c>
      <c r="S271" s="1">
        <v>3</v>
      </c>
      <c r="T271" s="1">
        <v>5.6603773584905662E-2</v>
      </c>
      <c r="U271" s="1">
        <v>53</v>
      </c>
      <c r="V271" s="1">
        <v>194.25131999999999</v>
      </c>
      <c r="W271" s="1">
        <v>5</v>
      </c>
      <c r="X271" s="1">
        <v>2.5093936642427261E-2</v>
      </c>
      <c r="Y271" s="1">
        <v>199.25131999999999</v>
      </c>
      <c r="Z271" s="1">
        <v>114.15611</v>
      </c>
      <c r="AA271" s="1">
        <v>9</v>
      </c>
      <c r="AB271" s="1">
        <v>7.3077982083065152E-2</v>
      </c>
      <c r="AC271" s="1">
        <v>123.15611</v>
      </c>
      <c r="AD271" s="1">
        <v>324.04418000000004</v>
      </c>
      <c r="AE271" s="1">
        <v>13</v>
      </c>
      <c r="AF271" s="1">
        <v>3.8570611128784356E-2</v>
      </c>
      <c r="AG271" s="1">
        <v>337.04418000000004</v>
      </c>
      <c r="AH271" s="1">
        <v>303.23477000000003</v>
      </c>
      <c r="AI271" s="1">
        <v>13.57827</v>
      </c>
      <c r="AJ271" s="1">
        <v>4.285893661447774E-2</v>
      </c>
      <c r="AK271" s="1">
        <v>316.81304</v>
      </c>
      <c r="AL271" s="1">
        <v>1109.22342</v>
      </c>
    </row>
    <row r="272" spans="1:38" hidden="1">
      <c r="A272" s="1" t="s">
        <v>81</v>
      </c>
      <c r="B272" s="14">
        <v>11</v>
      </c>
      <c r="C272" s="1">
        <v>0</v>
      </c>
      <c r="D272" s="1">
        <v>0</v>
      </c>
      <c r="E272" s="1">
        <v>11</v>
      </c>
      <c r="F272" s="1">
        <v>10</v>
      </c>
      <c r="G272" s="1">
        <v>0</v>
      </c>
      <c r="H272" s="1">
        <v>0</v>
      </c>
      <c r="I272" s="1">
        <v>10</v>
      </c>
      <c r="J272" s="1">
        <v>6</v>
      </c>
      <c r="K272" s="1">
        <v>0</v>
      </c>
      <c r="L272" s="1">
        <v>0</v>
      </c>
      <c r="M272" s="1">
        <v>6</v>
      </c>
      <c r="N272" s="1">
        <v>32</v>
      </c>
      <c r="O272" s="1">
        <v>4</v>
      </c>
      <c r="P272" s="1">
        <v>0.1111111111111111</v>
      </c>
      <c r="Q272" s="1">
        <v>36</v>
      </c>
      <c r="R272" s="1">
        <v>144.15060000000005</v>
      </c>
      <c r="S272" s="1">
        <v>16</v>
      </c>
      <c r="T272" s="1">
        <v>9.9905963511844442E-2</v>
      </c>
      <c r="U272" s="1">
        <v>160.15060000000005</v>
      </c>
      <c r="V272" s="1">
        <v>233.63379000000003</v>
      </c>
      <c r="W272" s="1">
        <v>50.272810000000007</v>
      </c>
      <c r="X272" s="1">
        <v>0.17707517190512656</v>
      </c>
      <c r="Y272" s="1">
        <v>283.90660000000003</v>
      </c>
      <c r="Z272" s="1">
        <v>200.89976000000001</v>
      </c>
      <c r="AA272" s="1">
        <v>37.299999999999997</v>
      </c>
      <c r="AB272" s="1">
        <v>0.15659125769060386</v>
      </c>
      <c r="AC272" s="1">
        <v>238.19976000000003</v>
      </c>
      <c r="AD272" s="1">
        <v>246.43019000000015</v>
      </c>
      <c r="AE272" s="1">
        <v>52.720590000000001</v>
      </c>
      <c r="AF272" s="1">
        <v>0.17623417194499702</v>
      </c>
      <c r="AG272" s="1">
        <v>299.15078000000017</v>
      </c>
      <c r="AH272" s="1">
        <v>369.84813000000003</v>
      </c>
      <c r="AI272" s="1">
        <v>102.22691999999999</v>
      </c>
      <c r="AJ272" s="1">
        <v>0.21654802557347605</v>
      </c>
      <c r="AK272" s="1">
        <v>472.07505000000003</v>
      </c>
      <c r="AL272" s="1">
        <v>1516.4827900000003</v>
      </c>
    </row>
    <row r="273" spans="1:38" hidden="1">
      <c r="A273" s="1" t="s">
        <v>82</v>
      </c>
      <c r="B273" s="14">
        <v>7</v>
      </c>
      <c r="C273" s="1">
        <v>1</v>
      </c>
      <c r="D273" s="1">
        <v>0.125</v>
      </c>
      <c r="E273" s="1">
        <v>8</v>
      </c>
      <c r="F273" s="1">
        <v>19.649999999999999</v>
      </c>
      <c r="G273" s="1">
        <v>2.0068999999999999</v>
      </c>
      <c r="H273" s="1">
        <v>9.2667925695736689E-2</v>
      </c>
      <c r="I273" s="1">
        <v>21.6569</v>
      </c>
      <c r="J273" s="1">
        <v>2</v>
      </c>
      <c r="K273" s="1">
        <v>1.5</v>
      </c>
      <c r="L273" s="1">
        <v>0.42857142857142855</v>
      </c>
      <c r="M273" s="1">
        <v>3.5</v>
      </c>
      <c r="N273" s="1">
        <v>54.000000000000007</v>
      </c>
      <c r="O273" s="1">
        <v>1</v>
      </c>
      <c r="P273" s="1">
        <v>1.8181818181818181E-2</v>
      </c>
      <c r="Q273" s="1">
        <v>55.000000000000007</v>
      </c>
      <c r="R273" s="1">
        <v>201.54327000000009</v>
      </c>
      <c r="S273" s="1">
        <v>9.8211200000000005</v>
      </c>
      <c r="T273" s="1">
        <v>4.6465348302048404E-2</v>
      </c>
      <c r="U273" s="1">
        <v>211.3643900000001</v>
      </c>
      <c r="V273" s="1">
        <v>360.6448200000001</v>
      </c>
      <c r="W273" s="1">
        <v>31.999999999999996</v>
      </c>
      <c r="X273" s="1">
        <v>8.1498592035417636E-2</v>
      </c>
      <c r="Y273" s="1">
        <v>392.6448200000001</v>
      </c>
      <c r="Z273" s="1">
        <v>200.42662000000004</v>
      </c>
      <c r="AA273" s="1">
        <v>22.99389</v>
      </c>
      <c r="AB273" s="1">
        <v>0.10291754324614154</v>
      </c>
      <c r="AC273" s="1">
        <v>223.42051000000004</v>
      </c>
      <c r="AD273" s="1">
        <v>705.35832000000005</v>
      </c>
      <c r="AE273" s="1">
        <v>90.329490000000021</v>
      </c>
      <c r="AF273" s="1">
        <v>0.11352378265038396</v>
      </c>
      <c r="AG273" s="1">
        <v>795.68781000000013</v>
      </c>
      <c r="AH273" s="1">
        <v>219.65936999999997</v>
      </c>
      <c r="AI273" s="1">
        <v>27.000000000000004</v>
      </c>
      <c r="AJ273" s="1">
        <v>0.10946269748438912</v>
      </c>
      <c r="AK273" s="1">
        <v>246.65936999999997</v>
      </c>
      <c r="AL273" s="1">
        <v>1958.4338000000002</v>
      </c>
    </row>
    <row r="274" spans="1:38" hidden="1">
      <c r="A274" s="1" t="s">
        <v>83</v>
      </c>
      <c r="B274" s="14">
        <v>13.000000000000002</v>
      </c>
      <c r="C274" s="1">
        <v>0</v>
      </c>
      <c r="D274" s="1">
        <v>0</v>
      </c>
      <c r="E274" s="1">
        <v>13.000000000000002</v>
      </c>
      <c r="F274" s="1">
        <v>4</v>
      </c>
      <c r="G274" s="1">
        <v>0</v>
      </c>
      <c r="H274" s="1">
        <v>0</v>
      </c>
      <c r="I274" s="1">
        <v>4</v>
      </c>
      <c r="J274" s="1">
        <v>20</v>
      </c>
      <c r="K274" s="1">
        <v>1</v>
      </c>
      <c r="L274" s="1">
        <v>4.7619047619047616E-2</v>
      </c>
      <c r="M274" s="1">
        <v>21</v>
      </c>
      <c r="N274" s="1">
        <v>34.676670000000001</v>
      </c>
      <c r="O274" s="1">
        <v>1</v>
      </c>
      <c r="P274" s="1">
        <v>2.8029521813554909E-2</v>
      </c>
      <c r="Q274" s="1">
        <v>35.676670000000001</v>
      </c>
      <c r="R274" s="1">
        <v>116.77174999999998</v>
      </c>
      <c r="S274" s="1">
        <v>8.6410999999999998</v>
      </c>
      <c r="T274" s="1">
        <v>6.8901233007622437E-2</v>
      </c>
      <c r="U274" s="1">
        <v>125.41284999999998</v>
      </c>
      <c r="V274" s="1">
        <v>186.81126000000006</v>
      </c>
      <c r="W274" s="1">
        <v>14.531569999999999</v>
      </c>
      <c r="X274" s="1">
        <v>7.2173267853640449E-2</v>
      </c>
      <c r="Y274" s="1">
        <v>201.34283000000005</v>
      </c>
      <c r="Z274" s="1">
        <v>167.22797000000006</v>
      </c>
      <c r="AA274" s="1">
        <v>17</v>
      </c>
      <c r="AB274" s="1">
        <v>9.2276976183366693E-2</v>
      </c>
      <c r="AC274" s="1">
        <v>184.22797000000006</v>
      </c>
      <c r="AD274" s="1">
        <v>257.66403000000025</v>
      </c>
      <c r="AE274" s="1">
        <v>44.251739999999977</v>
      </c>
      <c r="AF274" s="1">
        <v>0.14656981978781677</v>
      </c>
      <c r="AG274" s="1">
        <v>301.91577000000024</v>
      </c>
      <c r="AH274" s="1">
        <v>293.47674000000023</v>
      </c>
      <c r="AI274" s="1">
        <v>48.217749999999995</v>
      </c>
      <c r="AJ274" s="1">
        <v>0.14111363048318387</v>
      </c>
      <c r="AK274" s="1">
        <v>341.6944900000002</v>
      </c>
      <c r="AL274" s="1">
        <v>1228.2705800000006</v>
      </c>
    </row>
    <row r="275" spans="1:38" hidden="1">
      <c r="A275" s="1" t="s">
        <v>84</v>
      </c>
      <c r="B275" s="14">
        <v>13</v>
      </c>
      <c r="C275" s="1">
        <v>1</v>
      </c>
      <c r="D275" s="1">
        <v>7.1428571428571425E-2</v>
      </c>
      <c r="E275" s="1">
        <v>14</v>
      </c>
      <c r="F275" s="1">
        <v>15</v>
      </c>
      <c r="G275" s="1">
        <v>0</v>
      </c>
      <c r="H275" s="1">
        <v>0</v>
      </c>
      <c r="I275" s="1">
        <v>15</v>
      </c>
      <c r="J275" s="1">
        <v>7</v>
      </c>
      <c r="K275" s="1">
        <v>2</v>
      </c>
      <c r="L275" s="1">
        <v>0.22222222222222221</v>
      </c>
      <c r="M275" s="1">
        <v>9</v>
      </c>
      <c r="N275" s="1">
        <v>30</v>
      </c>
      <c r="O275" s="1">
        <v>3</v>
      </c>
      <c r="P275" s="1">
        <v>9.0909090909090912E-2</v>
      </c>
      <c r="Q275" s="1">
        <v>33</v>
      </c>
      <c r="R275" s="1">
        <v>50.333330000000004</v>
      </c>
      <c r="S275" s="1">
        <v>5</v>
      </c>
      <c r="T275" s="1">
        <v>9.0361451226593448E-2</v>
      </c>
      <c r="U275" s="1">
        <v>55.333330000000004</v>
      </c>
      <c r="V275" s="1">
        <v>65.166669999999996</v>
      </c>
      <c r="W275" s="1">
        <v>12</v>
      </c>
      <c r="X275" s="1">
        <v>0.15550755267785951</v>
      </c>
      <c r="Y275" s="1">
        <v>77.166669999999996</v>
      </c>
      <c r="Z275" s="1">
        <v>190.51075</v>
      </c>
      <c r="AA275" s="1">
        <v>10</v>
      </c>
      <c r="AB275" s="1">
        <v>4.9872637751342506E-2</v>
      </c>
      <c r="AC275" s="1">
        <v>200.51075</v>
      </c>
      <c r="AD275" s="1">
        <v>229.83163999999999</v>
      </c>
      <c r="AE275" s="1">
        <v>27</v>
      </c>
      <c r="AF275" s="1">
        <v>0.1051272343236215</v>
      </c>
      <c r="AG275" s="1">
        <v>256.83163999999999</v>
      </c>
      <c r="AH275" s="1">
        <v>35</v>
      </c>
      <c r="AI275" s="1">
        <v>25</v>
      </c>
      <c r="AJ275" s="1">
        <v>0.41666666666666669</v>
      </c>
      <c r="AK275" s="1">
        <v>60</v>
      </c>
      <c r="AL275" s="1">
        <v>720.84239000000002</v>
      </c>
    </row>
    <row r="276" spans="1:38" hidden="1">
      <c r="A276" s="1" t="s">
        <v>85</v>
      </c>
      <c r="B276" s="14">
        <v>11</v>
      </c>
      <c r="C276" s="1">
        <v>0</v>
      </c>
      <c r="D276" s="1">
        <v>0</v>
      </c>
      <c r="E276" s="1">
        <v>11</v>
      </c>
      <c r="F276" s="1">
        <v>8</v>
      </c>
      <c r="G276" s="1">
        <v>0</v>
      </c>
      <c r="H276" s="1">
        <v>0</v>
      </c>
      <c r="I276" s="1">
        <v>8</v>
      </c>
      <c r="J276" s="1">
        <v>5</v>
      </c>
      <c r="K276" s="1">
        <v>1</v>
      </c>
      <c r="L276" s="1">
        <v>0.16666666666666666</v>
      </c>
      <c r="M276" s="1">
        <v>6</v>
      </c>
      <c r="N276" s="1">
        <v>6</v>
      </c>
      <c r="O276" s="1">
        <v>0</v>
      </c>
      <c r="P276" s="1">
        <v>0</v>
      </c>
      <c r="Q276" s="1">
        <v>6</v>
      </c>
      <c r="R276" s="1">
        <v>30</v>
      </c>
      <c r="S276" s="1">
        <v>1</v>
      </c>
      <c r="T276" s="1">
        <v>3.2258064516129031E-2</v>
      </c>
      <c r="U276" s="1">
        <v>31</v>
      </c>
      <c r="V276" s="1">
        <v>47.741839999999996</v>
      </c>
      <c r="W276" s="1">
        <v>4</v>
      </c>
      <c r="X276" s="1">
        <v>7.7306875828149907E-2</v>
      </c>
      <c r="Y276" s="1">
        <v>51.741839999999996</v>
      </c>
      <c r="Z276" s="1">
        <v>193.90639000000002</v>
      </c>
      <c r="AA276" s="1">
        <v>21.54815</v>
      </c>
      <c r="AB276" s="1">
        <v>0.10001251308048556</v>
      </c>
      <c r="AC276" s="1">
        <v>215.45454000000001</v>
      </c>
      <c r="AD276" s="1">
        <v>185.38718</v>
      </c>
      <c r="AE276" s="1">
        <v>40.236530000000002</v>
      </c>
      <c r="AF276" s="1">
        <v>0.17833467058936314</v>
      </c>
      <c r="AG276" s="1">
        <v>225.62371000000002</v>
      </c>
      <c r="AH276" s="1">
        <v>124.69516999999998</v>
      </c>
      <c r="AI276" s="1">
        <v>10</v>
      </c>
      <c r="AJ276" s="1">
        <v>7.4241711859452733E-2</v>
      </c>
      <c r="AK276" s="1">
        <v>134.69516999999996</v>
      </c>
      <c r="AL276" s="1">
        <v>689.51526000000001</v>
      </c>
    </row>
    <row r="277" spans="1:38" hidden="1">
      <c r="A277" s="1" t="s">
        <v>86</v>
      </c>
      <c r="B277" s="14">
        <v>6</v>
      </c>
      <c r="C277" s="1">
        <v>0</v>
      </c>
      <c r="D277" s="1">
        <v>0</v>
      </c>
      <c r="E277" s="1">
        <v>6</v>
      </c>
      <c r="F277" s="1">
        <v>16</v>
      </c>
      <c r="G277" s="1">
        <v>0</v>
      </c>
      <c r="H277" s="1">
        <v>0</v>
      </c>
      <c r="I277" s="1">
        <v>16</v>
      </c>
      <c r="J277" s="1">
        <v>0</v>
      </c>
      <c r="K277" s="1">
        <v>0</v>
      </c>
      <c r="M277" s="1">
        <v>0</v>
      </c>
      <c r="N277" s="1">
        <v>21.401710000000001</v>
      </c>
      <c r="O277" s="1">
        <v>1</v>
      </c>
      <c r="P277" s="1">
        <v>4.4639449399175329E-2</v>
      </c>
      <c r="Q277" s="1">
        <v>22.401710000000001</v>
      </c>
      <c r="R277" s="1">
        <v>95.5</v>
      </c>
      <c r="S277" s="1">
        <v>20.5</v>
      </c>
      <c r="T277" s="1">
        <v>0.17672413793103448</v>
      </c>
      <c r="U277" s="1">
        <v>116</v>
      </c>
      <c r="V277" s="1">
        <v>124.85009999999998</v>
      </c>
      <c r="W277" s="1">
        <v>29</v>
      </c>
      <c r="X277" s="1">
        <v>0.18849516509901521</v>
      </c>
      <c r="Y277" s="1">
        <v>153.8501</v>
      </c>
      <c r="Z277" s="1">
        <v>133.17833999999999</v>
      </c>
      <c r="AA277" s="1">
        <v>24</v>
      </c>
      <c r="AB277" s="1">
        <v>0.15269279469423078</v>
      </c>
      <c r="AC277" s="1">
        <v>157.17833999999999</v>
      </c>
      <c r="AD277" s="1">
        <v>232.53087999999997</v>
      </c>
      <c r="AE277" s="1">
        <v>31</v>
      </c>
      <c r="AF277" s="1">
        <v>0.11763327318604941</v>
      </c>
      <c r="AG277" s="1">
        <v>263.53087999999997</v>
      </c>
      <c r="AH277" s="1">
        <v>54</v>
      </c>
      <c r="AI277" s="1">
        <v>14</v>
      </c>
      <c r="AJ277" s="1">
        <v>0.20588235294117646</v>
      </c>
      <c r="AK277" s="1">
        <v>68</v>
      </c>
      <c r="AL277" s="1">
        <v>802.96102999999994</v>
      </c>
    </row>
    <row r="278" spans="1:38" hidden="1">
      <c r="A278" s="1" t="s">
        <v>87</v>
      </c>
      <c r="B278" s="14">
        <v>43</v>
      </c>
      <c r="C278" s="1">
        <v>4</v>
      </c>
      <c r="D278" s="1">
        <v>8.5106382978723402E-2</v>
      </c>
      <c r="E278" s="1">
        <v>47</v>
      </c>
      <c r="F278" s="1">
        <v>14</v>
      </c>
      <c r="G278" s="1">
        <v>3</v>
      </c>
      <c r="H278" s="1">
        <v>0.17647058823529413</v>
      </c>
      <c r="I278" s="1">
        <v>17</v>
      </c>
      <c r="J278" s="1">
        <v>4</v>
      </c>
      <c r="K278" s="1">
        <v>1</v>
      </c>
      <c r="L278" s="1">
        <v>0.2</v>
      </c>
      <c r="M278" s="1">
        <v>5</v>
      </c>
      <c r="N278" s="1">
        <v>143.19999999999999</v>
      </c>
      <c r="O278" s="1">
        <v>12</v>
      </c>
      <c r="P278" s="1">
        <v>7.7319587628865982E-2</v>
      </c>
      <c r="Q278" s="1">
        <v>155.19999999999999</v>
      </c>
      <c r="R278" s="1">
        <v>462.21224000000001</v>
      </c>
      <c r="S278" s="1">
        <v>37.742709999999995</v>
      </c>
      <c r="T278" s="1">
        <v>7.5492221849188607E-2</v>
      </c>
      <c r="U278" s="1">
        <v>499.95495</v>
      </c>
      <c r="V278" s="1">
        <v>782.42899999999997</v>
      </c>
      <c r="W278" s="1">
        <v>132.87778</v>
      </c>
      <c r="X278" s="1">
        <v>0.14517294409203438</v>
      </c>
      <c r="Y278" s="1">
        <v>915.30678</v>
      </c>
      <c r="Z278" s="1">
        <v>649.58862999999997</v>
      </c>
      <c r="AA278" s="1">
        <v>141.95680000000002</v>
      </c>
      <c r="AB278" s="1">
        <v>0.17934131714966761</v>
      </c>
      <c r="AC278" s="1">
        <v>791.54543000000001</v>
      </c>
      <c r="AD278" s="1">
        <v>1247.8574099999996</v>
      </c>
      <c r="AE278" s="1">
        <v>182.03586000000001</v>
      </c>
      <c r="AF278" s="1">
        <v>0.12730730595018472</v>
      </c>
      <c r="AG278" s="1">
        <v>1429.8932699999996</v>
      </c>
      <c r="AH278" s="1">
        <v>401.15996000000001</v>
      </c>
      <c r="AI278" s="1">
        <v>34.266939999999998</v>
      </c>
      <c r="AJ278" s="1">
        <v>7.869734276867138E-2</v>
      </c>
      <c r="AK278" s="1">
        <v>435.42689999999999</v>
      </c>
      <c r="AL278" s="1">
        <v>4299.3273300000001</v>
      </c>
    </row>
    <row r="279" spans="1:38" hidden="1">
      <c r="A279" s="1" t="s">
        <v>88</v>
      </c>
      <c r="B279" s="14">
        <v>13</v>
      </c>
      <c r="C279" s="1">
        <v>0</v>
      </c>
      <c r="D279" s="1">
        <v>0</v>
      </c>
      <c r="E279" s="1">
        <v>13</v>
      </c>
      <c r="F279" s="1">
        <v>4</v>
      </c>
      <c r="G279" s="1">
        <v>1</v>
      </c>
      <c r="H279" s="1">
        <v>0.2</v>
      </c>
      <c r="I279" s="1">
        <v>5</v>
      </c>
      <c r="J279" s="1">
        <v>0</v>
      </c>
      <c r="K279" s="1">
        <v>0</v>
      </c>
      <c r="M279" s="1">
        <v>0</v>
      </c>
      <c r="N279" s="1">
        <v>39</v>
      </c>
      <c r="O279" s="1">
        <v>5.6205699999999998</v>
      </c>
      <c r="P279" s="1">
        <v>0.12596365308645766</v>
      </c>
      <c r="Q279" s="1">
        <v>44.620570000000001</v>
      </c>
      <c r="R279" s="1">
        <v>98</v>
      </c>
      <c r="S279" s="1">
        <v>10.76967</v>
      </c>
      <c r="T279" s="1">
        <v>9.9013539344194018E-2</v>
      </c>
      <c r="U279" s="1">
        <v>108.76967</v>
      </c>
      <c r="V279" s="1">
        <v>159.30126999999999</v>
      </c>
      <c r="W279" s="1">
        <v>32.636580000000002</v>
      </c>
      <c r="X279" s="1">
        <v>0.170037228196523</v>
      </c>
      <c r="Y279" s="1">
        <v>191.93785</v>
      </c>
      <c r="Z279" s="1">
        <v>181.42453000000006</v>
      </c>
      <c r="AA279" s="1">
        <v>45.438399999999994</v>
      </c>
      <c r="AB279" s="1">
        <v>0.20029010469008746</v>
      </c>
      <c r="AC279" s="1">
        <v>226.86293000000006</v>
      </c>
      <c r="AD279" s="1">
        <v>361.33749000000012</v>
      </c>
      <c r="AE279" s="1">
        <v>54.839820000000003</v>
      </c>
      <c r="AF279" s="1">
        <v>0.13177032645052172</v>
      </c>
      <c r="AG279" s="1">
        <v>416.17731000000015</v>
      </c>
      <c r="AH279" s="1">
        <v>0</v>
      </c>
      <c r="AI279" s="1">
        <v>6</v>
      </c>
      <c r="AJ279" s="1">
        <v>1</v>
      </c>
      <c r="AK279" s="1">
        <v>6</v>
      </c>
      <c r="AL279" s="1">
        <v>1012.3683300000001</v>
      </c>
    </row>
    <row r="280" spans="1:38" hidden="1">
      <c r="A280" s="1" t="s">
        <v>89</v>
      </c>
      <c r="B280" s="14">
        <v>12</v>
      </c>
      <c r="C280" s="1">
        <v>0</v>
      </c>
      <c r="D280" s="1">
        <v>0</v>
      </c>
      <c r="E280" s="1">
        <v>12</v>
      </c>
      <c r="F280" s="1">
        <v>14</v>
      </c>
      <c r="G280" s="1">
        <v>1</v>
      </c>
      <c r="H280" s="1">
        <v>6.6666666666666666E-2</v>
      </c>
      <c r="I280" s="1">
        <v>15</v>
      </c>
      <c r="J280" s="1">
        <v>0</v>
      </c>
      <c r="K280" s="1">
        <v>0</v>
      </c>
      <c r="M280" s="1">
        <v>0</v>
      </c>
      <c r="N280" s="1">
        <v>37</v>
      </c>
      <c r="O280" s="1">
        <v>4</v>
      </c>
      <c r="P280" s="1">
        <v>9.7560975609756101E-2</v>
      </c>
      <c r="Q280" s="1">
        <v>41</v>
      </c>
      <c r="R280" s="1">
        <v>166.375</v>
      </c>
      <c r="S280" s="1">
        <v>11</v>
      </c>
      <c r="T280" s="1">
        <v>6.2015503875968991E-2</v>
      </c>
      <c r="U280" s="1">
        <v>177.375</v>
      </c>
      <c r="V280" s="1">
        <v>346.48734000000002</v>
      </c>
      <c r="W280" s="1">
        <v>50.488520000000008</v>
      </c>
      <c r="X280" s="1">
        <v>0.12718284683607714</v>
      </c>
      <c r="Y280" s="1">
        <v>396.97586000000001</v>
      </c>
      <c r="Z280" s="1">
        <v>338.47911999999997</v>
      </c>
      <c r="AA280" s="1">
        <v>71.816779999999994</v>
      </c>
      <c r="AB280" s="1">
        <v>0.17503655288780609</v>
      </c>
      <c r="AC280" s="1">
        <v>410.29589999999996</v>
      </c>
      <c r="AD280" s="1">
        <v>425.48085000000009</v>
      </c>
      <c r="AE280" s="1">
        <v>120.37102999999999</v>
      </c>
      <c r="AF280" s="1">
        <v>0.22051958491010415</v>
      </c>
      <c r="AG280" s="1">
        <v>545.85188000000005</v>
      </c>
      <c r="AH280" s="1">
        <v>331.61059000000012</v>
      </c>
      <c r="AI280" s="1">
        <v>106.04492999999999</v>
      </c>
      <c r="AJ280" s="1">
        <v>0.24230227919894615</v>
      </c>
      <c r="AK280" s="1">
        <v>437.65552000000014</v>
      </c>
      <c r="AL280" s="1">
        <v>2036.1541600000005</v>
      </c>
    </row>
    <row r="281" spans="1:38" hidden="1">
      <c r="A281" s="1" t="s">
        <v>90</v>
      </c>
      <c r="B281" s="14">
        <v>4</v>
      </c>
      <c r="C281" s="1">
        <v>0</v>
      </c>
      <c r="D281" s="1">
        <v>0</v>
      </c>
      <c r="E281" s="1">
        <v>4</v>
      </c>
      <c r="F281" s="1">
        <v>2</v>
      </c>
      <c r="G281" s="1">
        <v>0</v>
      </c>
      <c r="H281" s="1">
        <v>0</v>
      </c>
      <c r="I281" s="1">
        <v>2</v>
      </c>
      <c r="J281" s="1">
        <v>3</v>
      </c>
      <c r="K281" s="1">
        <v>1</v>
      </c>
      <c r="L281" s="1">
        <v>0.25</v>
      </c>
      <c r="M281" s="1">
        <v>4</v>
      </c>
      <c r="N281" s="1">
        <v>0</v>
      </c>
      <c r="O281" s="1">
        <v>0</v>
      </c>
      <c r="Q281" s="1">
        <v>0</v>
      </c>
      <c r="R281" s="1">
        <v>12</v>
      </c>
      <c r="S281" s="1">
        <v>3</v>
      </c>
      <c r="T281" s="1">
        <v>0.2</v>
      </c>
      <c r="U281" s="1">
        <v>15</v>
      </c>
      <c r="V281" s="1">
        <v>19.245100000000001</v>
      </c>
      <c r="W281" s="1">
        <v>2</v>
      </c>
      <c r="X281" s="1">
        <v>9.4139354486446281E-2</v>
      </c>
      <c r="Y281" s="1">
        <v>21.245100000000001</v>
      </c>
      <c r="Z281" s="1">
        <v>69</v>
      </c>
      <c r="AA281" s="1">
        <v>8</v>
      </c>
      <c r="AB281" s="1">
        <v>0.1038961038961039</v>
      </c>
      <c r="AC281" s="1">
        <v>77</v>
      </c>
      <c r="AD281" s="1">
        <v>55.750590000000003</v>
      </c>
      <c r="AE281" s="1">
        <v>9</v>
      </c>
      <c r="AF281" s="1">
        <v>0.13899487247915424</v>
      </c>
      <c r="AG281" s="1">
        <v>64.750590000000003</v>
      </c>
      <c r="AH281" s="1">
        <v>55.249409999999997</v>
      </c>
      <c r="AI281" s="1">
        <v>3</v>
      </c>
      <c r="AJ281" s="1">
        <v>5.1502667580667343E-2</v>
      </c>
      <c r="AK281" s="1">
        <v>58.249409999999997</v>
      </c>
      <c r="AL281" s="1">
        <v>246.24510000000004</v>
      </c>
    </row>
    <row r="282" spans="1:38" hidden="1">
      <c r="A282" s="1" t="s">
        <v>91</v>
      </c>
      <c r="B282" s="14">
        <v>7</v>
      </c>
      <c r="C282" s="1">
        <v>1</v>
      </c>
      <c r="D282" s="1">
        <v>0.125</v>
      </c>
      <c r="E282" s="1">
        <v>8</v>
      </c>
      <c r="F282" s="1">
        <v>18.00001</v>
      </c>
      <c r="G282" s="1">
        <v>0</v>
      </c>
      <c r="H282" s="1">
        <v>0</v>
      </c>
      <c r="I282" s="1">
        <v>18.00001</v>
      </c>
      <c r="J282" s="1">
        <v>3</v>
      </c>
      <c r="K282" s="1">
        <v>0</v>
      </c>
      <c r="L282" s="1">
        <v>0</v>
      </c>
      <c r="M282" s="1">
        <v>3</v>
      </c>
      <c r="N282" s="1">
        <v>0</v>
      </c>
      <c r="O282" s="1">
        <v>0</v>
      </c>
      <c r="Q282" s="1">
        <v>0</v>
      </c>
      <c r="R282" s="1">
        <v>27</v>
      </c>
      <c r="S282" s="1">
        <v>2</v>
      </c>
      <c r="T282" s="1">
        <v>6.8965517241379309E-2</v>
      </c>
      <c r="U282" s="1">
        <v>29</v>
      </c>
      <c r="V282" s="1">
        <v>62.000000000000007</v>
      </c>
      <c r="W282" s="1">
        <v>1</v>
      </c>
      <c r="X282" s="1">
        <v>1.5873015873015872E-2</v>
      </c>
      <c r="Y282" s="1">
        <v>63.000000000000007</v>
      </c>
      <c r="Z282" s="1">
        <v>309.10807999999986</v>
      </c>
      <c r="AA282" s="1">
        <v>23.780629999999999</v>
      </c>
      <c r="AB282" s="1">
        <v>7.1437177908496838E-2</v>
      </c>
      <c r="AC282" s="1">
        <v>332.88870999999983</v>
      </c>
      <c r="AD282" s="1">
        <v>103.29610999999996</v>
      </c>
      <c r="AE282" s="1">
        <v>18</v>
      </c>
      <c r="AF282" s="1">
        <v>0.1483971744848207</v>
      </c>
      <c r="AG282" s="1">
        <v>121.29610999999996</v>
      </c>
      <c r="AH282" s="1">
        <v>97.169420000000045</v>
      </c>
      <c r="AI282" s="1">
        <v>14.46284</v>
      </c>
      <c r="AJ282" s="1">
        <v>0.12955788944880264</v>
      </c>
      <c r="AK282" s="1">
        <v>111.63226000000004</v>
      </c>
      <c r="AL282" s="1">
        <v>686.81708999999989</v>
      </c>
    </row>
    <row r="283" spans="1:38" hidden="1">
      <c r="A283" s="1" t="s">
        <v>92</v>
      </c>
      <c r="B283" s="14">
        <v>4</v>
      </c>
      <c r="C283" s="1">
        <v>0</v>
      </c>
      <c r="D283" s="1">
        <v>0</v>
      </c>
      <c r="E283" s="1">
        <v>4</v>
      </c>
      <c r="F283" s="1">
        <v>8</v>
      </c>
      <c r="G283" s="1">
        <v>1</v>
      </c>
      <c r="H283" s="1">
        <v>0.1111111111111111</v>
      </c>
      <c r="I283" s="1">
        <v>9</v>
      </c>
      <c r="J283" s="1">
        <v>2</v>
      </c>
      <c r="K283" s="1">
        <v>0</v>
      </c>
      <c r="L283" s="1">
        <v>0</v>
      </c>
      <c r="M283" s="1">
        <v>2</v>
      </c>
      <c r="N283" s="1">
        <v>2</v>
      </c>
      <c r="O283" s="1">
        <v>2</v>
      </c>
      <c r="P283" s="1">
        <v>0.5</v>
      </c>
      <c r="Q283" s="1">
        <v>4</v>
      </c>
      <c r="R283" s="1">
        <v>3</v>
      </c>
      <c r="S283" s="1">
        <v>0</v>
      </c>
      <c r="T283" s="1">
        <v>0</v>
      </c>
      <c r="U283" s="1">
        <v>3</v>
      </c>
      <c r="V283" s="1">
        <v>30</v>
      </c>
      <c r="W283" s="1">
        <v>4</v>
      </c>
      <c r="X283" s="1">
        <v>0.11764705882352941</v>
      </c>
      <c r="Y283" s="1">
        <v>34</v>
      </c>
      <c r="Z283" s="1">
        <v>77</v>
      </c>
      <c r="AA283" s="1">
        <v>16</v>
      </c>
      <c r="AB283" s="1">
        <v>0.17204301075268819</v>
      </c>
      <c r="AC283" s="1">
        <v>93</v>
      </c>
      <c r="AD283" s="1">
        <v>46</v>
      </c>
      <c r="AE283" s="1">
        <v>9</v>
      </c>
      <c r="AF283" s="1">
        <v>0.16363636363636364</v>
      </c>
      <c r="AG283" s="1">
        <v>55</v>
      </c>
      <c r="AH283" s="1">
        <v>8</v>
      </c>
      <c r="AI283" s="1">
        <v>4</v>
      </c>
      <c r="AJ283" s="1">
        <v>0.33333333333333331</v>
      </c>
      <c r="AK283" s="1">
        <v>12</v>
      </c>
      <c r="AL283" s="1">
        <v>216</v>
      </c>
    </row>
    <row r="284" spans="1:38" hidden="1">
      <c r="A284" s="1" t="s">
        <v>93</v>
      </c>
      <c r="B284" s="14">
        <v>7</v>
      </c>
      <c r="C284" s="1">
        <v>0</v>
      </c>
      <c r="D284" s="1">
        <v>0</v>
      </c>
      <c r="E284" s="1">
        <v>7</v>
      </c>
      <c r="F284" s="1">
        <v>23</v>
      </c>
      <c r="G284" s="1">
        <v>1</v>
      </c>
      <c r="H284" s="1">
        <v>4.1666666666666664E-2</v>
      </c>
      <c r="I284" s="1">
        <v>24</v>
      </c>
      <c r="J284" s="1">
        <v>72.86699999999999</v>
      </c>
      <c r="K284" s="1">
        <v>3</v>
      </c>
      <c r="L284" s="1">
        <v>3.9542884257977785E-2</v>
      </c>
      <c r="M284" s="1">
        <v>75.86699999999999</v>
      </c>
      <c r="N284" s="1">
        <v>58.933</v>
      </c>
      <c r="O284" s="1">
        <v>3.6274699999999998</v>
      </c>
      <c r="P284" s="1">
        <v>5.7983419881596152E-2</v>
      </c>
      <c r="Q284" s="1">
        <v>62.560470000000002</v>
      </c>
      <c r="R284" s="1">
        <v>237.82473999999999</v>
      </c>
      <c r="S284" s="1">
        <v>15.882349999999999</v>
      </c>
      <c r="T284" s="1">
        <v>6.2601127938521545E-2</v>
      </c>
      <c r="U284" s="1">
        <v>253.70708999999999</v>
      </c>
      <c r="V284" s="1">
        <v>383.48536000000001</v>
      </c>
      <c r="W284" s="1">
        <v>24.9207</v>
      </c>
      <c r="X284" s="1">
        <v>6.1019417782390395E-2</v>
      </c>
      <c r="Y284" s="1">
        <v>408.40606000000002</v>
      </c>
      <c r="Z284" s="1">
        <v>499.35162000000003</v>
      </c>
      <c r="AA284" s="1">
        <v>28.233750000000001</v>
      </c>
      <c r="AB284" s="1">
        <v>5.351503586992945E-2</v>
      </c>
      <c r="AC284" s="1">
        <v>527.58537000000001</v>
      </c>
      <c r="AD284" s="1">
        <v>922.66847000000018</v>
      </c>
      <c r="AE284" s="1">
        <v>58.088619999999999</v>
      </c>
      <c r="AF284" s="1">
        <v>5.9228345726259284E-2</v>
      </c>
      <c r="AG284" s="1">
        <v>980.75709000000018</v>
      </c>
      <c r="AH284" s="1">
        <v>265.46872999999999</v>
      </c>
      <c r="AI284" s="1">
        <v>17</v>
      </c>
      <c r="AJ284" s="1">
        <v>6.0183652894959382E-2</v>
      </c>
      <c r="AK284" s="1">
        <v>282.46872999999999</v>
      </c>
      <c r="AL284" s="1">
        <v>2622.3518100000006</v>
      </c>
    </row>
    <row r="285" spans="1:38" hidden="1">
      <c r="A285" s="1" t="s">
        <v>94</v>
      </c>
      <c r="B285" s="14">
        <v>12</v>
      </c>
      <c r="C285" s="1">
        <v>1</v>
      </c>
      <c r="D285" s="1">
        <v>7.6923076923076927E-2</v>
      </c>
      <c r="E285" s="1">
        <v>13</v>
      </c>
      <c r="F285" s="1">
        <v>4</v>
      </c>
      <c r="G285" s="1">
        <v>0</v>
      </c>
      <c r="H285" s="1">
        <v>0</v>
      </c>
      <c r="I285" s="1">
        <v>4</v>
      </c>
      <c r="J285" s="1">
        <v>0</v>
      </c>
      <c r="K285" s="1">
        <v>0</v>
      </c>
      <c r="M285" s="1">
        <v>0</v>
      </c>
      <c r="N285" s="1">
        <v>13</v>
      </c>
      <c r="O285" s="1">
        <v>3</v>
      </c>
      <c r="P285" s="1">
        <v>0.1875</v>
      </c>
      <c r="Q285" s="1">
        <v>16</v>
      </c>
      <c r="R285" s="1">
        <v>32.609819999999999</v>
      </c>
      <c r="S285" s="1">
        <v>1.1700200000000001</v>
      </c>
      <c r="T285" s="1">
        <v>3.4636635342263314E-2</v>
      </c>
      <c r="U285" s="1">
        <v>33.77984</v>
      </c>
      <c r="V285" s="1">
        <v>60</v>
      </c>
      <c r="W285" s="1">
        <v>4.39018</v>
      </c>
      <c r="X285" s="1">
        <v>6.8180893421947261E-2</v>
      </c>
      <c r="Y285" s="1">
        <v>64.390180000000001</v>
      </c>
      <c r="Z285" s="1">
        <v>101.64843</v>
      </c>
      <c r="AA285" s="1">
        <v>8.8192500000000003</v>
      </c>
      <c r="AB285" s="1">
        <v>7.9835568195149934E-2</v>
      </c>
      <c r="AC285" s="1">
        <v>110.46768</v>
      </c>
      <c r="AD285" s="1">
        <v>159.84038000000001</v>
      </c>
      <c r="AE285" s="1">
        <v>15.60839</v>
      </c>
      <c r="AF285" s="1">
        <v>8.8962664144068934E-2</v>
      </c>
      <c r="AG285" s="1">
        <v>175.44877000000002</v>
      </c>
      <c r="AH285" s="1">
        <v>75.085629999999995</v>
      </c>
      <c r="AI285" s="1">
        <v>41.294350000000001</v>
      </c>
      <c r="AJ285" s="1">
        <v>0.3548234842453144</v>
      </c>
      <c r="AK285" s="1">
        <v>116.37997999999999</v>
      </c>
      <c r="AL285" s="1">
        <v>533.4664499999999</v>
      </c>
    </row>
    <row r="286" spans="1:38" hidden="1">
      <c r="A286" s="1" t="s">
        <v>95</v>
      </c>
      <c r="B286" s="14">
        <v>5</v>
      </c>
      <c r="C286" s="1">
        <v>0</v>
      </c>
      <c r="D286" s="1">
        <v>0</v>
      </c>
      <c r="E286" s="1">
        <v>5</v>
      </c>
      <c r="F286" s="1">
        <v>11</v>
      </c>
      <c r="G286" s="1">
        <v>1</v>
      </c>
      <c r="H286" s="1">
        <v>8.3333333333333329E-2</v>
      </c>
      <c r="I286" s="1">
        <v>12</v>
      </c>
      <c r="J286" s="1">
        <v>13</v>
      </c>
      <c r="K286" s="1">
        <v>1</v>
      </c>
      <c r="L286" s="1">
        <v>7.1428571428571425E-2</v>
      </c>
      <c r="M286" s="1">
        <v>14</v>
      </c>
      <c r="N286" s="1">
        <v>1</v>
      </c>
      <c r="O286" s="1">
        <v>1</v>
      </c>
      <c r="P286" s="1">
        <v>0.5</v>
      </c>
      <c r="Q286" s="1">
        <v>2</v>
      </c>
      <c r="R286" s="1">
        <v>16</v>
      </c>
      <c r="S286" s="1">
        <v>2</v>
      </c>
      <c r="T286" s="1">
        <v>0.1111111111111111</v>
      </c>
      <c r="U286" s="1">
        <v>18</v>
      </c>
      <c r="V286" s="1">
        <v>30.5</v>
      </c>
      <c r="W286" s="1">
        <v>4</v>
      </c>
      <c r="X286" s="1">
        <v>0.11594202898550725</v>
      </c>
      <c r="Y286" s="1">
        <v>34.5</v>
      </c>
      <c r="Z286" s="1">
        <v>35.9</v>
      </c>
      <c r="AA286" s="1">
        <v>20.799199999999999</v>
      </c>
      <c r="AB286" s="1">
        <v>0.36683409995202754</v>
      </c>
      <c r="AC286" s="1">
        <v>56.699199999999998</v>
      </c>
      <c r="AD286" s="1">
        <v>55.942509999999999</v>
      </c>
      <c r="AE286" s="1">
        <v>14</v>
      </c>
      <c r="AF286" s="1">
        <v>0.20016439215578624</v>
      </c>
      <c r="AG286" s="1">
        <v>69.942509999999999</v>
      </c>
      <c r="AH286" s="1">
        <v>57.803089999999997</v>
      </c>
      <c r="AI286" s="1">
        <v>39.397710000000004</v>
      </c>
      <c r="AJ286" s="1">
        <v>0.40532289857696646</v>
      </c>
      <c r="AK286" s="1">
        <v>97.200800000000001</v>
      </c>
      <c r="AL286" s="1">
        <v>309.34251</v>
      </c>
    </row>
    <row r="287" spans="1:38" hidden="1">
      <c r="A287" s="1" t="s">
        <v>96</v>
      </c>
      <c r="B287" s="14">
        <v>17.282779999999999</v>
      </c>
      <c r="C287" s="1">
        <v>7.8215700000000004</v>
      </c>
      <c r="D287" s="1">
        <v>0.31156233879785777</v>
      </c>
      <c r="E287" s="1">
        <v>25.10435</v>
      </c>
      <c r="F287" s="1">
        <v>59.291529999999987</v>
      </c>
      <c r="G287" s="1">
        <v>87.44365999999998</v>
      </c>
      <c r="H287" s="1">
        <v>0.59592835229231655</v>
      </c>
      <c r="I287" s="1">
        <v>146.73518999999996</v>
      </c>
      <c r="J287" s="1">
        <v>24.60444</v>
      </c>
      <c r="K287" s="1">
        <v>1.9177499999999998</v>
      </c>
      <c r="L287" s="1">
        <v>7.2307377331962394E-2</v>
      </c>
      <c r="M287" s="1">
        <v>26.522190000000002</v>
      </c>
      <c r="N287" s="1">
        <v>11.000000000000002</v>
      </c>
      <c r="O287" s="1">
        <v>4.5773700000000002</v>
      </c>
      <c r="P287" s="1">
        <v>0.29384742097029215</v>
      </c>
      <c r="Q287" s="1">
        <v>15.577370000000002</v>
      </c>
      <c r="R287" s="1">
        <v>4</v>
      </c>
      <c r="S287" s="1">
        <v>0</v>
      </c>
      <c r="T287" s="1">
        <v>0</v>
      </c>
      <c r="U287" s="1">
        <v>4</v>
      </c>
      <c r="V287" s="1">
        <v>5.7619099999999994</v>
      </c>
      <c r="W287" s="1">
        <v>1.4712800000000001</v>
      </c>
      <c r="X287" s="1">
        <v>0.20340679561853073</v>
      </c>
      <c r="Y287" s="1">
        <v>7.2331899999999996</v>
      </c>
      <c r="Z287" s="1">
        <v>56.402169999999998</v>
      </c>
      <c r="AA287" s="1">
        <v>5.5458499999999997</v>
      </c>
      <c r="AB287" s="1">
        <v>8.9524249524036439E-2</v>
      </c>
      <c r="AC287" s="1">
        <v>61.94802</v>
      </c>
      <c r="AD287" s="1">
        <v>167.18279000000004</v>
      </c>
      <c r="AE287" s="1">
        <v>47.190519999999999</v>
      </c>
      <c r="AF287" s="1">
        <v>0.22013244092746431</v>
      </c>
      <c r="AG287" s="1">
        <v>214.37331000000003</v>
      </c>
      <c r="AH287" s="1">
        <v>29</v>
      </c>
      <c r="AI287" s="1">
        <v>2</v>
      </c>
      <c r="AJ287" s="1">
        <v>6.4516129032258063E-2</v>
      </c>
      <c r="AK287" s="1">
        <v>31</v>
      </c>
      <c r="AL287" s="1">
        <v>532.49361999999996</v>
      </c>
    </row>
    <row r="288" spans="1:38" hidden="1">
      <c r="A288" s="1" t="s">
        <v>97</v>
      </c>
      <c r="B288" s="14">
        <v>14</v>
      </c>
      <c r="C288" s="1">
        <v>0</v>
      </c>
      <c r="D288" s="1">
        <v>0</v>
      </c>
      <c r="E288" s="1">
        <v>14</v>
      </c>
      <c r="F288" s="1">
        <v>12.87032</v>
      </c>
      <c r="G288" s="1">
        <v>0</v>
      </c>
      <c r="H288" s="1">
        <v>0</v>
      </c>
      <c r="I288" s="1">
        <v>12.87032</v>
      </c>
      <c r="J288" s="1">
        <v>1</v>
      </c>
      <c r="K288" s="1">
        <v>0</v>
      </c>
      <c r="L288" s="1">
        <v>0</v>
      </c>
      <c r="M288" s="1">
        <v>1</v>
      </c>
      <c r="N288" s="1">
        <v>0</v>
      </c>
      <c r="O288" s="1">
        <v>0</v>
      </c>
      <c r="Q288" s="1">
        <v>0</v>
      </c>
      <c r="R288" s="1">
        <v>35</v>
      </c>
      <c r="S288" s="1">
        <v>0</v>
      </c>
      <c r="T288" s="1">
        <v>0</v>
      </c>
      <c r="U288" s="1">
        <v>35</v>
      </c>
      <c r="V288" s="1">
        <v>86.181350000000009</v>
      </c>
      <c r="W288" s="1">
        <v>11.633889999999999</v>
      </c>
      <c r="X288" s="1">
        <v>0.11893739666743136</v>
      </c>
      <c r="Y288" s="1">
        <v>97.815240000000003</v>
      </c>
      <c r="Z288" s="1">
        <v>126.62531</v>
      </c>
      <c r="AA288" s="1">
        <v>8.0033899999999996</v>
      </c>
      <c r="AB288" s="1">
        <v>5.9447874041716212E-2</v>
      </c>
      <c r="AC288" s="1">
        <v>134.62870000000001</v>
      </c>
      <c r="AD288" s="1">
        <v>369.76584000000003</v>
      </c>
      <c r="AE288" s="1">
        <v>39.66113</v>
      </c>
      <c r="AF288" s="1">
        <v>9.6869852027578932E-2</v>
      </c>
      <c r="AG288" s="1">
        <v>409.42697000000004</v>
      </c>
      <c r="AH288" s="1">
        <v>150.66322000000002</v>
      </c>
      <c r="AI288" s="1">
        <v>264.3577600000001</v>
      </c>
      <c r="AJ288" s="1">
        <v>0.63697444885798304</v>
      </c>
      <c r="AK288" s="1">
        <v>415.02098000000012</v>
      </c>
      <c r="AL288" s="1">
        <v>1119.7622100000003</v>
      </c>
    </row>
    <row r="289" spans="1:38" hidden="1">
      <c r="A289" s="1" t="s">
        <v>98</v>
      </c>
      <c r="B289" s="14">
        <v>0</v>
      </c>
      <c r="C289" s="1">
        <v>1</v>
      </c>
      <c r="D289" s="1">
        <v>1</v>
      </c>
      <c r="E289" s="1">
        <v>1</v>
      </c>
      <c r="F289" s="1">
        <v>8</v>
      </c>
      <c r="G289" s="1">
        <v>0</v>
      </c>
      <c r="H289" s="1">
        <v>0</v>
      </c>
      <c r="I289" s="1">
        <v>8</v>
      </c>
      <c r="J289" s="1">
        <v>0</v>
      </c>
      <c r="K289" s="1">
        <v>0</v>
      </c>
      <c r="M289" s="1">
        <v>0</v>
      </c>
      <c r="N289" s="1">
        <v>0</v>
      </c>
      <c r="O289" s="1">
        <v>0</v>
      </c>
      <c r="Q289" s="1">
        <v>0</v>
      </c>
      <c r="R289" s="1">
        <v>0</v>
      </c>
      <c r="S289" s="1">
        <v>1</v>
      </c>
      <c r="T289" s="1">
        <v>1</v>
      </c>
      <c r="U289" s="1">
        <v>1</v>
      </c>
      <c r="V289" s="1">
        <v>0</v>
      </c>
      <c r="W289" s="1">
        <v>0</v>
      </c>
      <c r="Y289" s="1">
        <v>0</v>
      </c>
      <c r="Z289" s="1">
        <v>19</v>
      </c>
      <c r="AA289" s="1">
        <v>0</v>
      </c>
      <c r="AB289" s="1">
        <v>0</v>
      </c>
      <c r="AC289" s="1">
        <v>19</v>
      </c>
      <c r="AD289" s="1">
        <v>39</v>
      </c>
      <c r="AE289" s="1">
        <v>5</v>
      </c>
      <c r="AF289" s="1">
        <v>0.11363636363636363</v>
      </c>
      <c r="AG289" s="1">
        <v>44</v>
      </c>
      <c r="AH289" s="1">
        <v>11</v>
      </c>
      <c r="AI289" s="1">
        <v>1</v>
      </c>
      <c r="AJ289" s="1">
        <v>8.3333333333333329E-2</v>
      </c>
      <c r="AK289" s="1">
        <v>12</v>
      </c>
      <c r="AL289" s="1">
        <v>85</v>
      </c>
    </row>
    <row r="290" spans="1:38" hidden="1">
      <c r="A290" s="1" t="s">
        <v>99</v>
      </c>
      <c r="B290" s="14">
        <v>2</v>
      </c>
      <c r="C290" s="1">
        <v>0</v>
      </c>
      <c r="D290" s="1">
        <v>0</v>
      </c>
      <c r="E290" s="1">
        <v>2</v>
      </c>
      <c r="F290" s="1">
        <v>11</v>
      </c>
      <c r="G290" s="1">
        <v>0.75185999999999997</v>
      </c>
      <c r="H290" s="1">
        <v>6.3977957531828999E-2</v>
      </c>
      <c r="I290" s="1">
        <v>11.751860000000001</v>
      </c>
      <c r="J290" s="1">
        <v>23.6996</v>
      </c>
      <c r="K290" s="1">
        <v>1.59931</v>
      </c>
      <c r="L290" s="1">
        <v>6.3216557551293712E-2</v>
      </c>
      <c r="M290" s="1">
        <v>25.298909999999999</v>
      </c>
      <c r="N290" s="1">
        <v>0</v>
      </c>
      <c r="O290" s="1">
        <v>0</v>
      </c>
      <c r="Q290" s="1">
        <v>0</v>
      </c>
      <c r="R290" s="1">
        <v>0</v>
      </c>
      <c r="S290" s="1">
        <v>0</v>
      </c>
      <c r="U290" s="1">
        <v>0</v>
      </c>
      <c r="V290" s="1">
        <v>9.1764700000000001</v>
      </c>
      <c r="W290" s="1">
        <v>2.4006799999999999</v>
      </c>
      <c r="X290" s="1">
        <v>0.20736364303822616</v>
      </c>
      <c r="Y290" s="1">
        <v>11.57715</v>
      </c>
      <c r="Z290" s="1">
        <v>56.823529999999998</v>
      </c>
      <c r="AA290" s="1">
        <v>20</v>
      </c>
      <c r="AB290" s="1">
        <v>0.26033690459160103</v>
      </c>
      <c r="AC290" s="1">
        <v>76.823530000000005</v>
      </c>
      <c r="AD290" s="1">
        <v>66.260869999999997</v>
      </c>
      <c r="AE290" s="1">
        <v>14</v>
      </c>
      <c r="AF290" s="1">
        <v>0.17443120165530226</v>
      </c>
      <c r="AG290" s="1">
        <v>80.260869999999997</v>
      </c>
      <c r="AH290" s="1">
        <v>56.7577</v>
      </c>
      <c r="AI290" s="1">
        <v>6</v>
      </c>
      <c r="AJ290" s="1">
        <v>9.5605798172973197E-2</v>
      </c>
      <c r="AK290" s="1">
        <v>62.7577</v>
      </c>
      <c r="AL290" s="1">
        <v>270.47001999999998</v>
      </c>
    </row>
    <row r="291" spans="1:38" hidden="1">
      <c r="A291" s="1" t="s">
        <v>100</v>
      </c>
      <c r="B291" s="14">
        <v>14</v>
      </c>
      <c r="C291" s="1">
        <v>0</v>
      </c>
      <c r="D291" s="1">
        <v>0</v>
      </c>
      <c r="E291" s="1">
        <v>14</v>
      </c>
      <c r="F291" s="1">
        <v>34</v>
      </c>
      <c r="G291" s="1">
        <v>7</v>
      </c>
      <c r="H291" s="1">
        <v>0.17073170731707318</v>
      </c>
      <c r="I291" s="1">
        <v>41</v>
      </c>
      <c r="J291" s="1">
        <v>4</v>
      </c>
      <c r="K291" s="1">
        <v>1</v>
      </c>
      <c r="L291" s="1">
        <v>0.2</v>
      </c>
      <c r="M291" s="1">
        <v>5</v>
      </c>
      <c r="N291" s="1">
        <v>2</v>
      </c>
      <c r="O291" s="1">
        <v>0</v>
      </c>
      <c r="P291" s="1">
        <v>0</v>
      </c>
      <c r="Q291" s="1">
        <v>2</v>
      </c>
      <c r="R291" s="1">
        <v>73</v>
      </c>
      <c r="S291" s="1">
        <v>17</v>
      </c>
      <c r="T291" s="1">
        <v>0.18888888888888888</v>
      </c>
      <c r="U291" s="1">
        <v>90</v>
      </c>
      <c r="V291" s="1">
        <v>206</v>
      </c>
      <c r="W291" s="1">
        <v>37.349800000000002</v>
      </c>
      <c r="X291" s="1">
        <v>0.15348194245485305</v>
      </c>
      <c r="Y291" s="1">
        <v>243.34980000000002</v>
      </c>
      <c r="Z291" s="1">
        <v>83</v>
      </c>
      <c r="AA291" s="1">
        <v>37</v>
      </c>
      <c r="AB291" s="1">
        <v>0.30833333333333335</v>
      </c>
      <c r="AC291" s="1">
        <v>120</v>
      </c>
      <c r="AD291" s="1">
        <v>114</v>
      </c>
      <c r="AE291" s="1">
        <v>13</v>
      </c>
      <c r="AF291" s="1">
        <v>0.10236220472440945</v>
      </c>
      <c r="AG291" s="1">
        <v>127</v>
      </c>
      <c r="AH291" s="1">
        <v>124.85397</v>
      </c>
      <c r="AI291" s="1">
        <v>25.14603</v>
      </c>
      <c r="AJ291" s="1">
        <v>0.16764019999999999</v>
      </c>
      <c r="AK291" s="1">
        <v>150</v>
      </c>
      <c r="AL291" s="1">
        <v>792.34979999999996</v>
      </c>
    </row>
    <row r="292" spans="1:38" hidden="1">
      <c r="A292" s="1" t="s">
        <v>101</v>
      </c>
      <c r="B292" s="14">
        <v>4</v>
      </c>
      <c r="C292" s="1">
        <v>0</v>
      </c>
      <c r="D292" s="1">
        <v>0</v>
      </c>
      <c r="E292" s="1">
        <v>4</v>
      </c>
      <c r="F292" s="1">
        <v>22.74963</v>
      </c>
      <c r="G292" s="1">
        <v>1</v>
      </c>
      <c r="H292" s="1">
        <v>4.2105919123792669E-2</v>
      </c>
      <c r="I292" s="1">
        <v>23.74963</v>
      </c>
      <c r="J292" s="1">
        <v>26.745360000000002</v>
      </c>
      <c r="K292" s="1">
        <v>1</v>
      </c>
      <c r="L292" s="1">
        <v>3.604206252865344E-2</v>
      </c>
      <c r="M292" s="1">
        <v>27.745360000000002</v>
      </c>
      <c r="N292" s="1">
        <v>49.909909999999996</v>
      </c>
      <c r="O292" s="1">
        <v>5.1963600000000003</v>
      </c>
      <c r="P292" s="1">
        <v>9.4297073636085346E-2</v>
      </c>
      <c r="Q292" s="1">
        <v>55.106269999999995</v>
      </c>
      <c r="R292" s="1">
        <v>160.36753000000004</v>
      </c>
      <c r="S292" s="1">
        <v>11.28298</v>
      </c>
      <c r="T292" s="1">
        <v>6.5732283580165279E-2</v>
      </c>
      <c r="U292" s="1">
        <v>171.65051000000005</v>
      </c>
      <c r="V292" s="1">
        <v>111.39972</v>
      </c>
      <c r="W292" s="1">
        <v>12.56368</v>
      </c>
      <c r="X292" s="1">
        <v>0.10134991457155902</v>
      </c>
      <c r="Y292" s="1">
        <v>123.96340000000001</v>
      </c>
      <c r="Z292" s="1">
        <v>430.86196999999981</v>
      </c>
      <c r="AA292" s="1">
        <v>46.322200000000002</v>
      </c>
      <c r="AB292" s="1">
        <v>9.7074050046547053E-2</v>
      </c>
      <c r="AC292" s="1">
        <v>477.18416999999982</v>
      </c>
      <c r="AD292" s="1">
        <v>213.29915</v>
      </c>
      <c r="AE292" s="1">
        <v>26.710800000000003</v>
      </c>
      <c r="AF292" s="1">
        <v>0.11129038608607686</v>
      </c>
      <c r="AG292" s="1">
        <v>240.00995</v>
      </c>
      <c r="AH292" s="1">
        <v>290.00000000000023</v>
      </c>
      <c r="AI292" s="1">
        <v>21.510260000000002</v>
      </c>
      <c r="AJ292" s="1">
        <v>6.9051529795519373E-2</v>
      </c>
      <c r="AK292" s="1">
        <v>311.51026000000024</v>
      </c>
      <c r="AL292" s="1">
        <v>1434.9195500000001</v>
      </c>
    </row>
    <row r="293" spans="1:38" hidden="1">
      <c r="A293" s="1" t="s">
        <v>102</v>
      </c>
      <c r="B293" s="14">
        <v>2</v>
      </c>
      <c r="C293" s="1">
        <v>1</v>
      </c>
      <c r="D293" s="1">
        <v>0.33333333333333331</v>
      </c>
      <c r="E293" s="1">
        <v>3</v>
      </c>
      <c r="F293" s="1">
        <v>0</v>
      </c>
      <c r="G293" s="1">
        <v>0</v>
      </c>
      <c r="I293" s="1">
        <v>0</v>
      </c>
      <c r="J293" s="1">
        <v>1</v>
      </c>
      <c r="K293" s="1">
        <v>0</v>
      </c>
      <c r="L293" s="1">
        <v>0</v>
      </c>
      <c r="M293" s="1">
        <v>1</v>
      </c>
      <c r="N293" s="1">
        <v>1</v>
      </c>
      <c r="O293" s="1">
        <v>2</v>
      </c>
      <c r="P293" s="1">
        <v>0.66666666666666663</v>
      </c>
      <c r="Q293" s="1">
        <v>3</v>
      </c>
      <c r="R293" s="1">
        <v>12</v>
      </c>
      <c r="S293" s="1">
        <v>1</v>
      </c>
      <c r="T293" s="1">
        <v>7.6923076923076927E-2</v>
      </c>
      <c r="U293" s="1">
        <v>13</v>
      </c>
      <c r="V293" s="1">
        <v>1</v>
      </c>
      <c r="W293" s="1">
        <v>3</v>
      </c>
      <c r="X293" s="1">
        <v>0.75</v>
      </c>
      <c r="Y293" s="1">
        <v>4</v>
      </c>
      <c r="Z293" s="1">
        <v>6</v>
      </c>
      <c r="AA293" s="1">
        <v>1</v>
      </c>
      <c r="AB293" s="1">
        <v>0.14285714285714285</v>
      </c>
      <c r="AC293" s="1">
        <v>7</v>
      </c>
      <c r="AD293" s="1">
        <v>6</v>
      </c>
      <c r="AE293" s="1">
        <v>1</v>
      </c>
      <c r="AF293" s="1">
        <v>0.14285714285714285</v>
      </c>
      <c r="AG293" s="1">
        <v>7</v>
      </c>
      <c r="AH293" s="1">
        <v>0</v>
      </c>
      <c r="AI293" s="1">
        <v>13</v>
      </c>
      <c r="AJ293" s="1">
        <v>1</v>
      </c>
      <c r="AK293" s="1">
        <v>13</v>
      </c>
      <c r="AL293" s="1">
        <v>51</v>
      </c>
    </row>
    <row r="294" spans="1:38" hidden="1">
      <c r="A294" s="1" t="s">
        <v>103</v>
      </c>
      <c r="B294" s="14">
        <v>7.6</v>
      </c>
      <c r="C294" s="1">
        <v>2</v>
      </c>
      <c r="D294" s="1">
        <v>0.20833333333333334</v>
      </c>
      <c r="E294" s="1">
        <v>9.6</v>
      </c>
      <c r="F294" s="1">
        <v>12</v>
      </c>
      <c r="G294" s="1">
        <v>1.4</v>
      </c>
      <c r="H294" s="1">
        <v>0.1044776119402985</v>
      </c>
      <c r="I294" s="1">
        <v>13.4</v>
      </c>
      <c r="J294" s="1">
        <v>0</v>
      </c>
      <c r="K294" s="1">
        <v>0</v>
      </c>
      <c r="M294" s="1">
        <v>0</v>
      </c>
      <c r="N294" s="1">
        <v>35.559269999999998</v>
      </c>
      <c r="O294" s="1">
        <v>1.458</v>
      </c>
      <c r="P294" s="1">
        <v>3.9387021247109799E-2</v>
      </c>
      <c r="Q294" s="1">
        <v>37.017269999999996</v>
      </c>
      <c r="R294" s="1">
        <v>40.915999999999997</v>
      </c>
      <c r="S294" s="1">
        <v>1</v>
      </c>
      <c r="T294" s="1">
        <v>2.3857238286096004E-2</v>
      </c>
      <c r="U294" s="1">
        <v>41.915999999999997</v>
      </c>
      <c r="V294" s="1">
        <v>149.81743999999998</v>
      </c>
      <c r="W294" s="1">
        <v>6.3922499999999998</v>
      </c>
      <c r="X294" s="1">
        <v>4.0920956952158354E-2</v>
      </c>
      <c r="Y294" s="1">
        <v>156.20968999999997</v>
      </c>
      <c r="Z294" s="1">
        <v>237.87651000000005</v>
      </c>
      <c r="AA294" s="1">
        <v>14</v>
      </c>
      <c r="AB294" s="1">
        <v>5.5582793329953625E-2</v>
      </c>
      <c r="AC294" s="1">
        <v>251.87651000000005</v>
      </c>
      <c r="AD294" s="1">
        <v>181.02011999999999</v>
      </c>
      <c r="AE294" s="1">
        <v>7.9937699999999996</v>
      </c>
      <c r="AF294" s="1">
        <v>4.2291971240843725E-2</v>
      </c>
      <c r="AG294" s="1">
        <v>189.01389</v>
      </c>
      <c r="AH294" s="1">
        <v>232.17445000000001</v>
      </c>
      <c r="AI294" s="1">
        <v>9.20486</v>
      </c>
      <c r="AJ294" s="1">
        <v>3.8134420054477744E-2</v>
      </c>
      <c r="AK294" s="1">
        <v>241.37931</v>
      </c>
      <c r="AL294" s="1">
        <v>940.41267000000005</v>
      </c>
    </row>
    <row r="295" spans="1:38" hidden="1">
      <c r="A295" s="1" t="s">
        <v>104</v>
      </c>
      <c r="B295" s="14">
        <v>7</v>
      </c>
      <c r="C295" s="1">
        <v>0.41994999999999999</v>
      </c>
      <c r="D295" s="1">
        <v>5.6597416424638981E-2</v>
      </c>
      <c r="E295" s="1">
        <v>7.41995</v>
      </c>
      <c r="F295" s="1">
        <v>15</v>
      </c>
      <c r="G295" s="1">
        <v>0</v>
      </c>
      <c r="H295" s="1">
        <v>0</v>
      </c>
      <c r="I295" s="1">
        <v>15</v>
      </c>
      <c r="J295" s="1">
        <v>2</v>
      </c>
      <c r="K295" s="1">
        <v>0</v>
      </c>
      <c r="L295" s="1">
        <v>0</v>
      </c>
      <c r="M295" s="1">
        <v>2</v>
      </c>
      <c r="N295" s="1">
        <v>31.58005</v>
      </c>
      <c r="O295" s="1">
        <v>0</v>
      </c>
      <c r="P295" s="1">
        <v>0</v>
      </c>
      <c r="Q295" s="1">
        <v>31.58005</v>
      </c>
      <c r="R295" s="1">
        <v>118.46205</v>
      </c>
      <c r="S295" s="1">
        <v>3.79528</v>
      </c>
      <c r="T295" s="1">
        <v>3.1043373841061307E-2</v>
      </c>
      <c r="U295" s="1">
        <v>122.25733000000001</v>
      </c>
      <c r="V295" s="1">
        <v>173.57972000000001</v>
      </c>
      <c r="W295" s="1">
        <v>7</v>
      </c>
      <c r="X295" s="1">
        <v>3.8764042828286584E-2</v>
      </c>
      <c r="Y295" s="1">
        <v>180.57972000000001</v>
      </c>
      <c r="Z295" s="1">
        <v>162</v>
      </c>
      <c r="AA295" s="1">
        <v>17</v>
      </c>
      <c r="AB295" s="1">
        <v>9.4972067039106142E-2</v>
      </c>
      <c r="AC295" s="1">
        <v>179</v>
      </c>
      <c r="AD295" s="1">
        <v>196.85232999999999</v>
      </c>
      <c r="AE295" s="1">
        <v>8.7575399999999988</v>
      </c>
      <c r="AF295" s="1">
        <v>4.2592994198187073E-2</v>
      </c>
      <c r="AG295" s="1">
        <v>205.60987</v>
      </c>
      <c r="AH295" s="1">
        <v>254.92079000000004</v>
      </c>
      <c r="AI295" s="1">
        <v>19.028210000000001</v>
      </c>
      <c r="AJ295" s="1">
        <v>6.9458950388575968E-2</v>
      </c>
      <c r="AK295" s="1">
        <v>273.94900000000007</v>
      </c>
      <c r="AL295" s="1">
        <v>1017.3959199999999</v>
      </c>
    </row>
    <row r="296" spans="1:38" hidden="1">
      <c r="A296" s="1" t="s">
        <v>105</v>
      </c>
      <c r="B296" s="14">
        <v>27</v>
      </c>
      <c r="C296" s="1">
        <v>4</v>
      </c>
      <c r="D296" s="1">
        <v>0.12903225806451613</v>
      </c>
      <c r="E296" s="1">
        <v>31</v>
      </c>
      <c r="F296" s="1">
        <v>89</v>
      </c>
      <c r="G296" s="1">
        <v>13</v>
      </c>
      <c r="H296" s="1">
        <v>0.12745098039215685</v>
      </c>
      <c r="I296" s="1">
        <v>102</v>
      </c>
      <c r="J296" s="1">
        <v>216</v>
      </c>
      <c r="K296" s="1">
        <v>22</v>
      </c>
      <c r="L296" s="1">
        <v>9.2436974789915971E-2</v>
      </c>
      <c r="M296" s="1">
        <v>238</v>
      </c>
      <c r="N296" s="1">
        <v>4</v>
      </c>
      <c r="O296" s="1">
        <v>4</v>
      </c>
      <c r="P296" s="1">
        <v>0.5</v>
      </c>
      <c r="Q296" s="1">
        <v>8</v>
      </c>
      <c r="R296" s="1">
        <v>542</v>
      </c>
      <c r="S296" s="1">
        <v>93</v>
      </c>
      <c r="T296" s="1">
        <v>0.14645669291338584</v>
      </c>
      <c r="U296" s="1">
        <v>635</v>
      </c>
      <c r="V296" s="1">
        <v>682</v>
      </c>
      <c r="W296" s="1">
        <v>189.12998999999996</v>
      </c>
      <c r="X296" s="1">
        <v>0.21710880370448501</v>
      </c>
      <c r="Y296" s="1">
        <v>871.12998999999991</v>
      </c>
      <c r="Z296" s="1">
        <v>553</v>
      </c>
      <c r="AA296" s="1">
        <v>252.99999999999997</v>
      </c>
      <c r="AB296" s="1">
        <v>0.31389578163771709</v>
      </c>
      <c r="AC296" s="1">
        <v>806</v>
      </c>
      <c r="AD296" s="1">
        <v>245</v>
      </c>
      <c r="AE296" s="1">
        <v>77.000000000000014</v>
      </c>
      <c r="AF296" s="1">
        <v>0.23913043478260873</v>
      </c>
      <c r="AG296" s="1">
        <v>322</v>
      </c>
      <c r="AH296" s="1">
        <v>112</v>
      </c>
      <c r="AI296" s="1">
        <v>20</v>
      </c>
      <c r="AJ296" s="1">
        <v>0.15151515151515152</v>
      </c>
      <c r="AK296" s="1">
        <v>132</v>
      </c>
      <c r="AL296" s="1">
        <v>3145.1299899999999</v>
      </c>
    </row>
    <row r="297" spans="1:38" hidden="1">
      <c r="A297" s="1" t="s">
        <v>106</v>
      </c>
      <c r="B297" s="14">
        <v>8</v>
      </c>
      <c r="C297" s="1">
        <v>0</v>
      </c>
      <c r="D297" s="1">
        <v>0</v>
      </c>
      <c r="E297" s="1">
        <v>8</v>
      </c>
      <c r="F297" s="1">
        <v>6</v>
      </c>
      <c r="G297" s="1">
        <v>0</v>
      </c>
      <c r="H297" s="1">
        <v>0</v>
      </c>
      <c r="I297" s="1">
        <v>6</v>
      </c>
      <c r="J297" s="1">
        <v>3</v>
      </c>
      <c r="K297" s="1">
        <v>0</v>
      </c>
      <c r="L297" s="1">
        <v>0</v>
      </c>
      <c r="M297" s="1">
        <v>3</v>
      </c>
      <c r="N297" s="1">
        <v>41.256450000000001</v>
      </c>
      <c r="O297" s="1">
        <v>1.16055</v>
      </c>
      <c r="P297" s="1">
        <v>2.7360492255463609E-2</v>
      </c>
      <c r="Q297" s="1">
        <v>42.417000000000002</v>
      </c>
      <c r="R297" s="1">
        <v>116.61532000000001</v>
      </c>
      <c r="S297" s="1">
        <v>23.969850000000001</v>
      </c>
      <c r="T297" s="1">
        <v>0.1705005584870723</v>
      </c>
      <c r="U297" s="1">
        <v>140.58517000000001</v>
      </c>
      <c r="V297" s="1">
        <v>93.694739999999996</v>
      </c>
      <c r="W297" s="1">
        <v>12.600440000000001</v>
      </c>
      <c r="X297" s="1">
        <v>0.11854196963587625</v>
      </c>
      <c r="Y297" s="1">
        <v>106.29518</v>
      </c>
      <c r="Z297" s="1">
        <v>121.91967</v>
      </c>
      <c r="AA297" s="1">
        <v>20</v>
      </c>
      <c r="AB297" s="1">
        <v>0.14092479217292431</v>
      </c>
      <c r="AC297" s="1">
        <v>141.91967</v>
      </c>
      <c r="AD297" s="1">
        <v>64.385590000000008</v>
      </c>
      <c r="AE297" s="1">
        <v>10</v>
      </c>
      <c r="AF297" s="1">
        <v>0.13443463982741818</v>
      </c>
      <c r="AG297" s="1">
        <v>74.385590000000008</v>
      </c>
      <c r="AH297" s="1">
        <v>9</v>
      </c>
      <c r="AI297" s="1">
        <v>1</v>
      </c>
      <c r="AJ297" s="1">
        <v>0.1</v>
      </c>
      <c r="AK297" s="1">
        <v>10</v>
      </c>
      <c r="AL297" s="1">
        <v>532.60261000000003</v>
      </c>
    </row>
    <row r="298" spans="1:38" hidden="1">
      <c r="A298" s="1" t="s">
        <v>107</v>
      </c>
      <c r="B298" s="14">
        <v>6</v>
      </c>
      <c r="C298" s="1">
        <v>0</v>
      </c>
      <c r="D298" s="1">
        <v>0</v>
      </c>
      <c r="E298" s="1">
        <v>6</v>
      </c>
      <c r="F298" s="1">
        <v>4.75</v>
      </c>
      <c r="G298" s="1">
        <v>1.25</v>
      </c>
      <c r="H298" s="1">
        <v>0.20833333333333334</v>
      </c>
      <c r="I298" s="1">
        <v>6</v>
      </c>
      <c r="J298" s="1">
        <v>12</v>
      </c>
      <c r="K298" s="1">
        <v>0</v>
      </c>
      <c r="L298" s="1">
        <v>0</v>
      </c>
      <c r="M298" s="1">
        <v>12</v>
      </c>
      <c r="N298" s="1">
        <v>20.999999999999996</v>
      </c>
      <c r="O298" s="1">
        <v>1.5000000000000002</v>
      </c>
      <c r="P298" s="1">
        <v>6.6666666666666693E-2</v>
      </c>
      <c r="Q298" s="1">
        <v>22.499999999999996</v>
      </c>
      <c r="R298" s="1">
        <v>79.949039999999982</v>
      </c>
      <c r="S298" s="1">
        <v>1.4184099999999999</v>
      </c>
      <c r="T298" s="1">
        <v>1.7432154995640152E-2</v>
      </c>
      <c r="U298" s="1">
        <v>81.367449999999977</v>
      </c>
      <c r="V298" s="1">
        <v>128.55095999999998</v>
      </c>
      <c r="W298" s="1">
        <v>17.5</v>
      </c>
      <c r="X298" s="1">
        <v>0.11982119117875023</v>
      </c>
      <c r="Y298" s="1">
        <v>146.05095999999998</v>
      </c>
      <c r="Z298" s="1">
        <v>109.40898</v>
      </c>
      <c r="AA298" s="1">
        <v>15</v>
      </c>
      <c r="AB298" s="1">
        <v>0.12057007460393936</v>
      </c>
      <c r="AC298" s="1">
        <v>124.40898</v>
      </c>
      <c r="AD298" s="1">
        <v>113.72000999999997</v>
      </c>
      <c r="AE298" s="1">
        <v>11.075810000000001</v>
      </c>
      <c r="AF298" s="1">
        <v>8.8751450168763679E-2</v>
      </c>
      <c r="AG298" s="1">
        <v>124.79581999999998</v>
      </c>
      <c r="AH298" s="1">
        <v>337.96340999999995</v>
      </c>
      <c r="AI298" s="1">
        <v>29.083559999999999</v>
      </c>
      <c r="AJ298" s="1">
        <v>7.9236616501697332E-2</v>
      </c>
      <c r="AK298" s="1">
        <v>367.04696999999993</v>
      </c>
      <c r="AL298" s="1">
        <v>890.17017999999996</v>
      </c>
    </row>
    <row r="299" spans="1:38" hidden="1">
      <c r="A299" s="1" t="s">
        <v>108</v>
      </c>
      <c r="B299" s="14">
        <v>20</v>
      </c>
      <c r="C299" s="1">
        <v>0</v>
      </c>
      <c r="D299" s="1">
        <v>0</v>
      </c>
      <c r="E299" s="1">
        <v>20</v>
      </c>
      <c r="F299" s="1">
        <v>26</v>
      </c>
      <c r="G299" s="1">
        <v>0</v>
      </c>
      <c r="H299" s="1">
        <v>0</v>
      </c>
      <c r="I299" s="1">
        <v>26</v>
      </c>
      <c r="J299" s="1">
        <v>17</v>
      </c>
      <c r="K299" s="1">
        <v>1</v>
      </c>
      <c r="L299" s="1">
        <v>5.5555555555555552E-2</v>
      </c>
      <c r="M299" s="1">
        <v>18</v>
      </c>
      <c r="N299" s="1">
        <v>11.22545</v>
      </c>
      <c r="O299" s="1">
        <v>3.1346799999999999</v>
      </c>
      <c r="P299" s="1">
        <v>0.21829050294112937</v>
      </c>
      <c r="Q299" s="1">
        <v>14.36013</v>
      </c>
      <c r="R299" s="1">
        <v>131.61092000000002</v>
      </c>
      <c r="S299" s="1">
        <v>38.916980000000002</v>
      </c>
      <c r="T299" s="1">
        <v>0.22821473788160176</v>
      </c>
      <c r="U299" s="1">
        <v>170.52790000000002</v>
      </c>
      <c r="V299" s="1">
        <v>267.05681000000004</v>
      </c>
      <c r="W299" s="1">
        <v>41.360669999999999</v>
      </c>
      <c r="X299" s="1">
        <v>0.13410611486741927</v>
      </c>
      <c r="Y299" s="1">
        <v>308.41748000000007</v>
      </c>
      <c r="Z299" s="1">
        <v>193.25442999999999</v>
      </c>
      <c r="AA299" s="1">
        <v>49.137200000000007</v>
      </c>
      <c r="AB299" s="1">
        <v>0.20271822092206734</v>
      </c>
      <c r="AC299" s="1">
        <v>242.39162999999999</v>
      </c>
      <c r="AD299" s="1">
        <v>229.50120000000001</v>
      </c>
      <c r="AE299" s="1">
        <v>45.033780000000007</v>
      </c>
      <c r="AF299" s="1">
        <v>0.16403658287916537</v>
      </c>
      <c r="AG299" s="1">
        <v>274.53498000000002</v>
      </c>
      <c r="AH299" s="1">
        <v>241.08463</v>
      </c>
      <c r="AI299" s="1">
        <v>44.268540000000002</v>
      </c>
      <c r="AJ299" s="1">
        <v>0.15513596712452854</v>
      </c>
      <c r="AK299" s="1">
        <v>285.35316999999998</v>
      </c>
      <c r="AL299" s="1">
        <v>1359.5852900000002</v>
      </c>
    </row>
    <row r="300" spans="1:38" hidden="1">
      <c r="A300" s="1" t="s">
        <v>109</v>
      </c>
      <c r="B300" s="14">
        <v>12</v>
      </c>
      <c r="C300" s="1">
        <v>0</v>
      </c>
      <c r="D300" s="1">
        <v>0</v>
      </c>
      <c r="E300" s="1">
        <v>12</v>
      </c>
      <c r="F300" s="1">
        <v>39</v>
      </c>
      <c r="G300" s="1">
        <v>1</v>
      </c>
      <c r="H300" s="1">
        <v>2.5000000000000001E-2</v>
      </c>
      <c r="I300" s="1">
        <v>40</v>
      </c>
      <c r="J300" s="1">
        <v>58.999999999999986</v>
      </c>
      <c r="K300" s="1">
        <v>11</v>
      </c>
      <c r="L300" s="1">
        <v>0.15714285714285717</v>
      </c>
      <c r="M300" s="1">
        <v>69.999999999999986</v>
      </c>
      <c r="N300" s="1">
        <v>118.99999999999999</v>
      </c>
      <c r="O300" s="1">
        <v>18</v>
      </c>
      <c r="P300" s="1">
        <v>0.13138686131386862</v>
      </c>
      <c r="Q300" s="1">
        <v>137</v>
      </c>
      <c r="R300" s="1">
        <v>272.94104000000004</v>
      </c>
      <c r="S300" s="1">
        <v>77.020849999999982</v>
      </c>
      <c r="T300" s="1">
        <v>0.22008353538152389</v>
      </c>
      <c r="U300" s="1">
        <v>349.96189000000004</v>
      </c>
      <c r="V300" s="1">
        <v>399.45894000000101</v>
      </c>
      <c r="W300" s="1">
        <v>131.09744999999998</v>
      </c>
      <c r="X300" s="1">
        <v>0.24709428153339127</v>
      </c>
      <c r="Y300" s="1">
        <v>530.55639000000099</v>
      </c>
      <c r="Z300" s="1">
        <v>368.49239000000063</v>
      </c>
      <c r="AA300" s="1">
        <v>128.43908999999999</v>
      </c>
      <c r="AB300" s="1">
        <v>0.25846438627715801</v>
      </c>
      <c r="AC300" s="1">
        <v>496.93148000000065</v>
      </c>
      <c r="AD300" s="1">
        <v>487.69057000000134</v>
      </c>
      <c r="AE300" s="1">
        <v>164.50983999999997</v>
      </c>
      <c r="AF300" s="1">
        <v>0.25223817323267189</v>
      </c>
      <c r="AG300" s="1">
        <v>652.20041000000128</v>
      </c>
      <c r="AH300" s="1">
        <v>123.06699999999998</v>
      </c>
      <c r="AI300" s="1">
        <v>52.561639999999997</v>
      </c>
      <c r="AJ300" s="1">
        <v>0.29927715661864723</v>
      </c>
      <c r="AK300" s="1">
        <v>175.62863999999996</v>
      </c>
      <c r="AL300" s="1">
        <v>2464.278810000003</v>
      </c>
    </row>
    <row r="301" spans="1:38" hidden="1">
      <c r="A301" s="1" t="s">
        <v>110</v>
      </c>
      <c r="B301" s="14">
        <v>10</v>
      </c>
      <c r="C301" s="1">
        <v>1.5</v>
      </c>
      <c r="D301" s="1">
        <v>0.13043478260869565</v>
      </c>
      <c r="E301" s="1">
        <v>11.5</v>
      </c>
      <c r="F301" s="1">
        <v>7</v>
      </c>
      <c r="G301" s="1">
        <v>0</v>
      </c>
      <c r="H301" s="1">
        <v>0</v>
      </c>
      <c r="I301" s="1">
        <v>7</v>
      </c>
      <c r="J301" s="1">
        <v>25</v>
      </c>
      <c r="K301" s="1">
        <v>2</v>
      </c>
      <c r="L301" s="1">
        <v>7.407407407407407E-2</v>
      </c>
      <c r="M301" s="1">
        <v>27</v>
      </c>
      <c r="N301" s="1">
        <v>33</v>
      </c>
      <c r="O301" s="1">
        <v>3.29732</v>
      </c>
      <c r="P301" s="1">
        <v>9.0841968497949718E-2</v>
      </c>
      <c r="Q301" s="1">
        <v>36.297319999999999</v>
      </c>
      <c r="R301" s="1">
        <v>87.000000000000028</v>
      </c>
      <c r="S301" s="1">
        <v>13.799999999999999</v>
      </c>
      <c r="T301" s="1">
        <v>0.13690476190476186</v>
      </c>
      <c r="U301" s="1">
        <v>100.80000000000003</v>
      </c>
      <c r="V301" s="1">
        <v>115.70000000000003</v>
      </c>
      <c r="W301" s="1">
        <v>25.000000000000004</v>
      </c>
      <c r="X301" s="1">
        <v>0.177683013503909</v>
      </c>
      <c r="Y301" s="1">
        <v>140.70000000000005</v>
      </c>
      <c r="Z301" s="1">
        <v>123.616</v>
      </c>
      <c r="AA301" s="1">
        <v>44.999999999999986</v>
      </c>
      <c r="AB301" s="1">
        <v>0.26687858803435016</v>
      </c>
      <c r="AC301" s="1">
        <v>168.61599999999999</v>
      </c>
      <c r="AD301" s="1">
        <v>143.38400000000004</v>
      </c>
      <c r="AE301" s="1">
        <v>35.999999999999993</v>
      </c>
      <c r="AF301" s="1">
        <v>0.20068679480890148</v>
      </c>
      <c r="AG301" s="1">
        <v>179.38400000000004</v>
      </c>
      <c r="AH301" s="1">
        <v>162.07369000000003</v>
      </c>
      <c r="AI301" s="1">
        <v>54.126309999999989</v>
      </c>
      <c r="AJ301" s="1">
        <v>0.25035296022201659</v>
      </c>
      <c r="AK301" s="1">
        <v>216.20000000000002</v>
      </c>
      <c r="AL301" s="1">
        <v>887.49732000000017</v>
      </c>
    </row>
    <row r="302" spans="1:38" hidden="1">
      <c r="A302" s="1" t="s">
        <v>111</v>
      </c>
      <c r="B302" s="14">
        <v>10</v>
      </c>
      <c r="C302" s="1">
        <v>1</v>
      </c>
      <c r="D302" s="1">
        <v>9.0909090909090912E-2</v>
      </c>
      <c r="E302" s="1">
        <v>11</v>
      </c>
      <c r="F302" s="1">
        <v>5</v>
      </c>
      <c r="G302" s="1">
        <v>0</v>
      </c>
      <c r="H302" s="1">
        <v>0</v>
      </c>
      <c r="I302" s="1">
        <v>5</v>
      </c>
      <c r="J302" s="1">
        <v>9</v>
      </c>
      <c r="K302" s="1">
        <v>5</v>
      </c>
      <c r="L302" s="1">
        <v>0.35714285714285715</v>
      </c>
      <c r="M302" s="1">
        <v>14</v>
      </c>
      <c r="N302" s="1">
        <v>44</v>
      </c>
      <c r="O302" s="1">
        <v>6.9999999999999991</v>
      </c>
      <c r="P302" s="1">
        <v>0.1372549019607843</v>
      </c>
      <c r="Q302" s="1">
        <v>51</v>
      </c>
      <c r="R302" s="1">
        <v>143.39472000000001</v>
      </c>
      <c r="S302" s="1">
        <v>13.5</v>
      </c>
      <c r="T302" s="1">
        <v>8.604496059523227E-2</v>
      </c>
      <c r="U302" s="1">
        <v>156.89472000000001</v>
      </c>
      <c r="V302" s="1">
        <v>182.24410000000003</v>
      </c>
      <c r="W302" s="1">
        <v>40.49719000000001</v>
      </c>
      <c r="X302" s="1">
        <v>0.18181267604223716</v>
      </c>
      <c r="Y302" s="1">
        <v>222.74129000000005</v>
      </c>
      <c r="Z302" s="1">
        <v>34</v>
      </c>
      <c r="AA302" s="1">
        <v>12.000000000000002</v>
      </c>
      <c r="AB302" s="1">
        <v>0.26086956521739135</v>
      </c>
      <c r="AC302" s="1">
        <v>46</v>
      </c>
      <c r="AD302" s="1">
        <v>174.88417000000001</v>
      </c>
      <c r="AE302" s="1">
        <v>28.783059999999999</v>
      </c>
      <c r="AF302" s="1">
        <v>0.14132396262275476</v>
      </c>
      <c r="AG302" s="1">
        <v>203.66723000000002</v>
      </c>
      <c r="AH302" s="1">
        <v>424.18722000000065</v>
      </c>
      <c r="AI302" s="1">
        <v>70.382649999999984</v>
      </c>
      <c r="AJ302" s="1">
        <v>0.14231083264332275</v>
      </c>
      <c r="AK302" s="1">
        <v>494.56987000000061</v>
      </c>
      <c r="AL302" s="1">
        <v>1204.8731100000007</v>
      </c>
    </row>
    <row r="303" spans="1:38" hidden="1">
      <c r="A303" s="1" t="s">
        <v>112</v>
      </c>
      <c r="B303" s="14">
        <v>1</v>
      </c>
      <c r="C303" s="1">
        <v>0</v>
      </c>
      <c r="D303" s="1">
        <v>0</v>
      </c>
      <c r="E303" s="1">
        <v>1</v>
      </c>
      <c r="F303" s="1">
        <v>8</v>
      </c>
      <c r="G303" s="1">
        <v>2</v>
      </c>
      <c r="H303" s="1">
        <v>0.2</v>
      </c>
      <c r="I303" s="1">
        <v>10</v>
      </c>
      <c r="J303" s="1">
        <v>3</v>
      </c>
      <c r="K303" s="1">
        <v>0</v>
      </c>
      <c r="L303" s="1">
        <v>0</v>
      </c>
      <c r="M303" s="1">
        <v>3</v>
      </c>
      <c r="N303" s="1">
        <v>1</v>
      </c>
      <c r="O303" s="1">
        <v>0</v>
      </c>
      <c r="P303" s="1">
        <v>0</v>
      </c>
      <c r="Q303" s="1">
        <v>1</v>
      </c>
      <c r="R303" s="1">
        <v>0</v>
      </c>
      <c r="S303" s="1">
        <v>0</v>
      </c>
      <c r="U303" s="1">
        <v>0</v>
      </c>
      <c r="V303" s="1">
        <v>7</v>
      </c>
      <c r="W303" s="1">
        <v>0</v>
      </c>
      <c r="X303" s="1">
        <v>0</v>
      </c>
      <c r="Y303" s="1">
        <v>7</v>
      </c>
      <c r="Z303" s="1">
        <v>15</v>
      </c>
      <c r="AA303" s="1">
        <v>0</v>
      </c>
      <c r="AB303" s="1">
        <v>0</v>
      </c>
      <c r="AC303" s="1">
        <v>15</v>
      </c>
      <c r="AD303" s="1">
        <v>26</v>
      </c>
      <c r="AE303" s="1">
        <v>2</v>
      </c>
      <c r="AF303" s="1">
        <v>7.1428571428571425E-2</v>
      </c>
      <c r="AG303" s="1">
        <v>28</v>
      </c>
      <c r="AH303" s="1">
        <v>25</v>
      </c>
      <c r="AI303" s="1">
        <v>6.2155500000000004</v>
      </c>
      <c r="AJ303" s="1">
        <v>0.19911710669842436</v>
      </c>
      <c r="AK303" s="1">
        <v>31.21555</v>
      </c>
      <c r="AL303" s="1">
        <v>96.215550000000007</v>
      </c>
    </row>
    <row r="304" spans="1:38" hidden="1">
      <c r="A304" s="1" t="s">
        <v>113</v>
      </c>
      <c r="B304" s="14">
        <v>8</v>
      </c>
      <c r="C304" s="1">
        <v>1</v>
      </c>
      <c r="D304" s="1">
        <v>0.1111111111111111</v>
      </c>
      <c r="E304" s="1">
        <v>9</v>
      </c>
      <c r="F304" s="1">
        <v>25</v>
      </c>
      <c r="G304" s="1">
        <v>1</v>
      </c>
      <c r="H304" s="1">
        <v>3.8461538461538464E-2</v>
      </c>
      <c r="I304" s="1">
        <v>26</v>
      </c>
      <c r="J304" s="1">
        <v>0</v>
      </c>
      <c r="K304" s="1">
        <v>0</v>
      </c>
      <c r="M304" s="1">
        <v>0</v>
      </c>
      <c r="N304" s="1">
        <v>22</v>
      </c>
      <c r="O304" s="1">
        <v>3</v>
      </c>
      <c r="P304" s="1">
        <v>0.12</v>
      </c>
      <c r="Q304" s="1">
        <v>25</v>
      </c>
      <c r="R304" s="1">
        <v>61</v>
      </c>
      <c r="S304" s="1">
        <v>3</v>
      </c>
      <c r="T304" s="1">
        <v>4.6875E-2</v>
      </c>
      <c r="U304" s="1">
        <v>64</v>
      </c>
      <c r="V304" s="1">
        <v>92</v>
      </c>
      <c r="W304" s="1">
        <v>10</v>
      </c>
      <c r="X304" s="1">
        <v>9.8039215686274508E-2</v>
      </c>
      <c r="Y304" s="1">
        <v>102</v>
      </c>
      <c r="Z304" s="1">
        <v>195.52637000000001</v>
      </c>
      <c r="AA304" s="1">
        <v>6.2841699999999996</v>
      </c>
      <c r="AB304" s="1">
        <v>3.1138958351729296E-2</v>
      </c>
      <c r="AC304" s="1">
        <v>201.81054</v>
      </c>
      <c r="AD304" s="1">
        <v>340.92172000000005</v>
      </c>
      <c r="AE304" s="1">
        <v>26.25656</v>
      </c>
      <c r="AF304" s="1">
        <v>7.1509022810390635E-2</v>
      </c>
      <c r="AG304" s="1">
        <v>367.17828000000003</v>
      </c>
      <c r="AH304" s="1">
        <v>400.54119000000003</v>
      </c>
      <c r="AI304" s="1">
        <v>232.30083000000002</v>
      </c>
      <c r="AJ304" s="1">
        <v>0.36707554596327219</v>
      </c>
      <c r="AK304" s="1">
        <v>632.84202000000005</v>
      </c>
      <c r="AL304" s="1">
        <v>1427.8308400000001</v>
      </c>
    </row>
    <row r="305" spans="1:38" hidden="1">
      <c r="A305" s="1" t="s">
        <v>114</v>
      </c>
      <c r="B305" s="14">
        <v>13.711130000000001</v>
      </c>
      <c r="C305" s="1">
        <v>0</v>
      </c>
      <c r="D305" s="1">
        <v>0</v>
      </c>
      <c r="E305" s="1">
        <v>13.711130000000001</v>
      </c>
      <c r="F305" s="1">
        <v>23.6</v>
      </c>
      <c r="G305" s="1">
        <v>5</v>
      </c>
      <c r="H305" s="1">
        <v>0.17482517482517482</v>
      </c>
      <c r="I305" s="1">
        <v>28.6</v>
      </c>
      <c r="J305" s="1">
        <v>18</v>
      </c>
      <c r="K305" s="1">
        <v>3</v>
      </c>
      <c r="L305" s="1">
        <v>0.14285714285714285</v>
      </c>
      <c r="M305" s="1">
        <v>21</v>
      </c>
      <c r="N305" s="1">
        <v>102.2</v>
      </c>
      <c r="O305" s="1">
        <v>19</v>
      </c>
      <c r="P305" s="1">
        <v>0.15676567656765678</v>
      </c>
      <c r="Q305" s="1">
        <v>121.2</v>
      </c>
      <c r="R305" s="1">
        <v>420.98889000000008</v>
      </c>
      <c r="S305" s="1">
        <v>51.648559999999996</v>
      </c>
      <c r="T305" s="1">
        <v>0.109277332974778</v>
      </c>
      <c r="U305" s="1">
        <v>472.63745000000006</v>
      </c>
      <c r="V305" s="1">
        <v>508.21655000000004</v>
      </c>
      <c r="W305" s="1">
        <v>103.66305</v>
      </c>
      <c r="X305" s="1">
        <v>0.16941739845551315</v>
      </c>
      <c r="Y305" s="1">
        <v>611.87959999999998</v>
      </c>
      <c r="Z305" s="1">
        <v>526.54090000000019</v>
      </c>
      <c r="AA305" s="1">
        <v>118.72327</v>
      </c>
      <c r="AB305" s="1">
        <v>0.18399172853499671</v>
      </c>
      <c r="AC305" s="1">
        <v>645.26417000000015</v>
      </c>
      <c r="AD305" s="1">
        <v>558.27356000000009</v>
      </c>
      <c r="AE305" s="1">
        <v>144.15416999999999</v>
      </c>
      <c r="AF305" s="1">
        <v>0.20522277786499113</v>
      </c>
      <c r="AG305" s="1">
        <v>702.42773000000011</v>
      </c>
      <c r="AH305" s="1">
        <v>489.09904999999998</v>
      </c>
      <c r="AI305" s="1">
        <v>181.62566000000001</v>
      </c>
      <c r="AJ305" s="1">
        <v>0.27079017261791355</v>
      </c>
      <c r="AK305" s="1">
        <v>670.72470999999996</v>
      </c>
      <c r="AL305" s="1">
        <v>3287.44479</v>
      </c>
    </row>
    <row r="306" spans="1:38" hidden="1">
      <c r="A306" s="1" t="s">
        <v>115</v>
      </c>
      <c r="B306" s="14">
        <v>3</v>
      </c>
      <c r="C306" s="1">
        <v>0</v>
      </c>
      <c r="D306" s="1">
        <v>0</v>
      </c>
      <c r="E306" s="1">
        <v>3</v>
      </c>
      <c r="F306" s="1">
        <v>11</v>
      </c>
      <c r="G306" s="1">
        <v>0</v>
      </c>
      <c r="H306" s="1">
        <v>0</v>
      </c>
      <c r="I306" s="1">
        <v>11</v>
      </c>
      <c r="J306" s="1">
        <v>0</v>
      </c>
      <c r="K306" s="1">
        <v>0</v>
      </c>
      <c r="M306" s="1">
        <v>0</v>
      </c>
      <c r="N306" s="1">
        <v>0</v>
      </c>
      <c r="O306" s="1">
        <v>0</v>
      </c>
      <c r="Q306" s="1">
        <v>0</v>
      </c>
      <c r="R306" s="1">
        <v>12</v>
      </c>
      <c r="S306" s="1">
        <v>0</v>
      </c>
      <c r="T306" s="1">
        <v>0</v>
      </c>
      <c r="U306" s="1">
        <v>12</v>
      </c>
      <c r="V306" s="1">
        <v>24</v>
      </c>
      <c r="W306" s="1">
        <v>2</v>
      </c>
      <c r="X306" s="1">
        <v>7.6923076923076927E-2</v>
      </c>
      <c r="Y306" s="1">
        <v>26</v>
      </c>
      <c r="Z306" s="1">
        <v>26</v>
      </c>
      <c r="AA306" s="1">
        <v>0</v>
      </c>
      <c r="AB306" s="1">
        <v>0</v>
      </c>
      <c r="AC306" s="1">
        <v>26</v>
      </c>
      <c r="AD306" s="1">
        <v>61.888010000000001</v>
      </c>
      <c r="AE306" s="1">
        <v>2</v>
      </c>
      <c r="AF306" s="1">
        <v>3.1304778470952532E-2</v>
      </c>
      <c r="AG306" s="1">
        <v>63.888010000000001</v>
      </c>
      <c r="AH306" s="1">
        <v>25.327249999999999</v>
      </c>
      <c r="AI306" s="1">
        <v>5</v>
      </c>
      <c r="AJ306" s="1">
        <v>0.16486822906791748</v>
      </c>
      <c r="AK306" s="1">
        <v>30.327249999999999</v>
      </c>
      <c r="AL306" s="1">
        <v>172.21526</v>
      </c>
    </row>
    <row r="307" spans="1:38" hidden="1">
      <c r="A307" s="1" t="s">
        <v>116</v>
      </c>
      <c r="B307" s="14">
        <v>16</v>
      </c>
      <c r="C307" s="1">
        <v>1</v>
      </c>
      <c r="D307" s="1">
        <v>5.8823529411764705E-2</v>
      </c>
      <c r="E307" s="1">
        <v>17</v>
      </c>
      <c r="F307" s="1">
        <v>1</v>
      </c>
      <c r="G307" s="1">
        <v>0</v>
      </c>
      <c r="H307" s="1">
        <v>0</v>
      </c>
      <c r="I307" s="1">
        <v>1</v>
      </c>
      <c r="J307" s="1">
        <v>50</v>
      </c>
      <c r="K307" s="1">
        <v>3</v>
      </c>
      <c r="L307" s="1">
        <v>5.6603773584905662E-2</v>
      </c>
      <c r="M307" s="1">
        <v>53</v>
      </c>
      <c r="N307" s="1">
        <v>40.200479999999999</v>
      </c>
      <c r="O307" s="1">
        <v>0</v>
      </c>
      <c r="P307" s="1">
        <v>0</v>
      </c>
      <c r="Q307" s="1">
        <v>40.200479999999999</v>
      </c>
      <c r="R307" s="1">
        <v>185</v>
      </c>
      <c r="S307" s="1">
        <v>14</v>
      </c>
      <c r="T307" s="1">
        <v>7.0351758793969849E-2</v>
      </c>
      <c r="U307" s="1">
        <v>199</v>
      </c>
      <c r="V307" s="1">
        <v>193.82168999999999</v>
      </c>
      <c r="W307" s="1">
        <v>106.57963000000002</v>
      </c>
      <c r="X307" s="1">
        <v>0.35479081782996169</v>
      </c>
      <c r="Y307" s="1">
        <v>300.40132</v>
      </c>
      <c r="Z307" s="1">
        <v>177.89767000000001</v>
      </c>
      <c r="AA307" s="1">
        <v>158.65835000000004</v>
      </c>
      <c r="AB307" s="1">
        <v>0.47141735869113266</v>
      </c>
      <c r="AC307" s="1">
        <v>336.55602000000005</v>
      </c>
      <c r="AD307" s="1">
        <v>318</v>
      </c>
      <c r="AE307" s="1">
        <v>79.067529999999991</v>
      </c>
      <c r="AF307" s="1">
        <v>0.19912867214299793</v>
      </c>
      <c r="AG307" s="1">
        <v>397.06752999999998</v>
      </c>
      <c r="AH307" s="1">
        <v>277.41199000000006</v>
      </c>
      <c r="AI307" s="1">
        <v>44.097060000000013</v>
      </c>
      <c r="AJ307" s="1">
        <v>0.13715651239055326</v>
      </c>
      <c r="AK307" s="1">
        <v>321.50905000000006</v>
      </c>
      <c r="AL307" s="1">
        <v>1665.7344000000001</v>
      </c>
    </row>
    <row r="308" spans="1:38" hidden="1">
      <c r="A308" s="1" t="s">
        <v>117</v>
      </c>
      <c r="B308" s="14">
        <v>8</v>
      </c>
      <c r="C308" s="1">
        <v>0</v>
      </c>
      <c r="D308" s="1">
        <v>0</v>
      </c>
      <c r="E308" s="1">
        <v>8</v>
      </c>
      <c r="F308" s="1">
        <v>6</v>
      </c>
      <c r="G308" s="1">
        <v>0</v>
      </c>
      <c r="H308" s="1">
        <v>0</v>
      </c>
      <c r="I308" s="1">
        <v>6</v>
      </c>
      <c r="J308" s="1">
        <v>3</v>
      </c>
      <c r="K308" s="1">
        <v>1</v>
      </c>
      <c r="L308" s="1">
        <v>0.25</v>
      </c>
      <c r="M308" s="1">
        <v>4</v>
      </c>
      <c r="N308" s="1">
        <v>24</v>
      </c>
      <c r="O308" s="1">
        <v>1</v>
      </c>
      <c r="P308" s="1">
        <v>0.04</v>
      </c>
      <c r="Q308" s="1">
        <v>25</v>
      </c>
      <c r="R308" s="1">
        <v>45</v>
      </c>
      <c r="S308" s="1">
        <v>3.5</v>
      </c>
      <c r="T308" s="1">
        <v>7.2164948453608241E-2</v>
      </c>
      <c r="U308" s="1">
        <v>48.5</v>
      </c>
      <c r="V308" s="1">
        <v>68.16219000000001</v>
      </c>
      <c r="W308" s="1">
        <v>3</v>
      </c>
      <c r="X308" s="1">
        <v>4.2157218601619757E-2</v>
      </c>
      <c r="Y308" s="1">
        <v>71.16219000000001</v>
      </c>
      <c r="Z308" s="1">
        <v>116.91424000000001</v>
      </c>
      <c r="AA308" s="1">
        <v>7</v>
      </c>
      <c r="AB308" s="1">
        <v>5.6490682588215844E-2</v>
      </c>
      <c r="AC308" s="1">
        <v>123.91424000000001</v>
      </c>
      <c r="AD308" s="1">
        <v>88.027620000000042</v>
      </c>
      <c r="AE308" s="1">
        <v>16.65549</v>
      </c>
      <c r="AF308" s="1">
        <v>0.15910388982520671</v>
      </c>
      <c r="AG308" s="1">
        <v>104.68311000000004</v>
      </c>
      <c r="AH308" s="1">
        <v>148.33682000000002</v>
      </c>
      <c r="AI308" s="1">
        <v>15.019920000000001</v>
      </c>
      <c r="AJ308" s="1">
        <v>9.194551752195837E-2</v>
      </c>
      <c r="AK308" s="1">
        <v>163.35674000000003</v>
      </c>
      <c r="AL308" s="1">
        <v>554.61627999999996</v>
      </c>
    </row>
    <row r="309" spans="1:38" hidden="1">
      <c r="A309" s="1" t="s">
        <v>118</v>
      </c>
      <c r="B309" s="14">
        <v>9</v>
      </c>
      <c r="C309" s="1">
        <v>2</v>
      </c>
      <c r="D309" s="1">
        <v>0.18181818181818182</v>
      </c>
      <c r="E309" s="1">
        <v>11</v>
      </c>
      <c r="F309" s="1">
        <v>8</v>
      </c>
      <c r="G309" s="1">
        <v>1</v>
      </c>
      <c r="H309" s="1">
        <v>0.1111111111111111</v>
      </c>
      <c r="I309" s="1">
        <v>9</v>
      </c>
      <c r="J309" s="1">
        <v>15</v>
      </c>
      <c r="K309" s="1">
        <v>0</v>
      </c>
      <c r="L309" s="1">
        <v>0</v>
      </c>
      <c r="M309" s="1">
        <v>15</v>
      </c>
      <c r="N309" s="1">
        <v>1</v>
      </c>
      <c r="O309" s="1">
        <v>1</v>
      </c>
      <c r="P309" s="1">
        <v>0.5</v>
      </c>
      <c r="Q309" s="1">
        <v>2</v>
      </c>
      <c r="R309" s="1">
        <v>15</v>
      </c>
      <c r="S309" s="1">
        <v>0</v>
      </c>
      <c r="T309" s="1">
        <v>0</v>
      </c>
      <c r="U309" s="1">
        <v>15</v>
      </c>
      <c r="V309" s="1">
        <v>22</v>
      </c>
      <c r="W309" s="1">
        <v>3</v>
      </c>
      <c r="X309" s="1">
        <v>0.12</v>
      </c>
      <c r="Y309" s="1">
        <v>25</v>
      </c>
      <c r="Z309" s="1">
        <v>94.000000000000014</v>
      </c>
      <c r="AA309" s="1">
        <v>9</v>
      </c>
      <c r="AB309" s="1">
        <v>8.7378640776699018E-2</v>
      </c>
      <c r="AC309" s="1">
        <v>103.00000000000001</v>
      </c>
      <c r="AD309" s="1">
        <v>89.784949999999995</v>
      </c>
      <c r="AE309" s="1">
        <v>17.215049999999998</v>
      </c>
      <c r="AF309" s="1">
        <v>0.16088831775700932</v>
      </c>
      <c r="AG309" s="1">
        <v>107</v>
      </c>
      <c r="AH309" s="1">
        <v>58.480000000000004</v>
      </c>
      <c r="AI309" s="1">
        <v>16</v>
      </c>
      <c r="AJ309" s="1">
        <v>0.21482277121374865</v>
      </c>
      <c r="AK309" s="1">
        <v>74.48</v>
      </c>
      <c r="AL309" s="1">
        <v>361.48</v>
      </c>
    </row>
    <row r="310" spans="1:38" hidden="1">
      <c r="A310" s="1" t="s">
        <v>119</v>
      </c>
      <c r="B310" s="14">
        <v>16</v>
      </c>
      <c r="C310" s="1">
        <v>0</v>
      </c>
      <c r="D310" s="1">
        <v>0</v>
      </c>
      <c r="E310" s="1">
        <v>16</v>
      </c>
      <c r="F310" s="1">
        <v>1</v>
      </c>
      <c r="G310" s="1">
        <v>0</v>
      </c>
      <c r="H310" s="1">
        <v>0</v>
      </c>
      <c r="I310" s="1">
        <v>1</v>
      </c>
      <c r="J310" s="1">
        <v>0</v>
      </c>
      <c r="K310" s="1">
        <v>0</v>
      </c>
      <c r="M310" s="1">
        <v>0</v>
      </c>
      <c r="N310" s="1">
        <v>38.000000000000007</v>
      </c>
      <c r="O310" s="1">
        <v>2</v>
      </c>
      <c r="P310" s="1">
        <v>4.9999999999999989E-2</v>
      </c>
      <c r="Q310" s="1">
        <v>40.000000000000007</v>
      </c>
      <c r="R310" s="1">
        <v>102.75628</v>
      </c>
      <c r="S310" s="1">
        <v>7</v>
      </c>
      <c r="T310" s="1">
        <v>6.377767176511448E-2</v>
      </c>
      <c r="U310" s="1">
        <v>109.75628</v>
      </c>
      <c r="V310" s="1">
        <v>131.59249</v>
      </c>
      <c r="W310" s="1">
        <v>21.549530000000001</v>
      </c>
      <c r="X310" s="1">
        <v>0.14071598376461275</v>
      </c>
      <c r="Y310" s="1">
        <v>153.14202</v>
      </c>
      <c r="Z310" s="1">
        <v>187.18409</v>
      </c>
      <c r="AA310" s="1">
        <v>19.239190000000001</v>
      </c>
      <c r="AB310" s="1">
        <v>9.320261745671321E-2</v>
      </c>
      <c r="AC310" s="1">
        <v>206.42328000000001</v>
      </c>
      <c r="AD310" s="1">
        <v>215.26246999999992</v>
      </c>
      <c r="AE310" s="1">
        <v>27.337699999999998</v>
      </c>
      <c r="AF310" s="1">
        <v>0.11268623595770771</v>
      </c>
      <c r="AG310" s="1">
        <v>242.60016999999993</v>
      </c>
      <c r="AH310" s="1">
        <v>249.97255999999993</v>
      </c>
      <c r="AI310" s="1">
        <v>30.964029999999994</v>
      </c>
      <c r="AJ310" s="1">
        <v>0.11021714900148821</v>
      </c>
      <c r="AK310" s="1">
        <v>280.93658999999991</v>
      </c>
      <c r="AL310" s="1">
        <v>1049.85834</v>
      </c>
    </row>
    <row r="311" spans="1:38" hidden="1">
      <c r="A311" s="1" t="s">
        <v>120</v>
      </c>
      <c r="B311" s="14">
        <v>2</v>
      </c>
      <c r="C311" s="1">
        <v>0</v>
      </c>
      <c r="D311" s="1">
        <v>0</v>
      </c>
      <c r="E311" s="1">
        <v>2</v>
      </c>
      <c r="F311" s="1">
        <v>1</v>
      </c>
      <c r="G311" s="1">
        <v>0</v>
      </c>
      <c r="H311" s="1">
        <v>0</v>
      </c>
      <c r="I311" s="1">
        <v>1</v>
      </c>
      <c r="J311" s="1">
        <v>16.350189999999998</v>
      </c>
      <c r="K311" s="1">
        <v>6</v>
      </c>
      <c r="L311" s="1">
        <v>0.26845409367884571</v>
      </c>
      <c r="M311" s="1">
        <v>22.350189999999998</v>
      </c>
      <c r="N311" s="1">
        <v>0</v>
      </c>
      <c r="O311" s="1">
        <v>0</v>
      </c>
      <c r="Q311" s="1">
        <v>0</v>
      </c>
      <c r="R311" s="1">
        <v>0</v>
      </c>
      <c r="S311" s="1">
        <v>0</v>
      </c>
      <c r="U311" s="1">
        <v>0</v>
      </c>
      <c r="V311" s="1">
        <v>9.4021699999999999</v>
      </c>
      <c r="W311" s="1">
        <v>2</v>
      </c>
      <c r="X311" s="1">
        <v>0.17540520795602943</v>
      </c>
      <c r="Y311" s="1">
        <v>11.40217</v>
      </c>
      <c r="Z311" s="1">
        <v>5</v>
      </c>
      <c r="AA311" s="1">
        <v>0</v>
      </c>
      <c r="AB311" s="1">
        <v>0</v>
      </c>
      <c r="AC311" s="1">
        <v>5</v>
      </c>
      <c r="AD311" s="1">
        <v>6.6498100000000004</v>
      </c>
      <c r="AE311" s="1">
        <v>0</v>
      </c>
      <c r="AF311" s="1">
        <v>0</v>
      </c>
      <c r="AG311" s="1">
        <v>6.6498100000000004</v>
      </c>
      <c r="AH311" s="1">
        <v>13</v>
      </c>
      <c r="AI311" s="1">
        <v>2.4708100000000002</v>
      </c>
      <c r="AJ311" s="1">
        <v>0.15970786274280405</v>
      </c>
      <c r="AK311" s="1">
        <v>15.47081</v>
      </c>
      <c r="AL311" s="1">
        <v>63.872979999999998</v>
      </c>
    </row>
    <row r="312" spans="1:38" hidden="1">
      <c r="A312" s="1" t="s">
        <v>121</v>
      </c>
      <c r="B312" s="14">
        <v>12.999999999999998</v>
      </c>
      <c r="C312" s="1">
        <v>3</v>
      </c>
      <c r="D312" s="1">
        <v>0.18750000000000003</v>
      </c>
      <c r="E312" s="1">
        <v>15.999999999999998</v>
      </c>
      <c r="F312" s="1">
        <v>9.2520000000000007</v>
      </c>
      <c r="G312" s="1">
        <v>0</v>
      </c>
      <c r="H312" s="1">
        <v>0</v>
      </c>
      <c r="I312" s="1">
        <v>9.2520000000000007</v>
      </c>
      <c r="J312" s="1">
        <v>1</v>
      </c>
      <c r="K312" s="1">
        <v>0</v>
      </c>
      <c r="L312" s="1">
        <v>0</v>
      </c>
      <c r="M312" s="1">
        <v>1</v>
      </c>
      <c r="N312" s="1">
        <v>68.400000000000006</v>
      </c>
      <c r="O312" s="1">
        <v>4.9999999999999991</v>
      </c>
      <c r="P312" s="1">
        <v>6.8119891008174366E-2</v>
      </c>
      <c r="Q312" s="1">
        <v>73.400000000000006</v>
      </c>
      <c r="R312" s="1">
        <v>190</v>
      </c>
      <c r="S312" s="1">
        <v>35.038669999999996</v>
      </c>
      <c r="T312" s="1">
        <v>0.15570066246836597</v>
      </c>
      <c r="U312" s="1">
        <v>225.03867</v>
      </c>
      <c r="V312" s="1">
        <v>272.3574900000001</v>
      </c>
      <c r="W312" s="1">
        <v>56.999999999999993</v>
      </c>
      <c r="X312" s="1">
        <v>0.17306422878070871</v>
      </c>
      <c r="Y312" s="1">
        <v>329.3574900000001</v>
      </c>
      <c r="Z312" s="1">
        <v>371.54765999999984</v>
      </c>
      <c r="AA312" s="1">
        <v>93.843350000000001</v>
      </c>
      <c r="AB312" s="1">
        <v>0.20164409707871245</v>
      </c>
      <c r="AC312" s="1">
        <v>465.39100999999982</v>
      </c>
      <c r="AD312" s="1">
        <v>507.39167999999944</v>
      </c>
      <c r="AE312" s="1">
        <v>95.453669999999974</v>
      </c>
      <c r="AF312" s="1">
        <v>0.15833856892153197</v>
      </c>
      <c r="AG312" s="1">
        <v>602.84534999999937</v>
      </c>
      <c r="AH312" s="1">
        <v>417.46318000000008</v>
      </c>
      <c r="AI312" s="1">
        <v>55.074779999999983</v>
      </c>
      <c r="AJ312" s="1">
        <v>0.1165510174039774</v>
      </c>
      <c r="AK312" s="1">
        <v>472.53796000000006</v>
      </c>
      <c r="AL312" s="1">
        <v>2194.8224799999994</v>
      </c>
    </row>
    <row r="313" spans="1:38" hidden="1">
      <c r="A313" s="1" t="s">
        <v>122</v>
      </c>
      <c r="B313" s="14">
        <v>0</v>
      </c>
      <c r="C313" s="1">
        <v>1</v>
      </c>
      <c r="D313" s="1">
        <v>1</v>
      </c>
      <c r="E313" s="1">
        <v>1</v>
      </c>
      <c r="F313" s="1">
        <v>0</v>
      </c>
      <c r="G313" s="1">
        <v>1</v>
      </c>
      <c r="H313" s="1">
        <v>1</v>
      </c>
      <c r="I313" s="1">
        <v>1</v>
      </c>
      <c r="J313" s="1">
        <v>0</v>
      </c>
      <c r="K313" s="1">
        <v>0</v>
      </c>
      <c r="M313" s="1">
        <v>0</v>
      </c>
      <c r="N313" s="1">
        <v>0</v>
      </c>
      <c r="O313" s="1">
        <v>1</v>
      </c>
      <c r="P313" s="1">
        <v>1</v>
      </c>
      <c r="Q313" s="1">
        <v>1</v>
      </c>
      <c r="R313" s="1">
        <v>1</v>
      </c>
      <c r="S313" s="1">
        <v>7</v>
      </c>
      <c r="T313" s="1">
        <v>0.875</v>
      </c>
      <c r="U313" s="1">
        <v>8</v>
      </c>
      <c r="V313" s="1">
        <v>2</v>
      </c>
      <c r="W313" s="1">
        <v>3</v>
      </c>
      <c r="X313" s="1">
        <v>0.6</v>
      </c>
      <c r="Y313" s="1">
        <v>5</v>
      </c>
      <c r="Z313" s="1">
        <v>4</v>
      </c>
      <c r="AA313" s="1">
        <v>9</v>
      </c>
      <c r="AB313" s="1">
        <v>0.69230769230769229</v>
      </c>
      <c r="AC313" s="1">
        <v>13</v>
      </c>
      <c r="AD313" s="1">
        <v>6</v>
      </c>
      <c r="AE313" s="1">
        <v>8</v>
      </c>
      <c r="AF313" s="1">
        <v>0.5714285714285714</v>
      </c>
      <c r="AG313" s="1">
        <v>14</v>
      </c>
      <c r="AH313" s="1">
        <v>0</v>
      </c>
      <c r="AI313" s="1">
        <v>0</v>
      </c>
      <c r="AK313" s="1">
        <v>0</v>
      </c>
      <c r="AL313" s="1">
        <v>43</v>
      </c>
    </row>
    <row r="314" spans="1:38" hidden="1">
      <c r="A314" s="1" t="s">
        <v>123</v>
      </c>
      <c r="B314" s="14">
        <v>13.5</v>
      </c>
      <c r="C314" s="1">
        <v>0</v>
      </c>
      <c r="D314" s="1">
        <v>0</v>
      </c>
      <c r="E314" s="1">
        <v>13.5</v>
      </c>
      <c r="F314" s="1">
        <v>16.5</v>
      </c>
      <c r="G314" s="1">
        <v>3.5</v>
      </c>
      <c r="H314" s="1">
        <v>0.17499999999999999</v>
      </c>
      <c r="I314" s="1">
        <v>20</v>
      </c>
      <c r="J314" s="1">
        <v>0</v>
      </c>
      <c r="K314" s="1">
        <v>0</v>
      </c>
      <c r="M314" s="1">
        <v>0</v>
      </c>
      <c r="N314" s="1">
        <v>100.48645000000002</v>
      </c>
      <c r="O314" s="1">
        <v>12</v>
      </c>
      <c r="P314" s="1">
        <v>0.1066795156216593</v>
      </c>
      <c r="Q314" s="1">
        <v>112.48645000000002</v>
      </c>
      <c r="R314" s="1">
        <v>108.23664000000002</v>
      </c>
      <c r="S314" s="1">
        <v>7.5</v>
      </c>
      <c r="T314" s="1">
        <v>6.4802295971267174E-2</v>
      </c>
      <c r="U314" s="1">
        <v>115.73664000000002</v>
      </c>
      <c r="V314" s="1">
        <v>279.63765000000001</v>
      </c>
      <c r="W314" s="1">
        <v>20.524979999999999</v>
      </c>
      <c r="X314" s="1">
        <v>6.8379531455997691E-2</v>
      </c>
      <c r="Y314" s="1">
        <v>300.16263000000004</v>
      </c>
      <c r="Z314" s="1">
        <v>183.05955</v>
      </c>
      <c r="AA314" s="1">
        <v>28.172810000000005</v>
      </c>
      <c r="AB314" s="1">
        <v>0.13337355128731226</v>
      </c>
      <c r="AC314" s="1">
        <v>211.23236</v>
      </c>
      <c r="AD314" s="1">
        <v>269.68128999999999</v>
      </c>
      <c r="AE314" s="1">
        <v>35.879560000000005</v>
      </c>
      <c r="AF314" s="1">
        <v>0.11742197994278392</v>
      </c>
      <c r="AG314" s="1">
        <v>305.56085000000002</v>
      </c>
      <c r="AH314" s="1">
        <v>136.46488000000005</v>
      </c>
      <c r="AI314" s="1">
        <v>24.08079</v>
      </c>
      <c r="AJ314" s="1">
        <v>0.14999339440297574</v>
      </c>
      <c r="AK314" s="1">
        <v>160.54567000000006</v>
      </c>
      <c r="AL314" s="1">
        <v>1239.2246000000002</v>
      </c>
    </row>
    <row r="315" spans="1:38" hidden="1">
      <c r="A315" s="1" t="s">
        <v>124</v>
      </c>
      <c r="B315" s="14">
        <v>21</v>
      </c>
      <c r="C315" s="1">
        <v>1</v>
      </c>
      <c r="D315" s="1">
        <v>4.5454545454545456E-2</v>
      </c>
      <c r="E315" s="1">
        <v>22</v>
      </c>
      <c r="F315" s="1">
        <v>3</v>
      </c>
      <c r="G315" s="1">
        <v>0</v>
      </c>
      <c r="H315" s="1">
        <v>0</v>
      </c>
      <c r="I315" s="1">
        <v>3</v>
      </c>
      <c r="J315" s="1">
        <v>65</v>
      </c>
      <c r="K315" s="1">
        <v>3</v>
      </c>
      <c r="L315" s="1">
        <v>4.4117647058823532E-2</v>
      </c>
      <c r="M315" s="1">
        <v>68</v>
      </c>
      <c r="N315" s="1">
        <v>6</v>
      </c>
      <c r="O315" s="1">
        <v>0</v>
      </c>
      <c r="P315" s="1">
        <v>0</v>
      </c>
      <c r="Q315" s="1">
        <v>6</v>
      </c>
      <c r="R315" s="1">
        <v>128.69396</v>
      </c>
      <c r="S315" s="1">
        <v>6</v>
      </c>
      <c r="T315" s="1">
        <v>4.4545427278253606E-2</v>
      </c>
      <c r="U315" s="1">
        <v>134.69396</v>
      </c>
      <c r="V315" s="1">
        <v>6</v>
      </c>
      <c r="W315" s="1">
        <v>0</v>
      </c>
      <c r="X315" s="1">
        <v>0</v>
      </c>
      <c r="Y315" s="1">
        <v>6</v>
      </c>
      <c r="Z315" s="1">
        <v>158.86741000000001</v>
      </c>
      <c r="AA315" s="1">
        <v>7</v>
      </c>
      <c r="AB315" s="1">
        <v>4.2202383216811544E-2</v>
      </c>
      <c r="AC315" s="1">
        <v>165.86741000000001</v>
      </c>
      <c r="AD315" s="1">
        <v>149.43862999999999</v>
      </c>
      <c r="AE315" s="1">
        <v>16</v>
      </c>
      <c r="AF315" s="1">
        <v>9.6712599711445871E-2</v>
      </c>
      <c r="AG315" s="1">
        <v>165.43862999999999</v>
      </c>
      <c r="AH315" s="1">
        <v>1</v>
      </c>
      <c r="AI315" s="1">
        <v>0</v>
      </c>
      <c r="AJ315" s="1">
        <v>0</v>
      </c>
      <c r="AK315" s="1">
        <v>1</v>
      </c>
      <c r="AL315" s="1">
        <v>572</v>
      </c>
    </row>
    <row r="316" spans="1:38" hidden="1">
      <c r="A316" s="1" t="s">
        <v>125</v>
      </c>
      <c r="B316" s="14">
        <v>13</v>
      </c>
      <c r="C316" s="1">
        <v>1</v>
      </c>
      <c r="D316" s="1">
        <v>7.1428571428571425E-2</v>
      </c>
      <c r="E316" s="1">
        <v>14</v>
      </c>
      <c r="F316" s="1">
        <v>20</v>
      </c>
      <c r="G316" s="1">
        <v>5</v>
      </c>
      <c r="H316" s="1">
        <v>0.2</v>
      </c>
      <c r="I316" s="1">
        <v>25</v>
      </c>
      <c r="J316" s="1">
        <v>14</v>
      </c>
      <c r="K316" s="1">
        <v>1</v>
      </c>
      <c r="L316" s="1">
        <v>6.6666666666666666E-2</v>
      </c>
      <c r="M316" s="1">
        <v>15</v>
      </c>
      <c r="N316" s="1">
        <v>42</v>
      </c>
      <c r="O316" s="1">
        <v>4</v>
      </c>
      <c r="P316" s="1">
        <v>8.6956521739130432E-2</v>
      </c>
      <c r="Q316" s="1">
        <v>46</v>
      </c>
      <c r="R316" s="1">
        <v>56</v>
      </c>
      <c r="S316" s="1">
        <v>3</v>
      </c>
      <c r="T316" s="1">
        <v>5.0847457627118647E-2</v>
      </c>
      <c r="U316" s="1">
        <v>59</v>
      </c>
      <c r="V316" s="1">
        <v>187.47472000000002</v>
      </c>
      <c r="W316" s="1">
        <v>21.409280000000003</v>
      </c>
      <c r="X316" s="1">
        <v>0.10249363282970453</v>
      </c>
      <c r="Y316" s="1">
        <v>208.88400000000001</v>
      </c>
      <c r="Z316" s="1">
        <v>145.28499999999994</v>
      </c>
      <c r="AA316" s="1">
        <v>22.948190000000004</v>
      </c>
      <c r="AB316" s="1">
        <v>0.13640703121661077</v>
      </c>
      <c r="AC316" s="1">
        <v>168.23318999999995</v>
      </c>
      <c r="AD316" s="1">
        <v>117.71499999999997</v>
      </c>
      <c r="AE316" s="1">
        <v>23.320129999999999</v>
      </c>
      <c r="AF316" s="1">
        <v>0.16534979618198672</v>
      </c>
      <c r="AG316" s="1">
        <v>141.03512999999998</v>
      </c>
      <c r="AH316" s="1">
        <v>40</v>
      </c>
      <c r="AI316" s="1">
        <v>8.5456099999999999</v>
      </c>
      <c r="AJ316" s="1">
        <v>0.17603260109410512</v>
      </c>
      <c r="AK316" s="1">
        <v>48.545609999999996</v>
      </c>
      <c r="AL316" s="1">
        <v>725.69792999999981</v>
      </c>
    </row>
    <row r="317" spans="1:38" hidden="1">
      <c r="A317" s="1" t="s">
        <v>126</v>
      </c>
      <c r="B317" s="14">
        <v>12</v>
      </c>
      <c r="C317" s="1">
        <v>1</v>
      </c>
      <c r="D317" s="1">
        <v>7.6923076923076927E-2</v>
      </c>
      <c r="E317" s="1">
        <v>13</v>
      </c>
      <c r="F317" s="1">
        <v>13</v>
      </c>
      <c r="G317" s="1">
        <v>0</v>
      </c>
      <c r="H317" s="1">
        <v>0</v>
      </c>
      <c r="I317" s="1">
        <v>13</v>
      </c>
      <c r="J317" s="1">
        <v>9</v>
      </c>
      <c r="K317" s="1">
        <v>0</v>
      </c>
      <c r="L317" s="1">
        <v>0</v>
      </c>
      <c r="M317" s="1">
        <v>9</v>
      </c>
      <c r="N317" s="1">
        <v>31</v>
      </c>
      <c r="O317" s="1">
        <v>0</v>
      </c>
      <c r="P317" s="1">
        <v>0</v>
      </c>
      <c r="Q317" s="1">
        <v>31</v>
      </c>
      <c r="R317" s="1">
        <v>59.074199999999998</v>
      </c>
      <c r="S317" s="1">
        <v>2</v>
      </c>
      <c r="T317" s="1">
        <v>3.2747051946648502E-2</v>
      </c>
      <c r="U317" s="1">
        <v>61.074199999999998</v>
      </c>
      <c r="V317" s="1">
        <v>69.42580000000001</v>
      </c>
      <c r="W317" s="1">
        <v>1.3111699999999999</v>
      </c>
      <c r="X317" s="1">
        <v>1.8535851903184426E-2</v>
      </c>
      <c r="Y317" s="1">
        <v>70.736970000000014</v>
      </c>
      <c r="Z317" s="1">
        <v>159.63327000000001</v>
      </c>
      <c r="AA317" s="1">
        <v>9</v>
      </c>
      <c r="AB317" s="1">
        <v>5.3370251315176413E-2</v>
      </c>
      <c r="AC317" s="1">
        <v>168.63327000000001</v>
      </c>
      <c r="AD317" s="1">
        <v>194.99999999999997</v>
      </c>
      <c r="AE317" s="1">
        <v>5</v>
      </c>
      <c r="AF317" s="1">
        <v>2.5000000000000005E-2</v>
      </c>
      <c r="AG317" s="1">
        <v>199.99999999999997</v>
      </c>
      <c r="AH317" s="1">
        <v>77.999999999999986</v>
      </c>
      <c r="AI317" s="1">
        <v>2</v>
      </c>
      <c r="AJ317" s="1">
        <v>2.5000000000000005E-2</v>
      </c>
      <c r="AK317" s="1">
        <v>79.999999999999986</v>
      </c>
      <c r="AL317" s="1">
        <v>646.44443999999999</v>
      </c>
    </row>
    <row r="318" spans="1:38" hidden="1">
      <c r="A318" s="1" t="s">
        <v>127</v>
      </c>
      <c r="B318" s="14">
        <v>13</v>
      </c>
      <c r="C318" s="1">
        <v>0</v>
      </c>
      <c r="D318" s="1">
        <v>0</v>
      </c>
      <c r="E318" s="1">
        <v>13</v>
      </c>
      <c r="F318" s="1">
        <v>6</v>
      </c>
      <c r="G318" s="1">
        <v>0</v>
      </c>
      <c r="H318" s="1">
        <v>0</v>
      </c>
      <c r="I318" s="1">
        <v>6</v>
      </c>
      <c r="J318" s="1">
        <v>0</v>
      </c>
      <c r="K318" s="1">
        <v>0</v>
      </c>
      <c r="M318" s="1">
        <v>0</v>
      </c>
      <c r="N318" s="1">
        <v>19.95</v>
      </c>
      <c r="O318" s="1">
        <v>3</v>
      </c>
      <c r="P318" s="1">
        <v>0.13071895424836602</v>
      </c>
      <c r="Q318" s="1">
        <v>22.95</v>
      </c>
      <c r="R318" s="1">
        <v>42.499950000000005</v>
      </c>
      <c r="S318" s="1">
        <v>3.5</v>
      </c>
      <c r="T318" s="1">
        <v>7.6087039225042633E-2</v>
      </c>
      <c r="U318" s="1">
        <v>45.999950000000005</v>
      </c>
      <c r="V318" s="1">
        <v>10.49405</v>
      </c>
      <c r="W318" s="1">
        <v>1</v>
      </c>
      <c r="X318" s="1">
        <v>8.700153557710294E-2</v>
      </c>
      <c r="Y318" s="1">
        <v>11.49405</v>
      </c>
      <c r="Z318" s="1">
        <v>153.86070999999995</v>
      </c>
      <c r="AA318" s="1">
        <v>32.703029999999998</v>
      </c>
      <c r="AB318" s="1">
        <v>0.17529145802930413</v>
      </c>
      <c r="AC318" s="1">
        <v>186.56373999999994</v>
      </c>
      <c r="AD318" s="1">
        <v>156.71101999999996</v>
      </c>
      <c r="AE318" s="1">
        <v>9.6</v>
      </c>
      <c r="AF318" s="1">
        <v>5.7723174327233409E-2</v>
      </c>
      <c r="AG318" s="1">
        <v>166.31101999999996</v>
      </c>
      <c r="AH318" s="1">
        <v>63.30894</v>
      </c>
      <c r="AI318" s="1">
        <v>10.125</v>
      </c>
      <c r="AJ318" s="1">
        <v>0.13787902433125607</v>
      </c>
      <c r="AK318" s="1">
        <v>73.433940000000007</v>
      </c>
      <c r="AL318" s="1">
        <v>525.75269999999989</v>
      </c>
    </row>
    <row r="319" spans="1:38" hidden="1">
      <c r="A319" s="1" t="s">
        <v>128</v>
      </c>
      <c r="B319" s="14">
        <v>15</v>
      </c>
      <c r="C319" s="1">
        <v>1</v>
      </c>
      <c r="D319" s="1">
        <v>6.25E-2</v>
      </c>
      <c r="E319" s="1">
        <v>16</v>
      </c>
      <c r="F319" s="1">
        <v>9.5</v>
      </c>
      <c r="G319" s="1">
        <v>2</v>
      </c>
      <c r="H319" s="1">
        <v>0.17391304347826086</v>
      </c>
      <c r="I319" s="1">
        <v>11.5</v>
      </c>
      <c r="J319" s="1">
        <v>20</v>
      </c>
      <c r="K319" s="1">
        <v>1</v>
      </c>
      <c r="L319" s="1">
        <v>4.7619047619047616E-2</v>
      </c>
      <c r="M319" s="1">
        <v>21</v>
      </c>
      <c r="N319" s="1">
        <v>65</v>
      </c>
      <c r="O319" s="1">
        <v>4</v>
      </c>
      <c r="P319" s="1">
        <v>5.7971014492753624E-2</v>
      </c>
      <c r="Q319" s="1">
        <v>69</v>
      </c>
      <c r="R319" s="1">
        <v>214.93107000000003</v>
      </c>
      <c r="S319" s="1">
        <v>34.349940000000004</v>
      </c>
      <c r="T319" s="1">
        <v>0.13779605594505573</v>
      </c>
      <c r="U319" s="1">
        <v>249.28101000000004</v>
      </c>
      <c r="V319" s="1">
        <v>180.5</v>
      </c>
      <c r="W319" s="1">
        <v>26.052129999999998</v>
      </c>
      <c r="X319" s="1">
        <v>0.12612859523646644</v>
      </c>
      <c r="Y319" s="1">
        <v>206.55213000000001</v>
      </c>
      <c r="Z319" s="1">
        <v>248.43535999999997</v>
      </c>
      <c r="AA319" s="1">
        <v>28.634820000000001</v>
      </c>
      <c r="AB319" s="1">
        <v>0.10334861730699421</v>
      </c>
      <c r="AC319" s="1">
        <v>277.07017999999999</v>
      </c>
      <c r="AD319" s="1">
        <v>168.41965999999999</v>
      </c>
      <c r="AE319" s="1">
        <v>56.705609999999993</v>
      </c>
      <c r="AF319" s="1">
        <v>0.25188469512996026</v>
      </c>
      <c r="AG319" s="1">
        <v>225.12527</v>
      </c>
      <c r="AH319" s="1">
        <v>112.19374999999999</v>
      </c>
      <c r="AI319" s="1">
        <v>87.879859999999994</v>
      </c>
      <c r="AJ319" s="1">
        <v>0.43923763858711806</v>
      </c>
      <c r="AK319" s="1">
        <v>200.07360999999997</v>
      </c>
      <c r="AL319" s="1">
        <v>1275.6022</v>
      </c>
    </row>
    <row r="320" spans="1:38" hidden="1">
      <c r="A320" s="1" t="s">
        <v>129</v>
      </c>
      <c r="B320" s="14">
        <v>8</v>
      </c>
      <c r="C320" s="1">
        <v>0</v>
      </c>
      <c r="D320" s="1">
        <v>0</v>
      </c>
      <c r="E320" s="1">
        <v>8</v>
      </c>
      <c r="F320" s="1">
        <v>12</v>
      </c>
      <c r="G320" s="1">
        <v>0</v>
      </c>
      <c r="H320" s="1">
        <v>0</v>
      </c>
      <c r="I320" s="1">
        <v>12</v>
      </c>
      <c r="J320" s="1">
        <v>15</v>
      </c>
      <c r="K320" s="1">
        <v>0</v>
      </c>
      <c r="L320" s="1">
        <v>0</v>
      </c>
      <c r="M320" s="1">
        <v>15</v>
      </c>
      <c r="N320" s="1">
        <v>6</v>
      </c>
      <c r="O320" s="1">
        <v>2</v>
      </c>
      <c r="P320" s="1">
        <v>0.25</v>
      </c>
      <c r="Q320" s="1">
        <v>8</v>
      </c>
      <c r="R320" s="1">
        <v>31</v>
      </c>
      <c r="S320" s="1">
        <v>25.6813</v>
      </c>
      <c r="T320" s="1">
        <v>0.45308240989532705</v>
      </c>
      <c r="U320" s="1">
        <v>56.6813</v>
      </c>
      <c r="V320" s="1">
        <v>46</v>
      </c>
      <c r="W320" s="1">
        <v>35</v>
      </c>
      <c r="X320" s="1">
        <v>0.43209876543209874</v>
      </c>
      <c r="Y320" s="1">
        <v>81</v>
      </c>
      <c r="Z320" s="1">
        <v>64</v>
      </c>
      <c r="AA320" s="1">
        <v>58.2</v>
      </c>
      <c r="AB320" s="1">
        <v>0.47626841243862522</v>
      </c>
      <c r="AC320" s="1">
        <v>122.2</v>
      </c>
      <c r="AD320" s="1">
        <v>41</v>
      </c>
      <c r="AE320" s="1">
        <v>48.030999999999999</v>
      </c>
      <c r="AF320" s="1">
        <v>0.53948624636362608</v>
      </c>
      <c r="AG320" s="1">
        <v>89.031000000000006</v>
      </c>
      <c r="AH320" s="1">
        <v>48</v>
      </c>
      <c r="AI320" s="1">
        <v>19</v>
      </c>
      <c r="AJ320" s="1">
        <v>0.28358208955223879</v>
      </c>
      <c r="AK320" s="1">
        <v>67</v>
      </c>
      <c r="AL320" s="1">
        <v>458.91230000000002</v>
      </c>
    </row>
    <row r="321" spans="1:38" hidden="1">
      <c r="A321" s="1" t="s">
        <v>130</v>
      </c>
      <c r="B321" s="14">
        <v>17</v>
      </c>
      <c r="C321" s="1">
        <v>3</v>
      </c>
      <c r="D321" s="1">
        <v>0.15</v>
      </c>
      <c r="E321" s="1">
        <v>20</v>
      </c>
      <c r="F321" s="1">
        <v>47.999999999999993</v>
      </c>
      <c r="G321" s="1">
        <v>3.9313700000000003</v>
      </c>
      <c r="H321" s="1">
        <v>7.5703182873858341E-2</v>
      </c>
      <c r="I321" s="1">
        <v>51.931369999999994</v>
      </c>
      <c r="J321" s="1">
        <v>0</v>
      </c>
      <c r="K321" s="1">
        <v>0</v>
      </c>
      <c r="M321" s="1">
        <v>0</v>
      </c>
      <c r="N321" s="1">
        <v>1</v>
      </c>
      <c r="O321" s="1">
        <v>0</v>
      </c>
      <c r="P321" s="1">
        <v>0</v>
      </c>
      <c r="Q321" s="1">
        <v>1</v>
      </c>
      <c r="R321" s="1">
        <v>187.79531999999998</v>
      </c>
      <c r="S321" s="1">
        <v>14.351729999999998</v>
      </c>
      <c r="T321" s="1">
        <v>7.0996484984569397E-2</v>
      </c>
      <c r="U321" s="1">
        <v>202.14704999999998</v>
      </c>
      <c r="V321" s="1">
        <v>26.000000000000004</v>
      </c>
      <c r="W321" s="1">
        <v>5</v>
      </c>
      <c r="X321" s="1">
        <v>0.16129032258064513</v>
      </c>
      <c r="Y321" s="1">
        <v>31.000000000000004</v>
      </c>
      <c r="Z321" s="1">
        <v>432.51128999999969</v>
      </c>
      <c r="AA321" s="1">
        <v>78.613109999999992</v>
      </c>
      <c r="AB321" s="1">
        <v>0.15380425978489784</v>
      </c>
      <c r="AC321" s="1">
        <v>511.1243999999997</v>
      </c>
      <c r="AD321" s="1">
        <v>279.04544000000004</v>
      </c>
      <c r="AE321" s="1">
        <v>95.770359999999997</v>
      </c>
      <c r="AF321" s="1">
        <v>0.25551313471844034</v>
      </c>
      <c r="AG321" s="1">
        <v>374.81580000000002</v>
      </c>
      <c r="AH321" s="1">
        <v>216.86978000000002</v>
      </c>
      <c r="AI321" s="1">
        <v>83.185470000000009</v>
      </c>
      <c r="AJ321" s="1">
        <v>0.27723384276729041</v>
      </c>
      <c r="AK321" s="1">
        <v>300.05525</v>
      </c>
      <c r="AL321" s="1">
        <v>1492.0738699999997</v>
      </c>
    </row>
    <row r="322" spans="1:38" hidden="1">
      <c r="A322" s="1" t="s">
        <v>131</v>
      </c>
      <c r="B322" s="14">
        <v>6</v>
      </c>
      <c r="C322" s="1">
        <v>0</v>
      </c>
      <c r="D322" s="1">
        <v>0</v>
      </c>
      <c r="E322" s="1">
        <v>6</v>
      </c>
      <c r="F322" s="1">
        <v>19</v>
      </c>
      <c r="G322" s="1">
        <v>0</v>
      </c>
      <c r="H322" s="1">
        <v>0</v>
      </c>
      <c r="I322" s="1">
        <v>19</v>
      </c>
      <c r="J322" s="1">
        <v>16</v>
      </c>
      <c r="K322" s="1">
        <v>0</v>
      </c>
      <c r="L322" s="1">
        <v>0</v>
      </c>
      <c r="M322" s="1">
        <v>16</v>
      </c>
      <c r="N322" s="1">
        <v>27</v>
      </c>
      <c r="O322" s="1">
        <v>0</v>
      </c>
      <c r="P322" s="1">
        <v>0</v>
      </c>
      <c r="Q322" s="1">
        <v>27</v>
      </c>
      <c r="R322" s="1">
        <v>91</v>
      </c>
      <c r="S322" s="1">
        <v>8.8532799999999998</v>
      </c>
      <c r="T322" s="1">
        <v>8.8662886186612999E-2</v>
      </c>
      <c r="U322" s="1">
        <v>99.853279999999998</v>
      </c>
      <c r="V322" s="1">
        <v>275.51479000000006</v>
      </c>
      <c r="W322" s="1">
        <v>32.988439999999997</v>
      </c>
      <c r="X322" s="1">
        <v>0.10693061463246266</v>
      </c>
      <c r="Y322" s="1">
        <v>308.50323000000003</v>
      </c>
      <c r="Z322" s="1">
        <v>167.42792000000009</v>
      </c>
      <c r="AA322" s="1">
        <v>29.323740000000001</v>
      </c>
      <c r="AB322" s="1">
        <v>0.14903935245069846</v>
      </c>
      <c r="AC322" s="1">
        <v>196.75166000000007</v>
      </c>
      <c r="AD322" s="1">
        <v>169.80646000000002</v>
      </c>
      <c r="AE322" s="1">
        <v>33.837790000000005</v>
      </c>
      <c r="AF322" s="1">
        <v>0.16616128370921349</v>
      </c>
      <c r="AG322" s="1">
        <v>203.64425000000003</v>
      </c>
      <c r="AH322" s="1">
        <v>223.96936000000017</v>
      </c>
      <c r="AI322" s="1">
        <v>34.166799999999995</v>
      </c>
      <c r="AJ322" s="1">
        <v>0.13235960432664676</v>
      </c>
      <c r="AK322" s="1">
        <v>258.13616000000013</v>
      </c>
      <c r="AL322" s="1">
        <v>1134.8885800000003</v>
      </c>
    </row>
    <row r="323" spans="1:38" hidden="1">
      <c r="A323" s="1" t="s">
        <v>132</v>
      </c>
      <c r="B323" s="14">
        <v>48.41733</v>
      </c>
      <c r="C323" s="1">
        <v>8.1</v>
      </c>
      <c r="D323" s="1">
        <v>0.14331887228218318</v>
      </c>
      <c r="E323" s="1">
        <v>56.517330000000001</v>
      </c>
      <c r="F323" s="1">
        <v>25</v>
      </c>
      <c r="G323" s="1">
        <v>1</v>
      </c>
      <c r="H323" s="1">
        <v>3.8461538461538464E-2</v>
      </c>
      <c r="I323" s="1">
        <v>26</v>
      </c>
      <c r="J323" s="1">
        <v>6</v>
      </c>
      <c r="K323" s="1">
        <v>0</v>
      </c>
      <c r="L323" s="1">
        <v>0</v>
      </c>
      <c r="M323" s="1">
        <v>6</v>
      </c>
      <c r="N323" s="1">
        <v>190</v>
      </c>
      <c r="O323" s="1">
        <v>24.196999999999999</v>
      </c>
      <c r="P323" s="1">
        <v>0.11296610129927123</v>
      </c>
      <c r="Q323" s="1">
        <v>214.197</v>
      </c>
      <c r="R323" s="1">
        <v>495.6</v>
      </c>
      <c r="S323" s="1">
        <v>109.70775999999999</v>
      </c>
      <c r="T323" s="1">
        <v>0.18124294325914472</v>
      </c>
      <c r="U323" s="1">
        <v>605.30776000000003</v>
      </c>
      <c r="V323" s="1">
        <v>739.82226999999978</v>
      </c>
      <c r="W323" s="1">
        <v>208.32272000000003</v>
      </c>
      <c r="X323" s="1">
        <v>0.21971610059343358</v>
      </c>
      <c r="Y323" s="1">
        <v>948.14498999999978</v>
      </c>
      <c r="Z323" s="1">
        <v>648.75604999999996</v>
      </c>
      <c r="AA323" s="1">
        <v>147.39388000000005</v>
      </c>
      <c r="AB323" s="1">
        <v>0.18513332030312438</v>
      </c>
      <c r="AC323" s="1">
        <v>796.14993000000004</v>
      </c>
      <c r="AD323" s="1">
        <v>657.57852999999966</v>
      </c>
      <c r="AE323" s="1">
        <v>176.10777000000004</v>
      </c>
      <c r="AF323" s="1">
        <v>0.21123985124860525</v>
      </c>
      <c r="AG323" s="1">
        <v>833.68629999999973</v>
      </c>
      <c r="AH323" s="1">
        <v>540.59368999999992</v>
      </c>
      <c r="AI323" s="1">
        <v>165.11827000000005</v>
      </c>
      <c r="AJ323" s="1">
        <v>0.23397402815732365</v>
      </c>
      <c r="AK323" s="1">
        <v>705.71195999999998</v>
      </c>
      <c r="AL323" s="1">
        <v>4191.7152699999997</v>
      </c>
    </row>
    <row r="324" spans="1:38" hidden="1">
      <c r="A324" s="1" t="s">
        <v>133</v>
      </c>
      <c r="B324" s="14">
        <v>15</v>
      </c>
      <c r="C324" s="1">
        <v>0</v>
      </c>
      <c r="D324" s="1">
        <v>0</v>
      </c>
      <c r="E324" s="1">
        <v>15</v>
      </c>
      <c r="F324" s="1">
        <v>9</v>
      </c>
      <c r="G324" s="1">
        <v>0</v>
      </c>
      <c r="H324" s="1">
        <v>0</v>
      </c>
      <c r="I324" s="1">
        <v>9</v>
      </c>
      <c r="J324" s="1">
        <v>25</v>
      </c>
      <c r="K324" s="1">
        <v>0</v>
      </c>
      <c r="L324" s="1">
        <v>0</v>
      </c>
      <c r="M324" s="1">
        <v>25</v>
      </c>
      <c r="N324" s="1">
        <v>28</v>
      </c>
      <c r="O324" s="1">
        <v>2</v>
      </c>
      <c r="P324" s="1">
        <v>6.6666666666666666E-2</v>
      </c>
      <c r="Q324" s="1">
        <v>30</v>
      </c>
      <c r="R324" s="1">
        <v>87</v>
      </c>
      <c r="S324" s="1">
        <v>4</v>
      </c>
      <c r="T324" s="1">
        <v>4.3956043956043959E-2</v>
      </c>
      <c r="U324" s="1">
        <v>91</v>
      </c>
      <c r="V324" s="1">
        <v>87</v>
      </c>
      <c r="W324" s="1">
        <v>9.4</v>
      </c>
      <c r="X324" s="1">
        <v>9.7510373443983403E-2</v>
      </c>
      <c r="Y324" s="1">
        <v>96.4</v>
      </c>
      <c r="Z324" s="1">
        <v>207.50624999999999</v>
      </c>
      <c r="AA324" s="1">
        <v>11.5</v>
      </c>
      <c r="AB324" s="1">
        <v>5.2509916954424821E-2</v>
      </c>
      <c r="AC324" s="1">
        <v>219.00624999999999</v>
      </c>
      <c r="AD324" s="1">
        <v>100</v>
      </c>
      <c r="AE324" s="1">
        <v>6</v>
      </c>
      <c r="AF324" s="1">
        <v>5.6603773584905662E-2</v>
      </c>
      <c r="AG324" s="1">
        <v>106</v>
      </c>
      <c r="AH324" s="1">
        <v>163</v>
      </c>
      <c r="AI324" s="1">
        <v>12.77933</v>
      </c>
      <c r="AJ324" s="1">
        <v>7.2700982533042996E-2</v>
      </c>
      <c r="AK324" s="1">
        <v>175.77932999999999</v>
      </c>
      <c r="AL324" s="1">
        <v>767.18557999999996</v>
      </c>
    </row>
    <row r="325" spans="1:38" hidden="1">
      <c r="A325" s="1" t="s">
        <v>134</v>
      </c>
      <c r="B325" s="14">
        <v>7</v>
      </c>
      <c r="C325" s="1">
        <v>0</v>
      </c>
      <c r="D325" s="1">
        <v>0</v>
      </c>
      <c r="E325" s="1">
        <v>7</v>
      </c>
      <c r="F325" s="1">
        <v>0</v>
      </c>
      <c r="G325" s="1">
        <v>0</v>
      </c>
      <c r="I325" s="1">
        <v>0</v>
      </c>
      <c r="J325" s="1">
        <v>16</v>
      </c>
      <c r="K325" s="1">
        <v>1</v>
      </c>
      <c r="L325" s="1">
        <v>5.8823529411764705E-2</v>
      </c>
      <c r="M325" s="1">
        <v>17</v>
      </c>
      <c r="N325" s="1">
        <v>51</v>
      </c>
      <c r="O325" s="1">
        <v>3</v>
      </c>
      <c r="P325" s="1">
        <v>5.5555555555555552E-2</v>
      </c>
      <c r="Q325" s="1">
        <v>54</v>
      </c>
      <c r="R325" s="1">
        <v>240.333</v>
      </c>
      <c r="S325" s="1">
        <v>17</v>
      </c>
      <c r="T325" s="1">
        <v>6.6062261738681016E-2</v>
      </c>
      <c r="U325" s="1">
        <v>257.33299999999997</v>
      </c>
      <c r="V325" s="1">
        <v>456.1</v>
      </c>
      <c r="W325" s="1">
        <v>101.88399</v>
      </c>
      <c r="X325" s="1">
        <v>0.18259303461377088</v>
      </c>
      <c r="Y325" s="1">
        <v>557.98399000000006</v>
      </c>
      <c r="Z325" s="1">
        <v>349.49501999999995</v>
      </c>
      <c r="AA325" s="1">
        <v>53.726550000000003</v>
      </c>
      <c r="AB325" s="1">
        <v>0.13324324390681783</v>
      </c>
      <c r="AC325" s="1">
        <v>403.22156999999993</v>
      </c>
      <c r="AD325" s="1">
        <v>439.72048000000001</v>
      </c>
      <c r="AE325" s="1">
        <v>139.0043</v>
      </c>
      <c r="AF325" s="1">
        <v>0.24019068269376681</v>
      </c>
      <c r="AG325" s="1">
        <v>578.72478000000001</v>
      </c>
      <c r="AH325" s="1">
        <v>457.29775000000001</v>
      </c>
      <c r="AI325" s="1">
        <v>74.285709999999995</v>
      </c>
      <c r="AJ325" s="1">
        <v>0.13974420874569721</v>
      </c>
      <c r="AK325" s="1">
        <v>531.58346000000006</v>
      </c>
      <c r="AL325" s="1">
        <v>2406.8468000000003</v>
      </c>
    </row>
    <row r="326" spans="1:38" hidden="1">
      <c r="A326" s="1" t="s">
        <v>135</v>
      </c>
      <c r="B326" s="14">
        <v>2</v>
      </c>
      <c r="C326" s="1">
        <v>0</v>
      </c>
      <c r="D326" s="1">
        <v>0</v>
      </c>
      <c r="E326" s="1">
        <v>2</v>
      </c>
      <c r="F326" s="1">
        <v>4</v>
      </c>
      <c r="G326" s="1">
        <v>0</v>
      </c>
      <c r="H326" s="1">
        <v>0</v>
      </c>
      <c r="I326" s="1">
        <v>4</v>
      </c>
      <c r="J326" s="1">
        <v>0</v>
      </c>
      <c r="K326" s="1">
        <v>0</v>
      </c>
      <c r="M326" s="1">
        <v>0</v>
      </c>
      <c r="N326" s="1">
        <v>4</v>
      </c>
      <c r="O326" s="1">
        <v>1</v>
      </c>
      <c r="P326" s="1">
        <v>0.2</v>
      </c>
      <c r="Q326" s="1">
        <v>5</v>
      </c>
      <c r="R326" s="1">
        <v>5</v>
      </c>
      <c r="S326" s="1">
        <v>0</v>
      </c>
      <c r="T326" s="1">
        <v>0</v>
      </c>
      <c r="U326" s="1">
        <v>5</v>
      </c>
      <c r="V326" s="1">
        <v>24</v>
      </c>
      <c r="W326" s="1">
        <v>1</v>
      </c>
      <c r="X326" s="1">
        <v>0.04</v>
      </c>
      <c r="Y326" s="1">
        <v>25</v>
      </c>
      <c r="Z326" s="1">
        <v>17</v>
      </c>
      <c r="AA326" s="1">
        <v>0</v>
      </c>
      <c r="AB326" s="1">
        <v>0</v>
      </c>
      <c r="AC326" s="1">
        <v>17</v>
      </c>
      <c r="AD326" s="1">
        <v>28.5</v>
      </c>
      <c r="AE326" s="1">
        <v>1</v>
      </c>
      <c r="AF326" s="1">
        <v>3.3898305084745763E-2</v>
      </c>
      <c r="AG326" s="1">
        <v>29.5</v>
      </c>
      <c r="AH326" s="1">
        <v>33.5</v>
      </c>
      <c r="AI326" s="1">
        <v>4</v>
      </c>
      <c r="AJ326" s="1">
        <v>0.10666666666666667</v>
      </c>
      <c r="AK326" s="1">
        <v>37.5</v>
      </c>
      <c r="AL326" s="1">
        <v>125</v>
      </c>
    </row>
    <row r="327" spans="1:38" hidden="1">
      <c r="A327" s="1" t="s">
        <v>136</v>
      </c>
      <c r="B327" s="14">
        <v>4</v>
      </c>
      <c r="C327" s="1">
        <v>1</v>
      </c>
      <c r="D327" s="1">
        <v>0.2</v>
      </c>
      <c r="E327" s="1">
        <v>5</v>
      </c>
      <c r="F327" s="1">
        <v>0</v>
      </c>
      <c r="G327" s="1">
        <v>0</v>
      </c>
      <c r="I327" s="1">
        <v>0</v>
      </c>
      <c r="J327" s="1">
        <v>0</v>
      </c>
      <c r="K327" s="1">
        <v>0</v>
      </c>
      <c r="M327" s="1">
        <v>0</v>
      </c>
      <c r="N327" s="1">
        <v>7</v>
      </c>
      <c r="O327" s="1">
        <v>1</v>
      </c>
      <c r="P327" s="1">
        <v>0.125</v>
      </c>
      <c r="Q327" s="1">
        <v>8</v>
      </c>
      <c r="R327" s="1">
        <v>16.5</v>
      </c>
      <c r="S327" s="1">
        <v>0</v>
      </c>
      <c r="T327" s="1">
        <v>0</v>
      </c>
      <c r="U327" s="1">
        <v>16.5</v>
      </c>
      <c r="V327" s="1">
        <v>55.278019999999998</v>
      </c>
      <c r="W327" s="1">
        <v>0.28161000000000003</v>
      </c>
      <c r="X327" s="1">
        <v>5.0686082682696058E-3</v>
      </c>
      <c r="Y327" s="1">
        <v>55.559629999999999</v>
      </c>
      <c r="Z327" s="1">
        <v>72.405000000000001</v>
      </c>
      <c r="AA327" s="1">
        <v>1.7183899999999999</v>
      </c>
      <c r="AB327" s="1">
        <v>2.3182830682730509E-2</v>
      </c>
      <c r="AC327" s="1">
        <v>74.123390000000001</v>
      </c>
      <c r="AD327" s="1">
        <v>124.78742000000001</v>
      </c>
      <c r="AE327" s="1">
        <v>5</v>
      </c>
      <c r="AF327" s="1">
        <v>3.8524534966485967E-2</v>
      </c>
      <c r="AG327" s="1">
        <v>129.78742</v>
      </c>
      <c r="AH327" s="1">
        <v>116.41848999999999</v>
      </c>
      <c r="AI327" s="1">
        <v>7</v>
      </c>
      <c r="AJ327" s="1">
        <v>5.6717595556387057E-2</v>
      </c>
      <c r="AK327" s="1">
        <v>123.41848999999999</v>
      </c>
      <c r="AL327" s="1">
        <v>412.38892999999996</v>
      </c>
    </row>
    <row r="328" spans="1:38" hidden="1">
      <c r="A328" s="1" t="s">
        <v>137</v>
      </c>
      <c r="B328" s="14">
        <v>11</v>
      </c>
      <c r="C328" s="1">
        <v>0</v>
      </c>
      <c r="D328" s="1">
        <v>0</v>
      </c>
      <c r="E328" s="1">
        <v>11</v>
      </c>
      <c r="F328" s="1">
        <v>13</v>
      </c>
      <c r="G328" s="1">
        <v>1</v>
      </c>
      <c r="H328" s="1">
        <v>7.1428571428571425E-2</v>
      </c>
      <c r="I328" s="1">
        <v>14</v>
      </c>
      <c r="J328" s="1">
        <v>17</v>
      </c>
      <c r="K328" s="1">
        <v>1</v>
      </c>
      <c r="L328" s="1">
        <v>5.5555555555555552E-2</v>
      </c>
      <c r="M328" s="1">
        <v>18</v>
      </c>
      <c r="N328" s="1">
        <v>20</v>
      </c>
      <c r="O328" s="1">
        <v>0</v>
      </c>
      <c r="P328" s="1">
        <v>0</v>
      </c>
      <c r="Q328" s="1">
        <v>20</v>
      </c>
      <c r="R328" s="1">
        <v>171.99999999999989</v>
      </c>
      <c r="S328" s="1">
        <v>5</v>
      </c>
      <c r="T328" s="1">
        <v>2.8248587570621486E-2</v>
      </c>
      <c r="U328" s="1">
        <v>176.99999999999989</v>
      </c>
      <c r="V328" s="1">
        <v>67.5</v>
      </c>
      <c r="W328" s="1">
        <v>2</v>
      </c>
      <c r="X328" s="1">
        <v>2.8776978417266189E-2</v>
      </c>
      <c r="Y328" s="1">
        <v>69.5</v>
      </c>
      <c r="Z328" s="1">
        <v>366.4999999999996</v>
      </c>
      <c r="AA328" s="1">
        <v>15</v>
      </c>
      <c r="AB328" s="1">
        <v>3.9318479685452205E-2</v>
      </c>
      <c r="AC328" s="1">
        <v>381.4999999999996</v>
      </c>
      <c r="AD328" s="1">
        <v>120.99999999999991</v>
      </c>
      <c r="AE328" s="1">
        <v>18.205719999999999</v>
      </c>
      <c r="AF328" s="1">
        <v>0.13078284426818099</v>
      </c>
      <c r="AG328" s="1">
        <v>139.20571999999993</v>
      </c>
      <c r="AH328" s="1">
        <v>353.65695999999969</v>
      </c>
      <c r="AI328" s="1">
        <v>19.864000000000001</v>
      </c>
      <c r="AJ328" s="1">
        <v>5.3180415899552247E-2</v>
      </c>
      <c r="AK328" s="1">
        <v>373.52095999999966</v>
      </c>
      <c r="AL328" s="1">
        <v>1203.7266799999993</v>
      </c>
    </row>
    <row r="329" spans="1:38" hidden="1">
      <c r="A329" s="1" t="s">
        <v>138</v>
      </c>
      <c r="B329" s="14">
        <v>2</v>
      </c>
      <c r="C329" s="1">
        <v>0</v>
      </c>
      <c r="D329" s="1">
        <v>0</v>
      </c>
      <c r="E329" s="1">
        <v>2</v>
      </c>
      <c r="F329" s="1">
        <v>4</v>
      </c>
      <c r="G329" s="1">
        <v>0</v>
      </c>
      <c r="H329" s="1">
        <v>0</v>
      </c>
      <c r="I329" s="1">
        <v>4</v>
      </c>
      <c r="J329" s="1">
        <v>0</v>
      </c>
      <c r="K329" s="1">
        <v>0</v>
      </c>
      <c r="M329" s="1">
        <v>0</v>
      </c>
      <c r="N329" s="1">
        <v>7.9999999999999991</v>
      </c>
      <c r="O329" s="1">
        <v>1</v>
      </c>
      <c r="P329" s="1">
        <v>0.1111111111111111</v>
      </c>
      <c r="Q329" s="1">
        <v>9</v>
      </c>
      <c r="R329" s="1">
        <v>2</v>
      </c>
      <c r="S329" s="1">
        <v>0</v>
      </c>
      <c r="T329" s="1">
        <v>0</v>
      </c>
      <c r="U329" s="1">
        <v>2</v>
      </c>
      <c r="V329" s="1">
        <v>10</v>
      </c>
      <c r="W329" s="1">
        <v>0</v>
      </c>
      <c r="X329" s="1">
        <v>0</v>
      </c>
      <c r="Y329" s="1">
        <v>10</v>
      </c>
      <c r="Z329" s="1">
        <v>21</v>
      </c>
      <c r="AA329" s="1">
        <v>1</v>
      </c>
      <c r="AB329" s="1">
        <v>4.5454545454545456E-2</v>
      </c>
      <c r="AC329" s="1">
        <v>22</v>
      </c>
      <c r="AD329" s="1">
        <v>22</v>
      </c>
      <c r="AE329" s="1">
        <v>8</v>
      </c>
      <c r="AF329" s="1">
        <v>0.26666666666666666</v>
      </c>
      <c r="AG329" s="1">
        <v>30</v>
      </c>
      <c r="AH329" s="1">
        <v>8.7457600000000006</v>
      </c>
      <c r="AI329" s="1">
        <v>0.25424000000000002</v>
      </c>
      <c r="AJ329" s="1">
        <v>2.8248888888888893E-2</v>
      </c>
      <c r="AK329" s="1">
        <v>9</v>
      </c>
      <c r="AL329" s="1">
        <v>88</v>
      </c>
    </row>
    <row r="330" spans="1:38" hidden="1">
      <c r="A330" s="1" t="s">
        <v>139</v>
      </c>
      <c r="B330" s="14">
        <v>14</v>
      </c>
      <c r="C330" s="1">
        <v>0</v>
      </c>
      <c r="D330" s="1">
        <v>0</v>
      </c>
      <c r="E330" s="1">
        <v>14</v>
      </c>
      <c r="F330" s="1">
        <v>16</v>
      </c>
      <c r="G330" s="1">
        <v>1</v>
      </c>
      <c r="H330" s="1">
        <v>5.8823529411764705E-2</v>
      </c>
      <c r="I330" s="1">
        <v>17</v>
      </c>
      <c r="J330" s="1">
        <v>0</v>
      </c>
      <c r="K330" s="1">
        <v>0</v>
      </c>
      <c r="M330" s="1">
        <v>0</v>
      </c>
      <c r="N330" s="1">
        <v>97.8</v>
      </c>
      <c r="O330" s="1">
        <v>4</v>
      </c>
      <c r="P330" s="1">
        <v>3.9292730844793712E-2</v>
      </c>
      <c r="Q330" s="1">
        <v>101.8</v>
      </c>
      <c r="R330" s="1">
        <v>361.28022999999996</v>
      </c>
      <c r="S330" s="1">
        <v>27.21977</v>
      </c>
      <c r="T330" s="1">
        <v>7.0063758043758056E-2</v>
      </c>
      <c r="U330" s="1">
        <v>388.49999999999994</v>
      </c>
      <c r="V330" s="1">
        <v>639.69000000000017</v>
      </c>
      <c r="W330" s="1">
        <v>54</v>
      </c>
      <c r="X330" s="1">
        <v>7.784457034121868E-2</v>
      </c>
      <c r="Y330" s="1">
        <v>693.69000000000017</v>
      </c>
      <c r="Z330" s="1">
        <v>1</v>
      </c>
      <c r="AA330" s="1">
        <v>5</v>
      </c>
      <c r="AB330" s="1">
        <v>0.83333333333333337</v>
      </c>
      <c r="AC330" s="1">
        <v>6</v>
      </c>
      <c r="AD330" s="1">
        <v>696.7527700000004</v>
      </c>
      <c r="AE330" s="1">
        <v>79.350709999999992</v>
      </c>
      <c r="AF330" s="1">
        <v>0.10224243550615177</v>
      </c>
      <c r="AG330" s="1">
        <v>776.10348000000045</v>
      </c>
      <c r="AH330" s="1">
        <v>716.33897000000047</v>
      </c>
      <c r="AI330" s="1">
        <v>78.889299999999992</v>
      </c>
      <c r="AJ330" s="1">
        <v>9.9203339438624263E-2</v>
      </c>
      <c r="AK330" s="1">
        <v>795.22827000000052</v>
      </c>
      <c r="AL330" s="1">
        <v>2792.321750000001</v>
      </c>
    </row>
    <row r="331" spans="1:38" hidden="1">
      <c r="A331" s="1" t="s">
        <v>140</v>
      </c>
      <c r="B331" s="14">
        <v>9</v>
      </c>
      <c r="C331" s="1">
        <v>0</v>
      </c>
      <c r="D331" s="1">
        <v>0</v>
      </c>
      <c r="E331" s="1">
        <v>9</v>
      </c>
      <c r="F331" s="1">
        <v>13</v>
      </c>
      <c r="G331" s="1">
        <v>0</v>
      </c>
      <c r="H331" s="1">
        <v>0</v>
      </c>
      <c r="I331" s="1">
        <v>13</v>
      </c>
      <c r="J331" s="1">
        <v>66</v>
      </c>
      <c r="K331" s="1">
        <v>4</v>
      </c>
      <c r="L331" s="1">
        <v>5.7142857142857141E-2</v>
      </c>
      <c r="M331" s="1">
        <v>70</v>
      </c>
      <c r="N331" s="1">
        <v>1</v>
      </c>
      <c r="O331" s="1">
        <v>1</v>
      </c>
      <c r="P331" s="1">
        <v>0.5</v>
      </c>
      <c r="Q331" s="1">
        <v>2</v>
      </c>
      <c r="R331" s="1">
        <v>129</v>
      </c>
      <c r="S331" s="1">
        <v>16</v>
      </c>
      <c r="T331" s="1">
        <v>0.1103448275862069</v>
      </c>
      <c r="U331" s="1">
        <v>145</v>
      </c>
      <c r="V331" s="1">
        <v>175.19535000000002</v>
      </c>
      <c r="W331" s="1">
        <v>16.556840000000001</v>
      </c>
      <c r="X331" s="1">
        <v>8.6344985160273793E-2</v>
      </c>
      <c r="Y331" s="1">
        <v>191.75219000000001</v>
      </c>
      <c r="Z331" s="1">
        <v>232.34122000000002</v>
      </c>
      <c r="AA331" s="1">
        <v>20</v>
      </c>
      <c r="AB331" s="1">
        <v>7.925776058307081E-2</v>
      </c>
      <c r="AC331" s="1">
        <v>252.34122000000002</v>
      </c>
      <c r="AD331" s="1">
        <v>584.57436000000007</v>
      </c>
      <c r="AE331" s="1">
        <v>52.766350000000003</v>
      </c>
      <c r="AF331" s="1">
        <v>8.2791431917160915E-2</v>
      </c>
      <c r="AG331" s="1">
        <v>637.34071000000006</v>
      </c>
      <c r="AH331" s="1">
        <v>181.00414000000004</v>
      </c>
      <c r="AI331" s="1">
        <v>8.1033200000000001</v>
      </c>
      <c r="AJ331" s="1">
        <v>4.2850345512546142E-2</v>
      </c>
      <c r="AK331" s="1">
        <v>189.10746000000003</v>
      </c>
      <c r="AL331" s="1">
        <v>1509.5415800000001</v>
      </c>
    </row>
    <row r="332" spans="1:38" hidden="1">
      <c r="A332" s="1" t="s">
        <v>141</v>
      </c>
      <c r="B332" s="14">
        <v>16</v>
      </c>
      <c r="C332" s="1">
        <v>0</v>
      </c>
      <c r="D332" s="1">
        <v>0</v>
      </c>
      <c r="E332" s="1">
        <v>16</v>
      </c>
      <c r="F332" s="1">
        <v>34</v>
      </c>
      <c r="G332" s="1">
        <v>1</v>
      </c>
      <c r="H332" s="1">
        <v>2.8571428571428571E-2</v>
      </c>
      <c r="I332" s="1">
        <v>35</v>
      </c>
      <c r="J332" s="1">
        <v>3</v>
      </c>
      <c r="K332" s="1">
        <v>0</v>
      </c>
      <c r="L332" s="1">
        <v>0</v>
      </c>
      <c r="M332" s="1">
        <v>3</v>
      </c>
      <c r="N332" s="1">
        <v>170.85210000000001</v>
      </c>
      <c r="O332" s="1">
        <v>9</v>
      </c>
      <c r="P332" s="1">
        <v>5.0041117117898541E-2</v>
      </c>
      <c r="Q332" s="1">
        <v>179.85210000000001</v>
      </c>
      <c r="R332" s="1">
        <v>0</v>
      </c>
      <c r="S332" s="1">
        <v>0</v>
      </c>
      <c r="U332" s="1">
        <v>0</v>
      </c>
      <c r="V332" s="1">
        <v>1386.6880899999996</v>
      </c>
      <c r="W332" s="1">
        <v>202.13962000000004</v>
      </c>
      <c r="X332" s="1">
        <v>0.12722563858103916</v>
      </c>
      <c r="Y332" s="1">
        <v>1588.8277099999996</v>
      </c>
      <c r="Z332" s="1">
        <v>266.50067999999999</v>
      </c>
      <c r="AA332" s="1">
        <v>42.274509999999999</v>
      </c>
      <c r="AB332" s="1">
        <v>0.1369103197701862</v>
      </c>
      <c r="AC332" s="1">
        <v>308.77519000000001</v>
      </c>
      <c r="AD332" s="1">
        <v>677.57227</v>
      </c>
      <c r="AE332" s="1">
        <v>85.624369999999999</v>
      </c>
      <c r="AF332" s="1">
        <v>0.11219175440814309</v>
      </c>
      <c r="AG332" s="1">
        <v>763.19664</v>
      </c>
      <c r="AH332" s="1">
        <v>533.03458999999998</v>
      </c>
      <c r="AI332" s="1">
        <v>92</v>
      </c>
      <c r="AJ332" s="1">
        <v>0.14719185381404251</v>
      </c>
      <c r="AK332" s="1">
        <v>625.03458999999998</v>
      </c>
      <c r="AL332" s="1">
        <v>3519.6862300000003</v>
      </c>
    </row>
    <row r="333" spans="1:38" hidden="1">
      <c r="A333" s="1" t="s">
        <v>142</v>
      </c>
      <c r="B333" s="14">
        <v>10</v>
      </c>
      <c r="C333" s="1">
        <v>1</v>
      </c>
      <c r="D333" s="1">
        <v>9.0909090909090912E-2</v>
      </c>
      <c r="E333" s="1">
        <v>11</v>
      </c>
      <c r="F333" s="1">
        <v>18</v>
      </c>
      <c r="G333" s="1">
        <v>0</v>
      </c>
      <c r="H333" s="1">
        <v>0</v>
      </c>
      <c r="I333" s="1">
        <v>18</v>
      </c>
      <c r="J333" s="1">
        <v>48.817790000000002</v>
      </c>
      <c r="K333" s="1">
        <v>3</v>
      </c>
      <c r="L333" s="1">
        <v>5.7895174610881707E-2</v>
      </c>
      <c r="M333" s="1">
        <v>51.817790000000002</v>
      </c>
      <c r="N333" s="1">
        <v>12</v>
      </c>
      <c r="O333" s="1">
        <v>1</v>
      </c>
      <c r="P333" s="1">
        <v>7.6923076923076927E-2</v>
      </c>
      <c r="Q333" s="1">
        <v>13</v>
      </c>
      <c r="R333" s="1">
        <v>8</v>
      </c>
      <c r="S333" s="1">
        <v>1.5</v>
      </c>
      <c r="T333" s="1">
        <v>0.15789473684210525</v>
      </c>
      <c r="U333" s="1">
        <v>9.5</v>
      </c>
      <c r="V333" s="1">
        <v>184.15528999999998</v>
      </c>
      <c r="W333" s="1">
        <v>10.090009999999999</v>
      </c>
      <c r="X333" s="1">
        <v>5.1944680257385897E-2</v>
      </c>
      <c r="Y333" s="1">
        <v>194.24529999999999</v>
      </c>
      <c r="Z333" s="1">
        <v>241.29656000000003</v>
      </c>
      <c r="AA333" s="1">
        <v>36.588000000000001</v>
      </c>
      <c r="AB333" s="1">
        <v>0.13166618541166877</v>
      </c>
      <c r="AC333" s="1">
        <v>277.88456000000002</v>
      </c>
      <c r="AD333" s="1">
        <v>302.18245999999999</v>
      </c>
      <c r="AE333" s="1">
        <v>22.803360000000001</v>
      </c>
      <c r="AF333" s="1">
        <v>7.0167246066305297E-2</v>
      </c>
      <c r="AG333" s="1">
        <v>324.98581999999999</v>
      </c>
      <c r="AH333" s="1">
        <v>256.36707000000001</v>
      </c>
      <c r="AI333" s="1">
        <v>30.182459999999999</v>
      </c>
      <c r="AJ333" s="1">
        <v>0.10533069099781807</v>
      </c>
      <c r="AK333" s="1">
        <v>286.54953</v>
      </c>
      <c r="AL333" s="1">
        <v>1186.9829999999999</v>
      </c>
    </row>
    <row r="334" spans="1:38" hidden="1">
      <c r="A334" s="1" t="s">
        <v>143</v>
      </c>
      <c r="B334" s="14">
        <v>8.8000000000000007</v>
      </c>
      <c r="C334" s="1">
        <v>1</v>
      </c>
      <c r="D334" s="1">
        <v>0.1020408163265306</v>
      </c>
      <c r="E334" s="1">
        <v>9.8000000000000007</v>
      </c>
      <c r="F334" s="1">
        <v>59.666670000000003</v>
      </c>
      <c r="G334" s="1">
        <v>6.8330000000000002</v>
      </c>
      <c r="H334" s="1">
        <v>0.10275238959832431</v>
      </c>
      <c r="I334" s="1">
        <v>66.499670000000009</v>
      </c>
      <c r="J334" s="1">
        <v>69.999989999999997</v>
      </c>
      <c r="K334" s="1">
        <v>10</v>
      </c>
      <c r="L334" s="1">
        <v>0.12500001562500196</v>
      </c>
      <c r="M334" s="1">
        <v>79.999989999999997</v>
      </c>
      <c r="N334" s="1">
        <v>119.27645</v>
      </c>
      <c r="O334" s="1">
        <v>12</v>
      </c>
      <c r="P334" s="1">
        <v>9.141015010689274E-2</v>
      </c>
      <c r="Q334" s="1">
        <v>131.27645000000001</v>
      </c>
      <c r="R334" s="1">
        <v>202.93105</v>
      </c>
      <c r="S334" s="1">
        <v>41.81682</v>
      </c>
      <c r="T334" s="1">
        <v>0.17085672696559115</v>
      </c>
      <c r="U334" s="1">
        <v>244.74787000000001</v>
      </c>
      <c r="V334" s="1">
        <v>511.5576200000001</v>
      </c>
      <c r="W334" s="1">
        <v>140.36481000000001</v>
      </c>
      <c r="X334" s="1">
        <v>0.21530906675507389</v>
      </c>
      <c r="Y334" s="1">
        <v>651.92243000000008</v>
      </c>
      <c r="Z334" s="1">
        <v>985.86670000000026</v>
      </c>
      <c r="AA334" s="1">
        <v>517.28410999999994</v>
      </c>
      <c r="AB334" s="1">
        <v>0.34413320776509437</v>
      </c>
      <c r="AC334" s="1">
        <v>1503.1508100000001</v>
      </c>
      <c r="AD334" s="1">
        <v>633.37464999999997</v>
      </c>
      <c r="AE334" s="1">
        <v>297.22937999999999</v>
      </c>
      <c r="AF334" s="1">
        <v>0.31939403915970577</v>
      </c>
      <c r="AG334" s="1">
        <v>930.60402999999997</v>
      </c>
      <c r="AH334" s="1">
        <v>998.44814000000008</v>
      </c>
      <c r="AI334" s="1">
        <v>396.51667999999989</v>
      </c>
      <c r="AJ334" s="1">
        <v>0.28424851603067663</v>
      </c>
      <c r="AK334" s="1">
        <v>1394.9648199999999</v>
      </c>
      <c r="AL334" s="1">
        <v>5014.4160700000002</v>
      </c>
    </row>
    <row r="335" spans="1:38" hidden="1">
      <c r="A335" s="1" t="s">
        <v>144</v>
      </c>
      <c r="B335" s="14">
        <v>6</v>
      </c>
      <c r="C335" s="1">
        <v>3</v>
      </c>
      <c r="D335" s="1">
        <v>0.33333333333333331</v>
      </c>
      <c r="E335" s="1">
        <v>9</v>
      </c>
      <c r="F335" s="1">
        <v>31.57206</v>
      </c>
      <c r="G335" s="1">
        <v>0</v>
      </c>
      <c r="H335" s="1">
        <v>0</v>
      </c>
      <c r="I335" s="1">
        <v>31.57206</v>
      </c>
      <c r="J335" s="1">
        <v>4.9999900000000004</v>
      </c>
      <c r="K335" s="1">
        <v>4</v>
      </c>
      <c r="L335" s="1">
        <v>0.44444493827215364</v>
      </c>
      <c r="M335" s="1">
        <v>8.9999900000000004</v>
      </c>
      <c r="N335" s="1">
        <v>102.75315999999999</v>
      </c>
      <c r="O335" s="1">
        <v>15.89434</v>
      </c>
      <c r="P335" s="1">
        <v>0.13396270465032975</v>
      </c>
      <c r="Q335" s="1">
        <v>118.64749999999999</v>
      </c>
      <c r="R335" s="1">
        <v>134.97105999999999</v>
      </c>
      <c r="S335" s="1">
        <v>25.907679999999999</v>
      </c>
      <c r="T335" s="1">
        <v>0.16103855611996962</v>
      </c>
      <c r="U335" s="1">
        <v>160.87873999999999</v>
      </c>
      <c r="V335" s="1">
        <v>399.4355900000001</v>
      </c>
      <c r="W335" s="1">
        <v>63.387140000000002</v>
      </c>
      <c r="X335" s="1">
        <v>0.13695770732781423</v>
      </c>
      <c r="Y335" s="1">
        <v>462.82273000000009</v>
      </c>
      <c r="Z335" s="1">
        <v>226.62196999999995</v>
      </c>
      <c r="AA335" s="1">
        <v>46.83175</v>
      </c>
      <c r="AB335" s="1">
        <v>0.17126024103822762</v>
      </c>
      <c r="AC335" s="1">
        <v>273.45371999999998</v>
      </c>
      <c r="AD335" s="1">
        <v>220.32810999999995</v>
      </c>
      <c r="AE335" s="1">
        <v>45.035990000000005</v>
      </c>
      <c r="AF335" s="1">
        <v>0.16971395151039653</v>
      </c>
      <c r="AG335" s="1">
        <v>265.36409999999995</v>
      </c>
      <c r="AH335" s="1">
        <v>104.45057999999999</v>
      </c>
      <c r="AI335" s="1">
        <v>53</v>
      </c>
      <c r="AJ335" s="1">
        <v>0.33661355836224927</v>
      </c>
      <c r="AK335" s="1">
        <v>157.45058</v>
      </c>
      <c r="AL335" s="1">
        <v>1488.1894200000002</v>
      </c>
    </row>
    <row r="336" spans="1:38" hidden="1">
      <c r="A336" s="1" t="s">
        <v>145</v>
      </c>
      <c r="B336" s="14">
        <v>8</v>
      </c>
      <c r="C336" s="1">
        <v>2</v>
      </c>
      <c r="D336" s="1">
        <v>0.2</v>
      </c>
      <c r="E336" s="1">
        <v>10</v>
      </c>
      <c r="F336" s="1">
        <v>15.296110000000001</v>
      </c>
      <c r="G336" s="1">
        <v>0.70389000000000002</v>
      </c>
      <c r="H336" s="1">
        <v>4.3993125000000001E-2</v>
      </c>
      <c r="I336" s="1">
        <v>16</v>
      </c>
      <c r="J336" s="1">
        <v>2</v>
      </c>
      <c r="K336" s="1">
        <v>0</v>
      </c>
      <c r="L336" s="1">
        <v>0</v>
      </c>
      <c r="M336" s="1">
        <v>2</v>
      </c>
      <c r="N336" s="1">
        <v>51</v>
      </c>
      <c r="O336" s="1">
        <v>5</v>
      </c>
      <c r="P336" s="1">
        <v>8.9285714285714288E-2</v>
      </c>
      <c r="Q336" s="1">
        <v>56</v>
      </c>
      <c r="R336" s="1">
        <v>65</v>
      </c>
      <c r="S336" s="1">
        <v>4.4750899999999998</v>
      </c>
      <c r="T336" s="1">
        <v>6.4412870857741958E-2</v>
      </c>
      <c r="U336" s="1">
        <v>69.475089999999994</v>
      </c>
      <c r="V336" s="1">
        <v>149.59324000000004</v>
      </c>
      <c r="W336" s="1">
        <v>13.033440000000001</v>
      </c>
      <c r="X336" s="1">
        <v>8.0143307358915505E-2</v>
      </c>
      <c r="Y336" s="1">
        <v>162.62668000000005</v>
      </c>
      <c r="Z336" s="1">
        <v>138.49999</v>
      </c>
      <c r="AA336" s="1">
        <v>12.94164</v>
      </c>
      <c r="AB336" s="1">
        <v>8.5456290981548458E-2</v>
      </c>
      <c r="AC336" s="1">
        <v>151.44163</v>
      </c>
      <c r="AD336" s="1">
        <v>447.18684999999988</v>
      </c>
      <c r="AE336" s="1">
        <v>116.73597999999996</v>
      </c>
      <c r="AF336" s="1">
        <v>0.20700701193459392</v>
      </c>
      <c r="AG336" s="1">
        <v>563.92282999999986</v>
      </c>
      <c r="AH336" s="1">
        <v>256.5094400000001</v>
      </c>
      <c r="AI336" s="1">
        <v>62.015619999999991</v>
      </c>
      <c r="AJ336" s="1">
        <v>0.1946962038088933</v>
      </c>
      <c r="AK336" s="1">
        <v>318.52506000000011</v>
      </c>
      <c r="AL336" s="1">
        <v>1349.9912899999997</v>
      </c>
    </row>
    <row r="337" spans="1:38" hidden="1">
      <c r="A337" s="1" t="s">
        <v>146</v>
      </c>
      <c r="B337" s="14">
        <v>4</v>
      </c>
      <c r="C337" s="1">
        <v>0</v>
      </c>
      <c r="D337" s="1">
        <v>0</v>
      </c>
      <c r="E337" s="1">
        <v>4</v>
      </c>
      <c r="F337" s="1">
        <v>3</v>
      </c>
      <c r="G337" s="1">
        <v>0</v>
      </c>
      <c r="H337" s="1">
        <v>0</v>
      </c>
      <c r="I337" s="1">
        <v>3</v>
      </c>
      <c r="J337" s="1">
        <v>0</v>
      </c>
      <c r="K337" s="1">
        <v>0</v>
      </c>
      <c r="M337" s="1">
        <v>0</v>
      </c>
      <c r="N337" s="1">
        <v>3</v>
      </c>
      <c r="O337" s="1">
        <v>0</v>
      </c>
      <c r="P337" s="1">
        <v>0</v>
      </c>
      <c r="Q337" s="1">
        <v>3</v>
      </c>
      <c r="R337" s="1">
        <v>32</v>
      </c>
      <c r="S337" s="1">
        <v>4</v>
      </c>
      <c r="T337" s="1">
        <v>0.1111111111111111</v>
      </c>
      <c r="U337" s="1">
        <v>36</v>
      </c>
      <c r="V337" s="1">
        <v>19</v>
      </c>
      <c r="W337" s="1">
        <v>2</v>
      </c>
      <c r="X337" s="1">
        <v>9.5238095238095233E-2</v>
      </c>
      <c r="Y337" s="1">
        <v>21</v>
      </c>
      <c r="Z337" s="1">
        <v>65</v>
      </c>
      <c r="AA337" s="1">
        <v>11</v>
      </c>
      <c r="AB337" s="1">
        <v>0.14473684210526316</v>
      </c>
      <c r="AC337" s="1">
        <v>76</v>
      </c>
      <c r="AD337" s="1">
        <v>43.124019999999994</v>
      </c>
      <c r="AE337" s="1">
        <v>17.242560000000001</v>
      </c>
      <c r="AF337" s="1">
        <v>0.28563089046952805</v>
      </c>
      <c r="AG337" s="1">
        <v>60.366579999999999</v>
      </c>
      <c r="AH337" s="1">
        <v>1</v>
      </c>
      <c r="AI337" s="1">
        <v>0.63341999999999998</v>
      </c>
      <c r="AJ337" s="1">
        <v>0.38778758678110953</v>
      </c>
      <c r="AK337" s="1">
        <v>1.6334200000000001</v>
      </c>
      <c r="AL337" s="1">
        <v>205</v>
      </c>
    </row>
    <row r="338" spans="1:38" hidden="1">
      <c r="A338" s="1" t="s">
        <v>147</v>
      </c>
      <c r="B338" s="14">
        <v>11</v>
      </c>
      <c r="C338" s="1">
        <v>0</v>
      </c>
      <c r="D338" s="1">
        <v>0</v>
      </c>
      <c r="E338" s="1">
        <v>11</v>
      </c>
      <c r="F338" s="1">
        <v>17</v>
      </c>
      <c r="G338" s="1">
        <v>6</v>
      </c>
      <c r="H338" s="1">
        <v>0.2608695652173913</v>
      </c>
      <c r="I338" s="1">
        <v>23</v>
      </c>
      <c r="J338" s="1">
        <v>10</v>
      </c>
      <c r="K338" s="1">
        <v>3</v>
      </c>
      <c r="L338" s="1">
        <v>0.23076923076923078</v>
      </c>
      <c r="M338" s="1">
        <v>13</v>
      </c>
      <c r="N338" s="1">
        <v>4.375</v>
      </c>
      <c r="O338" s="1">
        <v>1</v>
      </c>
      <c r="P338" s="1">
        <v>0.18604651162790697</v>
      </c>
      <c r="Q338" s="1">
        <v>5.375</v>
      </c>
      <c r="R338" s="1">
        <v>153.01388</v>
      </c>
      <c r="S338" s="1">
        <v>12.43684</v>
      </c>
      <c r="T338" s="1">
        <v>7.5169452269533796E-2</v>
      </c>
      <c r="U338" s="1">
        <v>165.45071999999999</v>
      </c>
      <c r="V338" s="1">
        <v>135.46413999999999</v>
      </c>
      <c r="W338" s="1">
        <v>22.01136</v>
      </c>
      <c r="X338" s="1">
        <v>0.13977640966372548</v>
      </c>
      <c r="Y338" s="1">
        <v>157.47549999999998</v>
      </c>
      <c r="Z338" s="1">
        <v>275.85746</v>
      </c>
      <c r="AA338" s="1">
        <v>60.445750000000004</v>
      </c>
      <c r="AB338" s="1">
        <v>0.17973586990144994</v>
      </c>
      <c r="AC338" s="1">
        <v>336.30321000000004</v>
      </c>
      <c r="AD338" s="1">
        <v>278.87732</v>
      </c>
      <c r="AE338" s="1">
        <v>107.18956999999999</v>
      </c>
      <c r="AF338" s="1">
        <v>0.2776450733705757</v>
      </c>
      <c r="AG338" s="1">
        <v>386.06689</v>
      </c>
      <c r="AH338" s="1">
        <v>286.60016999999993</v>
      </c>
      <c r="AI338" s="1">
        <v>130.92965000000001</v>
      </c>
      <c r="AJ338" s="1">
        <v>0.3135815544863359</v>
      </c>
      <c r="AK338" s="1">
        <v>417.52981999999997</v>
      </c>
      <c r="AL338" s="1">
        <v>1515.2011399999999</v>
      </c>
    </row>
    <row r="339" spans="1:38" hidden="1">
      <c r="A339" s="1" t="s">
        <v>148</v>
      </c>
      <c r="B339" s="14">
        <v>5</v>
      </c>
      <c r="C339" s="1">
        <v>0</v>
      </c>
      <c r="D339" s="1">
        <v>0</v>
      </c>
      <c r="E339" s="1">
        <v>5</v>
      </c>
      <c r="F339" s="1">
        <v>0</v>
      </c>
      <c r="G339" s="1">
        <v>0</v>
      </c>
      <c r="I339" s="1">
        <v>0</v>
      </c>
      <c r="J339" s="1">
        <v>0</v>
      </c>
      <c r="K339" s="1">
        <v>0</v>
      </c>
      <c r="M339" s="1">
        <v>0</v>
      </c>
      <c r="N339" s="1">
        <v>5</v>
      </c>
      <c r="O339" s="1">
        <v>1</v>
      </c>
      <c r="P339" s="1">
        <v>0.16666666666666666</v>
      </c>
      <c r="Q339" s="1">
        <v>6</v>
      </c>
      <c r="R339" s="1">
        <v>11</v>
      </c>
      <c r="S339" s="1">
        <v>0</v>
      </c>
      <c r="T339" s="1">
        <v>0</v>
      </c>
      <c r="U339" s="1">
        <v>11</v>
      </c>
      <c r="V339" s="1">
        <v>10</v>
      </c>
      <c r="W339" s="1">
        <v>0</v>
      </c>
      <c r="X339" s="1">
        <v>0</v>
      </c>
      <c r="Y339" s="1">
        <v>10</v>
      </c>
      <c r="Z339" s="1">
        <v>25</v>
      </c>
      <c r="AA339" s="1">
        <v>7</v>
      </c>
      <c r="AB339" s="1">
        <v>0.21875</v>
      </c>
      <c r="AC339" s="1">
        <v>32</v>
      </c>
      <c r="AD339" s="1">
        <v>11</v>
      </c>
      <c r="AE339" s="1">
        <v>1</v>
      </c>
      <c r="AF339" s="1">
        <v>8.3333333333333329E-2</v>
      </c>
      <c r="AG339" s="1">
        <v>12</v>
      </c>
      <c r="AH339" s="1">
        <v>0</v>
      </c>
      <c r="AI339" s="1">
        <v>0</v>
      </c>
      <c r="AK339" s="1">
        <v>0</v>
      </c>
      <c r="AL339" s="1">
        <v>76</v>
      </c>
    </row>
    <row r="340" spans="1:38" hidden="1">
      <c r="A340" s="1" t="s">
        <v>149</v>
      </c>
      <c r="B340" s="14">
        <v>14</v>
      </c>
      <c r="C340" s="1">
        <v>0</v>
      </c>
      <c r="D340" s="1">
        <v>0</v>
      </c>
      <c r="E340" s="1">
        <v>14</v>
      </c>
      <c r="F340" s="1">
        <v>13</v>
      </c>
      <c r="G340" s="1">
        <v>3</v>
      </c>
      <c r="H340" s="1">
        <v>0.1875</v>
      </c>
      <c r="I340" s="1">
        <v>16</v>
      </c>
      <c r="J340" s="1">
        <v>1</v>
      </c>
      <c r="K340" s="1">
        <v>1</v>
      </c>
      <c r="L340" s="1">
        <v>0.5</v>
      </c>
      <c r="M340" s="1">
        <v>2</v>
      </c>
      <c r="N340" s="1">
        <v>39</v>
      </c>
      <c r="O340" s="1">
        <v>0</v>
      </c>
      <c r="P340" s="1">
        <v>0</v>
      </c>
      <c r="Q340" s="1">
        <v>39</v>
      </c>
      <c r="R340" s="1">
        <v>132</v>
      </c>
      <c r="S340" s="1">
        <v>11.973710000000001</v>
      </c>
      <c r="T340" s="1">
        <v>8.316594744971148E-2</v>
      </c>
      <c r="U340" s="1">
        <v>143.97371000000001</v>
      </c>
      <c r="V340" s="1">
        <v>107.65985000000001</v>
      </c>
      <c r="W340" s="1">
        <v>11.195589999999999</v>
      </c>
      <c r="X340" s="1">
        <v>9.4195015390124329E-2</v>
      </c>
      <c r="Y340" s="1">
        <v>118.85544</v>
      </c>
      <c r="Z340" s="1">
        <v>361.87781000000001</v>
      </c>
      <c r="AA340" s="1">
        <v>106.95836999999999</v>
      </c>
      <c r="AB340" s="1">
        <v>0.22813591306029321</v>
      </c>
      <c r="AC340" s="1">
        <v>468.83618000000001</v>
      </c>
      <c r="AD340" s="1">
        <v>569.90427999999997</v>
      </c>
      <c r="AE340" s="1">
        <v>135.38145</v>
      </c>
      <c r="AF340" s="1">
        <v>0.19195262890119727</v>
      </c>
      <c r="AG340" s="1">
        <v>705.28572999999994</v>
      </c>
      <c r="AH340" s="1">
        <v>80.449830000000006</v>
      </c>
      <c r="AI340" s="1">
        <v>32.389949999999999</v>
      </c>
      <c r="AJ340" s="1">
        <v>0.28704371809303419</v>
      </c>
      <c r="AK340" s="1">
        <v>112.83978</v>
      </c>
      <c r="AL340" s="1">
        <v>1620.7908400000001</v>
      </c>
    </row>
    <row r="341" spans="1:38" hidden="1">
      <c r="A341" s="1" t="s">
        <v>150</v>
      </c>
      <c r="B341" s="14">
        <v>12</v>
      </c>
      <c r="C341" s="1">
        <v>2</v>
      </c>
      <c r="D341" s="1">
        <v>0.14285714285714285</v>
      </c>
      <c r="E341" s="1">
        <v>14</v>
      </c>
      <c r="F341" s="1">
        <v>4.5</v>
      </c>
      <c r="G341" s="1">
        <v>0</v>
      </c>
      <c r="H341" s="1">
        <v>0</v>
      </c>
      <c r="I341" s="1">
        <v>4.5</v>
      </c>
      <c r="J341" s="1">
        <v>0</v>
      </c>
      <c r="K341" s="1">
        <v>0</v>
      </c>
      <c r="M341" s="1">
        <v>0</v>
      </c>
      <c r="N341" s="1">
        <v>20</v>
      </c>
      <c r="O341" s="1">
        <v>2</v>
      </c>
      <c r="P341" s="1">
        <v>9.0909090909090912E-2</v>
      </c>
      <c r="Q341" s="1">
        <v>22</v>
      </c>
      <c r="R341" s="1">
        <v>25</v>
      </c>
      <c r="S341" s="1">
        <v>1</v>
      </c>
      <c r="T341" s="1">
        <v>3.8461538461538464E-2</v>
      </c>
      <c r="U341" s="1">
        <v>26</v>
      </c>
      <c r="V341" s="1">
        <v>81.999989999999997</v>
      </c>
      <c r="W341" s="1">
        <v>8</v>
      </c>
      <c r="X341" s="1">
        <v>8.8888898765433197E-2</v>
      </c>
      <c r="Y341" s="1">
        <v>89.999989999999997</v>
      </c>
      <c r="Z341" s="1">
        <v>176.80175999999989</v>
      </c>
      <c r="AA341" s="1">
        <v>17.18655</v>
      </c>
      <c r="AB341" s="1">
        <v>8.8595802499645521E-2</v>
      </c>
      <c r="AC341" s="1">
        <v>193.9883099999999</v>
      </c>
      <c r="AD341" s="1">
        <v>169.04778999999996</v>
      </c>
      <c r="AE341" s="1">
        <v>20.741140000000001</v>
      </c>
      <c r="AF341" s="1">
        <v>0.10928529920053823</v>
      </c>
      <c r="AG341" s="1">
        <v>189.78892999999997</v>
      </c>
      <c r="AH341" s="1">
        <v>40</v>
      </c>
      <c r="AI341" s="1">
        <v>21.210050000000003</v>
      </c>
      <c r="AJ341" s="1">
        <v>0.34651254164961476</v>
      </c>
      <c r="AK341" s="1">
        <v>61.210050000000003</v>
      </c>
      <c r="AL341" s="1">
        <v>601.48727999999983</v>
      </c>
    </row>
    <row r="342" spans="1:38" hidden="1">
      <c r="A342" s="1" t="s">
        <v>151</v>
      </c>
      <c r="B342" s="14">
        <v>5</v>
      </c>
      <c r="C342" s="1">
        <v>0</v>
      </c>
      <c r="D342" s="1">
        <v>0</v>
      </c>
      <c r="E342" s="1">
        <v>5</v>
      </c>
      <c r="F342" s="1">
        <v>9</v>
      </c>
      <c r="G342" s="1">
        <v>0</v>
      </c>
      <c r="H342" s="1">
        <v>0</v>
      </c>
      <c r="I342" s="1">
        <v>9</v>
      </c>
      <c r="J342" s="1">
        <v>5</v>
      </c>
      <c r="K342" s="1">
        <v>1</v>
      </c>
      <c r="L342" s="1">
        <v>0.16666666666666666</v>
      </c>
      <c r="M342" s="1">
        <v>6</v>
      </c>
      <c r="N342" s="1">
        <v>33.894300000000001</v>
      </c>
      <c r="O342" s="1">
        <v>1</v>
      </c>
      <c r="P342" s="1">
        <v>2.8657975657915474E-2</v>
      </c>
      <c r="Q342" s="1">
        <v>34.894300000000001</v>
      </c>
      <c r="R342" s="1">
        <v>14</v>
      </c>
      <c r="S342" s="1">
        <v>2</v>
      </c>
      <c r="T342" s="1">
        <v>0.125</v>
      </c>
      <c r="U342" s="1">
        <v>16</v>
      </c>
      <c r="V342" s="1">
        <v>23.39181</v>
      </c>
      <c r="W342" s="1">
        <v>3</v>
      </c>
      <c r="X342" s="1">
        <v>0.11367162767540386</v>
      </c>
      <c r="Y342" s="1">
        <v>26.39181</v>
      </c>
      <c r="Z342" s="1">
        <v>218.60819000000001</v>
      </c>
      <c r="AA342" s="1">
        <v>5</v>
      </c>
      <c r="AB342" s="1">
        <v>2.2360540550862649E-2</v>
      </c>
      <c r="AC342" s="1">
        <v>223.60819000000001</v>
      </c>
      <c r="AD342" s="1">
        <v>35</v>
      </c>
      <c r="AE342" s="1">
        <v>1</v>
      </c>
      <c r="AF342" s="1">
        <v>2.7777777777777776E-2</v>
      </c>
      <c r="AG342" s="1">
        <v>36</v>
      </c>
      <c r="AH342" s="1">
        <v>91</v>
      </c>
      <c r="AI342" s="1">
        <v>5</v>
      </c>
      <c r="AJ342" s="1">
        <v>5.2083333333333336E-2</v>
      </c>
      <c r="AK342" s="1">
        <v>96</v>
      </c>
      <c r="AL342" s="1">
        <v>452.89430000000004</v>
      </c>
    </row>
    <row r="343" spans="1:38" hidden="1">
      <c r="A343" s="1" t="s">
        <v>152</v>
      </c>
      <c r="B343" s="14">
        <v>5</v>
      </c>
      <c r="C343" s="1">
        <v>0</v>
      </c>
      <c r="D343" s="1">
        <v>0</v>
      </c>
      <c r="E343" s="1">
        <v>5</v>
      </c>
      <c r="F343" s="1">
        <v>2</v>
      </c>
      <c r="G343" s="1">
        <v>0</v>
      </c>
      <c r="H343" s="1">
        <v>0</v>
      </c>
      <c r="I343" s="1">
        <v>2</v>
      </c>
      <c r="J343" s="1">
        <v>0</v>
      </c>
      <c r="K343" s="1">
        <v>0</v>
      </c>
      <c r="M343" s="1">
        <v>0</v>
      </c>
      <c r="N343" s="1">
        <v>6</v>
      </c>
      <c r="O343" s="1">
        <v>0.14384</v>
      </c>
      <c r="P343" s="1">
        <v>2.3412068022604756E-2</v>
      </c>
      <c r="Q343" s="1">
        <v>6.14384</v>
      </c>
      <c r="R343" s="1">
        <v>0</v>
      </c>
      <c r="S343" s="1">
        <v>0</v>
      </c>
      <c r="U343" s="1">
        <v>0</v>
      </c>
      <c r="V343" s="1">
        <v>1.5</v>
      </c>
      <c r="W343" s="1">
        <v>0</v>
      </c>
      <c r="X343" s="1">
        <v>0</v>
      </c>
      <c r="Y343" s="1">
        <v>1.5</v>
      </c>
      <c r="Z343" s="1">
        <v>3</v>
      </c>
      <c r="AA343" s="1">
        <v>0</v>
      </c>
      <c r="AB343" s="1">
        <v>0</v>
      </c>
      <c r="AC343" s="1">
        <v>3</v>
      </c>
      <c r="AD343" s="1">
        <v>18</v>
      </c>
      <c r="AE343" s="1">
        <v>0</v>
      </c>
      <c r="AF343" s="1">
        <v>0</v>
      </c>
      <c r="AG343" s="1">
        <v>18</v>
      </c>
      <c r="AH343" s="1">
        <v>10</v>
      </c>
      <c r="AI343" s="1">
        <v>0</v>
      </c>
      <c r="AJ343" s="1">
        <v>0</v>
      </c>
      <c r="AK343" s="1">
        <v>10</v>
      </c>
      <c r="AL343" s="1">
        <v>45.643839999999997</v>
      </c>
    </row>
    <row r="344" spans="1:38" hidden="1">
      <c r="A344" s="1" t="s">
        <v>153</v>
      </c>
      <c r="B344" s="14">
        <v>4</v>
      </c>
      <c r="C344" s="1">
        <v>0</v>
      </c>
      <c r="D344" s="1">
        <v>0</v>
      </c>
      <c r="E344" s="1">
        <v>4</v>
      </c>
      <c r="F344" s="1">
        <v>7</v>
      </c>
      <c r="G344" s="1">
        <v>0</v>
      </c>
      <c r="H344" s="1">
        <v>0</v>
      </c>
      <c r="I344" s="1">
        <v>7</v>
      </c>
      <c r="J344" s="1">
        <v>0</v>
      </c>
      <c r="K344" s="1">
        <v>0</v>
      </c>
      <c r="M344" s="1">
        <v>0</v>
      </c>
      <c r="N344" s="1">
        <v>5</v>
      </c>
      <c r="O344" s="1">
        <v>0</v>
      </c>
      <c r="P344" s="1">
        <v>0</v>
      </c>
      <c r="Q344" s="1">
        <v>5</v>
      </c>
      <c r="R344" s="1">
        <v>7</v>
      </c>
      <c r="S344" s="1">
        <v>0</v>
      </c>
      <c r="T344" s="1">
        <v>0</v>
      </c>
      <c r="U344" s="1">
        <v>7</v>
      </c>
      <c r="V344" s="1">
        <v>20</v>
      </c>
      <c r="W344" s="1">
        <v>0</v>
      </c>
      <c r="X344" s="1">
        <v>0</v>
      </c>
      <c r="Y344" s="1">
        <v>20</v>
      </c>
      <c r="Z344" s="1">
        <v>29</v>
      </c>
      <c r="AA344" s="1">
        <v>2</v>
      </c>
      <c r="AB344" s="1">
        <v>6.4516129032258063E-2</v>
      </c>
      <c r="AC344" s="1">
        <v>31</v>
      </c>
      <c r="AD344" s="1">
        <v>23</v>
      </c>
      <c r="AE344" s="1">
        <v>2</v>
      </c>
      <c r="AF344" s="1">
        <v>0.08</v>
      </c>
      <c r="AG344" s="1">
        <v>25</v>
      </c>
      <c r="AH344" s="1">
        <v>12</v>
      </c>
      <c r="AI344" s="1">
        <v>1</v>
      </c>
      <c r="AJ344" s="1">
        <v>7.6923076923076927E-2</v>
      </c>
      <c r="AK344" s="1">
        <v>13</v>
      </c>
      <c r="AL344" s="1">
        <v>112</v>
      </c>
    </row>
    <row r="345" spans="1:38" hidden="1">
      <c r="A345" s="1" t="s">
        <v>154</v>
      </c>
      <c r="B345" s="14">
        <v>5</v>
      </c>
      <c r="C345" s="1">
        <v>0</v>
      </c>
      <c r="D345" s="1">
        <v>0</v>
      </c>
      <c r="E345" s="1">
        <v>5</v>
      </c>
      <c r="F345" s="1">
        <v>1</v>
      </c>
      <c r="G345" s="1">
        <v>0</v>
      </c>
      <c r="H345" s="1">
        <v>0</v>
      </c>
      <c r="I345" s="1">
        <v>1</v>
      </c>
      <c r="J345" s="1">
        <v>0</v>
      </c>
      <c r="K345" s="1">
        <v>1</v>
      </c>
      <c r="L345" s="1">
        <v>1</v>
      </c>
      <c r="M345" s="1">
        <v>1</v>
      </c>
      <c r="N345" s="1">
        <v>1</v>
      </c>
      <c r="O345" s="1">
        <v>0</v>
      </c>
      <c r="P345" s="1">
        <v>0</v>
      </c>
      <c r="Q345" s="1">
        <v>1</v>
      </c>
      <c r="R345" s="1">
        <v>3</v>
      </c>
      <c r="S345" s="1">
        <v>1</v>
      </c>
      <c r="T345" s="1">
        <v>0.25</v>
      </c>
      <c r="U345" s="1">
        <v>4</v>
      </c>
      <c r="V345" s="1">
        <v>11</v>
      </c>
      <c r="W345" s="1">
        <v>0</v>
      </c>
      <c r="X345" s="1">
        <v>0</v>
      </c>
      <c r="Y345" s="1">
        <v>11</v>
      </c>
      <c r="Z345" s="1">
        <v>28</v>
      </c>
      <c r="AA345" s="1">
        <v>2</v>
      </c>
      <c r="AB345" s="1">
        <v>6.6666666666666666E-2</v>
      </c>
      <c r="AC345" s="1">
        <v>30</v>
      </c>
      <c r="AD345" s="1">
        <v>46.566299999999998</v>
      </c>
      <c r="AE345" s="1">
        <v>4</v>
      </c>
      <c r="AF345" s="1">
        <v>7.9104067333382114E-2</v>
      </c>
      <c r="AG345" s="1">
        <v>50.566299999999998</v>
      </c>
      <c r="AH345" s="1">
        <v>32</v>
      </c>
      <c r="AI345" s="1">
        <v>13</v>
      </c>
      <c r="AJ345" s="1">
        <v>0.28888888888888886</v>
      </c>
      <c r="AK345" s="1">
        <v>45</v>
      </c>
      <c r="AL345" s="1">
        <v>148.56630000000001</v>
      </c>
    </row>
    <row r="346" spans="1:38" hidden="1">
      <c r="A346" s="1" t="s">
        <v>155</v>
      </c>
      <c r="B346" s="14">
        <v>5</v>
      </c>
      <c r="C346" s="1">
        <v>0</v>
      </c>
      <c r="D346" s="1">
        <v>0</v>
      </c>
      <c r="E346" s="1">
        <v>5</v>
      </c>
      <c r="F346" s="1">
        <v>1</v>
      </c>
      <c r="G346" s="1">
        <v>0</v>
      </c>
      <c r="H346" s="1">
        <v>0</v>
      </c>
      <c r="I346" s="1">
        <v>1</v>
      </c>
      <c r="J346" s="1">
        <v>5</v>
      </c>
      <c r="K346" s="1">
        <v>0</v>
      </c>
      <c r="L346" s="1">
        <v>0</v>
      </c>
      <c r="M346" s="1">
        <v>5</v>
      </c>
      <c r="N346" s="1">
        <v>10</v>
      </c>
      <c r="O346" s="1">
        <v>0</v>
      </c>
      <c r="P346" s="1">
        <v>0</v>
      </c>
      <c r="Q346" s="1">
        <v>10</v>
      </c>
      <c r="R346" s="1">
        <v>11</v>
      </c>
      <c r="S346" s="1">
        <v>1</v>
      </c>
      <c r="T346" s="1">
        <v>8.3333333333333329E-2</v>
      </c>
      <c r="U346" s="1">
        <v>12</v>
      </c>
      <c r="V346" s="1">
        <v>18</v>
      </c>
      <c r="W346" s="1">
        <v>0</v>
      </c>
      <c r="X346" s="1">
        <v>0</v>
      </c>
      <c r="Y346" s="1">
        <v>18</v>
      </c>
      <c r="Z346" s="1">
        <v>96</v>
      </c>
      <c r="AA346" s="1">
        <v>7</v>
      </c>
      <c r="AB346" s="1">
        <v>6.7961165048543687E-2</v>
      </c>
      <c r="AC346" s="1">
        <v>103</v>
      </c>
      <c r="AD346" s="1">
        <v>47</v>
      </c>
      <c r="AE346" s="1">
        <v>6</v>
      </c>
      <c r="AF346" s="1">
        <v>0.11320754716981132</v>
      </c>
      <c r="AG346" s="1">
        <v>53</v>
      </c>
      <c r="AH346" s="1">
        <v>9</v>
      </c>
      <c r="AI346" s="1">
        <v>2</v>
      </c>
      <c r="AJ346" s="1">
        <v>0.18181818181818182</v>
      </c>
      <c r="AK346" s="1">
        <v>11</v>
      </c>
      <c r="AL346" s="1">
        <v>218</v>
      </c>
    </row>
    <row r="347" spans="1:38" hidden="1">
      <c r="A347" s="1" t="s">
        <v>156</v>
      </c>
      <c r="B347" s="14">
        <v>5</v>
      </c>
      <c r="C347" s="1">
        <v>0</v>
      </c>
      <c r="D347" s="1">
        <v>0</v>
      </c>
      <c r="E347" s="1">
        <v>5</v>
      </c>
      <c r="F347" s="1">
        <v>4.8121100000000006</v>
      </c>
      <c r="G347" s="1">
        <v>0</v>
      </c>
      <c r="H347" s="1">
        <v>0</v>
      </c>
      <c r="I347" s="1">
        <v>4.8121100000000006</v>
      </c>
      <c r="J347" s="1">
        <v>0</v>
      </c>
      <c r="K347" s="1">
        <v>0</v>
      </c>
      <c r="M347" s="1">
        <v>0</v>
      </c>
      <c r="N347" s="1">
        <v>3</v>
      </c>
      <c r="O347" s="1">
        <v>1</v>
      </c>
      <c r="P347" s="1">
        <v>0.25</v>
      </c>
      <c r="Q347" s="1">
        <v>4</v>
      </c>
      <c r="R347" s="1">
        <v>20</v>
      </c>
      <c r="S347" s="1">
        <v>2</v>
      </c>
      <c r="T347" s="1">
        <v>9.0909090909090912E-2</v>
      </c>
      <c r="U347" s="1">
        <v>22</v>
      </c>
      <c r="V347" s="1">
        <v>21.630000000000003</v>
      </c>
      <c r="W347" s="1">
        <v>0</v>
      </c>
      <c r="X347" s="1">
        <v>0</v>
      </c>
      <c r="Y347" s="1">
        <v>21.630000000000003</v>
      </c>
      <c r="Z347" s="1">
        <v>13.370000000000001</v>
      </c>
      <c r="AA347" s="1">
        <v>2</v>
      </c>
      <c r="AB347" s="1">
        <v>0.13012361743656473</v>
      </c>
      <c r="AC347" s="1">
        <v>15.370000000000001</v>
      </c>
      <c r="AD347" s="1">
        <v>18</v>
      </c>
      <c r="AE347" s="1">
        <v>6</v>
      </c>
      <c r="AF347" s="1">
        <v>0.25</v>
      </c>
      <c r="AG347" s="1">
        <v>24</v>
      </c>
      <c r="AH347" s="1">
        <v>20</v>
      </c>
      <c r="AI347" s="1">
        <v>3</v>
      </c>
      <c r="AJ347" s="1">
        <v>0.13043478260869565</v>
      </c>
      <c r="AK347" s="1">
        <v>23</v>
      </c>
      <c r="AL347" s="1">
        <v>119.81211</v>
      </c>
    </row>
    <row r="348" spans="1:38" hidden="1">
      <c r="A348" s="1" t="s">
        <v>157</v>
      </c>
      <c r="B348" s="14">
        <v>3</v>
      </c>
      <c r="C348" s="1">
        <v>0</v>
      </c>
      <c r="D348" s="1">
        <v>0</v>
      </c>
      <c r="E348" s="1">
        <v>3</v>
      </c>
      <c r="F348" s="1">
        <v>5</v>
      </c>
      <c r="G348" s="1">
        <v>0</v>
      </c>
      <c r="H348" s="1">
        <v>0</v>
      </c>
      <c r="I348" s="1">
        <v>5</v>
      </c>
      <c r="J348" s="1">
        <v>0</v>
      </c>
      <c r="K348" s="1">
        <v>0</v>
      </c>
      <c r="M348" s="1">
        <v>0</v>
      </c>
      <c r="N348" s="1">
        <v>7</v>
      </c>
      <c r="O348" s="1">
        <v>0</v>
      </c>
      <c r="P348" s="1">
        <v>0</v>
      </c>
      <c r="Q348" s="1">
        <v>7</v>
      </c>
      <c r="R348" s="1">
        <v>1</v>
      </c>
      <c r="S348" s="1">
        <v>0</v>
      </c>
      <c r="T348" s="1">
        <v>0</v>
      </c>
      <c r="U348" s="1">
        <v>1</v>
      </c>
      <c r="V348" s="1">
        <v>4</v>
      </c>
      <c r="W348" s="1">
        <v>0</v>
      </c>
      <c r="X348" s="1">
        <v>0</v>
      </c>
      <c r="Y348" s="1">
        <v>4</v>
      </c>
      <c r="Z348" s="1">
        <v>46</v>
      </c>
      <c r="AA348" s="1">
        <v>2</v>
      </c>
      <c r="AB348" s="1">
        <v>4.1666666666666664E-2</v>
      </c>
      <c r="AC348" s="1">
        <v>48</v>
      </c>
      <c r="AD348" s="1">
        <v>52</v>
      </c>
      <c r="AE348" s="1">
        <v>1</v>
      </c>
      <c r="AF348" s="1">
        <v>1.8867924528301886E-2</v>
      </c>
      <c r="AG348" s="1">
        <v>53</v>
      </c>
      <c r="AH348" s="1">
        <v>8</v>
      </c>
      <c r="AI348" s="1">
        <v>0</v>
      </c>
      <c r="AJ348" s="1">
        <v>0</v>
      </c>
      <c r="AK348" s="1">
        <v>8</v>
      </c>
      <c r="AL348" s="1">
        <v>129</v>
      </c>
    </row>
    <row r="349" spans="1:38" hidden="1">
      <c r="A349" s="1" t="s">
        <v>158</v>
      </c>
      <c r="B349" s="14">
        <v>20</v>
      </c>
      <c r="C349" s="1">
        <v>0</v>
      </c>
      <c r="D349" s="1">
        <v>0</v>
      </c>
      <c r="E349" s="1">
        <v>20</v>
      </c>
      <c r="F349" s="1">
        <v>27</v>
      </c>
      <c r="G349" s="1">
        <v>0</v>
      </c>
      <c r="H349" s="1">
        <v>0</v>
      </c>
      <c r="I349" s="1">
        <v>27</v>
      </c>
      <c r="J349" s="1">
        <v>74.711849999999998</v>
      </c>
      <c r="K349" s="1">
        <v>6</v>
      </c>
      <c r="L349" s="1">
        <v>7.4338526498897009E-2</v>
      </c>
      <c r="M349" s="1">
        <v>80.711849999999998</v>
      </c>
      <c r="N349" s="1">
        <v>0</v>
      </c>
      <c r="O349" s="1">
        <v>2</v>
      </c>
      <c r="P349" s="1">
        <v>1</v>
      </c>
      <c r="Q349" s="1">
        <v>2</v>
      </c>
      <c r="R349" s="1">
        <v>50.588149999999999</v>
      </c>
      <c r="S349" s="1">
        <v>5.7271000000000001</v>
      </c>
      <c r="T349" s="1">
        <v>0.10169714242589707</v>
      </c>
      <c r="U349" s="1">
        <v>56.315249999999999</v>
      </c>
      <c r="V349" s="1">
        <v>113.61623999999999</v>
      </c>
      <c r="W349" s="1">
        <v>20.200150000000001</v>
      </c>
      <c r="X349" s="1">
        <v>0.15095422914935908</v>
      </c>
      <c r="Y349" s="1">
        <v>133.81638999999998</v>
      </c>
      <c r="Z349" s="1">
        <v>94.707599999999999</v>
      </c>
      <c r="AA349" s="1">
        <v>33.602809999999998</v>
      </c>
      <c r="AB349" s="1">
        <v>0.26188685703677511</v>
      </c>
      <c r="AC349" s="1">
        <v>128.31040999999999</v>
      </c>
      <c r="AD349" s="1">
        <v>143.46780999999999</v>
      </c>
      <c r="AE349" s="1">
        <v>37.361419999999995</v>
      </c>
      <c r="AF349" s="1">
        <v>0.20661161915028889</v>
      </c>
      <c r="AG349" s="1">
        <v>180.82923</v>
      </c>
      <c r="AH349" s="1">
        <v>132.47962999999999</v>
      </c>
      <c r="AI349" s="1">
        <v>23.869260000000001</v>
      </c>
      <c r="AJ349" s="1">
        <v>0.15266664189301249</v>
      </c>
      <c r="AK349" s="1">
        <v>156.34888999999998</v>
      </c>
      <c r="AL349" s="1">
        <v>785.33201999999994</v>
      </c>
    </row>
    <row r="350" spans="1:38" hidden="1">
      <c r="A350" s="1" t="s">
        <v>159</v>
      </c>
      <c r="B350" s="14">
        <v>4</v>
      </c>
      <c r="C350" s="1">
        <v>0</v>
      </c>
      <c r="D350" s="1">
        <v>0</v>
      </c>
      <c r="E350" s="1">
        <v>4</v>
      </c>
      <c r="F350" s="1">
        <v>8</v>
      </c>
      <c r="G350" s="1">
        <v>0</v>
      </c>
      <c r="H350" s="1">
        <v>0</v>
      </c>
      <c r="I350" s="1">
        <v>8</v>
      </c>
      <c r="J350" s="1">
        <v>1</v>
      </c>
      <c r="K350" s="1">
        <v>0</v>
      </c>
      <c r="L350" s="1">
        <v>0</v>
      </c>
      <c r="M350" s="1">
        <v>1</v>
      </c>
      <c r="N350" s="1">
        <v>0</v>
      </c>
      <c r="O350" s="1">
        <v>0</v>
      </c>
      <c r="Q350" s="1">
        <v>0</v>
      </c>
      <c r="R350" s="1">
        <v>6</v>
      </c>
      <c r="S350" s="1">
        <v>0</v>
      </c>
      <c r="T350" s="1">
        <v>0</v>
      </c>
      <c r="U350" s="1">
        <v>6</v>
      </c>
      <c r="V350" s="1">
        <v>12</v>
      </c>
      <c r="W350" s="1">
        <v>0</v>
      </c>
      <c r="X350" s="1">
        <v>0</v>
      </c>
      <c r="Y350" s="1">
        <v>12</v>
      </c>
      <c r="Z350" s="1">
        <v>27</v>
      </c>
      <c r="AA350" s="1">
        <v>1</v>
      </c>
      <c r="AB350" s="1">
        <v>3.5714285714285712E-2</v>
      </c>
      <c r="AC350" s="1">
        <v>28</v>
      </c>
      <c r="AD350" s="1">
        <v>30</v>
      </c>
      <c r="AE350" s="1">
        <v>3</v>
      </c>
      <c r="AF350" s="1">
        <v>9.0909090909090912E-2</v>
      </c>
      <c r="AG350" s="1">
        <v>33</v>
      </c>
      <c r="AH350" s="1">
        <v>22</v>
      </c>
      <c r="AI350" s="1">
        <v>3</v>
      </c>
      <c r="AJ350" s="1">
        <v>0.12</v>
      </c>
      <c r="AK350" s="1">
        <v>25</v>
      </c>
      <c r="AL350" s="1">
        <v>117</v>
      </c>
    </row>
    <row r="351" spans="1:38" hidden="1">
      <c r="A351" s="1" t="s">
        <v>160</v>
      </c>
      <c r="B351" s="14">
        <v>2</v>
      </c>
      <c r="C351" s="1">
        <v>3</v>
      </c>
      <c r="D351" s="1">
        <v>0.6</v>
      </c>
      <c r="E351" s="1">
        <v>5</v>
      </c>
      <c r="F351" s="1">
        <v>8</v>
      </c>
      <c r="G351" s="1">
        <v>0</v>
      </c>
      <c r="H351" s="1">
        <v>0</v>
      </c>
      <c r="I351" s="1">
        <v>8</v>
      </c>
      <c r="J351" s="1">
        <v>0</v>
      </c>
      <c r="K351" s="1">
        <v>1</v>
      </c>
      <c r="L351" s="1">
        <v>1</v>
      </c>
      <c r="M351" s="1">
        <v>1</v>
      </c>
      <c r="N351" s="1">
        <v>9</v>
      </c>
      <c r="O351" s="1">
        <v>0.16650000000000001</v>
      </c>
      <c r="P351" s="1">
        <v>1.8163966617574866E-2</v>
      </c>
      <c r="Q351" s="1">
        <v>9.1664999999999992</v>
      </c>
      <c r="R351" s="1">
        <v>31</v>
      </c>
      <c r="S351" s="1">
        <v>3</v>
      </c>
      <c r="T351" s="1">
        <v>8.8235294117647065E-2</v>
      </c>
      <c r="U351" s="1">
        <v>34</v>
      </c>
      <c r="V351" s="1">
        <v>37</v>
      </c>
      <c r="W351" s="1">
        <v>9</v>
      </c>
      <c r="X351" s="1">
        <v>0.19565217391304349</v>
      </c>
      <c r="Y351" s="1">
        <v>46</v>
      </c>
      <c r="Z351" s="1">
        <v>74</v>
      </c>
      <c r="AA351" s="1">
        <v>8</v>
      </c>
      <c r="AB351" s="1">
        <v>9.7560975609756101E-2</v>
      </c>
      <c r="AC351" s="1">
        <v>82</v>
      </c>
      <c r="AD351" s="1">
        <v>221</v>
      </c>
      <c r="AE351" s="1">
        <v>23</v>
      </c>
      <c r="AF351" s="1">
        <v>9.4262295081967207E-2</v>
      </c>
      <c r="AG351" s="1">
        <v>244</v>
      </c>
      <c r="AH351" s="1">
        <v>60</v>
      </c>
      <c r="AI351" s="1">
        <v>3</v>
      </c>
      <c r="AJ351" s="1">
        <v>4.7619047619047616E-2</v>
      </c>
      <c r="AK351" s="1">
        <v>63</v>
      </c>
      <c r="AL351" s="1">
        <v>492.16649999999998</v>
      </c>
    </row>
    <row r="352" spans="1:38" hidden="1">
      <c r="A352" s="1" t="s">
        <v>161</v>
      </c>
      <c r="B352" s="14">
        <v>22.75131</v>
      </c>
      <c r="C352" s="1">
        <v>1</v>
      </c>
      <c r="D352" s="1">
        <v>4.2102940848315312E-2</v>
      </c>
      <c r="E352" s="1">
        <v>23.75131</v>
      </c>
      <c r="F352" s="1">
        <v>0</v>
      </c>
      <c r="G352" s="1">
        <v>0</v>
      </c>
      <c r="I352" s="1">
        <v>0</v>
      </c>
      <c r="J352" s="1">
        <v>0</v>
      </c>
      <c r="K352" s="1">
        <v>0</v>
      </c>
      <c r="M352" s="1">
        <v>0</v>
      </c>
      <c r="N352" s="1">
        <v>128.75130999999999</v>
      </c>
      <c r="O352" s="1">
        <v>10</v>
      </c>
      <c r="P352" s="1">
        <v>7.2071391614248553E-2</v>
      </c>
      <c r="Q352" s="1">
        <v>138.75130999999999</v>
      </c>
      <c r="R352" s="1">
        <v>0</v>
      </c>
      <c r="S352" s="1">
        <v>0</v>
      </c>
      <c r="U352" s="1">
        <v>0</v>
      </c>
      <c r="V352" s="1">
        <v>0</v>
      </c>
      <c r="W352" s="1">
        <v>0</v>
      </c>
      <c r="Y352" s="1">
        <v>0</v>
      </c>
      <c r="Z352" s="1">
        <v>159.19400999999999</v>
      </c>
      <c r="AA352" s="1">
        <v>23.633630000000004</v>
      </c>
      <c r="AB352" s="1">
        <v>0.12926727052867937</v>
      </c>
      <c r="AC352" s="1">
        <v>182.82764</v>
      </c>
      <c r="AD352" s="1">
        <v>199.47237000000001</v>
      </c>
      <c r="AE352" s="1">
        <v>9.0043699999999998</v>
      </c>
      <c r="AF352" s="1">
        <v>4.3191245219970344E-2</v>
      </c>
      <c r="AG352" s="1">
        <v>208.47674000000001</v>
      </c>
      <c r="AH352" s="1">
        <v>327.01170999999999</v>
      </c>
      <c r="AI352" s="1">
        <v>19.5</v>
      </c>
      <c r="AJ352" s="1">
        <v>5.6275154452933206E-2</v>
      </c>
      <c r="AK352" s="1">
        <v>346.51170999999999</v>
      </c>
      <c r="AL352" s="1">
        <v>900.3187099999999</v>
      </c>
    </row>
    <row r="353" spans="1:38" hidden="1">
      <c r="A353" s="1" t="s">
        <v>162</v>
      </c>
      <c r="B353" s="14">
        <v>4</v>
      </c>
      <c r="C353" s="1">
        <v>1</v>
      </c>
      <c r="D353" s="1">
        <v>0.2</v>
      </c>
      <c r="E353" s="1">
        <v>5</v>
      </c>
      <c r="F353" s="1">
        <v>1</v>
      </c>
      <c r="G353" s="1">
        <v>1</v>
      </c>
      <c r="H353" s="1">
        <v>0.5</v>
      </c>
      <c r="I353" s="1">
        <v>2</v>
      </c>
      <c r="J353" s="1">
        <v>3</v>
      </c>
      <c r="K353" s="1">
        <v>0</v>
      </c>
      <c r="L353" s="1">
        <v>0</v>
      </c>
      <c r="M353" s="1">
        <v>3</v>
      </c>
      <c r="N353" s="1">
        <v>19</v>
      </c>
      <c r="O353" s="1">
        <v>3</v>
      </c>
      <c r="P353" s="1">
        <v>0.13636363636363635</v>
      </c>
      <c r="Q353" s="1">
        <v>22</v>
      </c>
      <c r="R353" s="1">
        <v>43</v>
      </c>
      <c r="S353" s="1">
        <v>22</v>
      </c>
      <c r="T353" s="1">
        <v>0.33846153846153848</v>
      </c>
      <c r="U353" s="1">
        <v>65</v>
      </c>
      <c r="V353" s="1">
        <v>54.636470000000003</v>
      </c>
      <c r="W353" s="1">
        <v>32.094819999999999</v>
      </c>
      <c r="X353" s="1">
        <v>0.37004891775505699</v>
      </c>
      <c r="Y353" s="1">
        <v>86.731290000000001</v>
      </c>
      <c r="Z353" s="1">
        <v>63.891820000000003</v>
      </c>
      <c r="AA353" s="1">
        <v>47.108180000000004</v>
      </c>
      <c r="AB353" s="1">
        <v>0.42439801801801808</v>
      </c>
      <c r="AC353" s="1">
        <v>111</v>
      </c>
      <c r="AD353" s="1">
        <v>77</v>
      </c>
      <c r="AE353" s="1">
        <v>36.099509999999995</v>
      </c>
      <c r="AF353" s="1">
        <v>0.31918361096347808</v>
      </c>
      <c r="AG353" s="1">
        <v>113.09951</v>
      </c>
      <c r="AH353" s="1">
        <v>47</v>
      </c>
      <c r="AI353" s="1">
        <v>19</v>
      </c>
      <c r="AJ353" s="1">
        <v>0.2878787878787879</v>
      </c>
      <c r="AK353" s="1">
        <v>66</v>
      </c>
      <c r="AL353" s="1">
        <v>474.83080000000001</v>
      </c>
    </row>
    <row r="354" spans="1:38" hidden="1">
      <c r="A354" s="1" t="s">
        <v>163</v>
      </c>
      <c r="B354" s="14">
        <v>1</v>
      </c>
      <c r="C354" s="1">
        <v>0</v>
      </c>
      <c r="D354" s="1">
        <v>0</v>
      </c>
      <c r="E354" s="1">
        <v>1</v>
      </c>
      <c r="F354" s="1">
        <v>0</v>
      </c>
      <c r="G354" s="1">
        <v>0</v>
      </c>
      <c r="I354" s="1">
        <v>0</v>
      </c>
      <c r="J354" s="1">
        <v>0</v>
      </c>
      <c r="K354" s="1">
        <v>0</v>
      </c>
      <c r="M354" s="1">
        <v>0</v>
      </c>
      <c r="N354" s="1">
        <v>2</v>
      </c>
      <c r="O354" s="1">
        <v>0</v>
      </c>
      <c r="P354" s="1">
        <v>0</v>
      </c>
      <c r="Q354" s="1">
        <v>2</v>
      </c>
      <c r="R354" s="1">
        <v>8</v>
      </c>
      <c r="S354" s="1">
        <v>0</v>
      </c>
      <c r="T354" s="1">
        <v>0</v>
      </c>
      <c r="U354" s="1">
        <v>8</v>
      </c>
      <c r="V354" s="1">
        <v>0</v>
      </c>
      <c r="W354" s="1">
        <v>0</v>
      </c>
      <c r="Y354" s="1">
        <v>0</v>
      </c>
      <c r="Z354" s="1">
        <v>5</v>
      </c>
      <c r="AA354" s="1">
        <v>2</v>
      </c>
      <c r="AB354" s="1">
        <v>0.2857142857142857</v>
      </c>
      <c r="AC354" s="1">
        <v>7</v>
      </c>
      <c r="AD354" s="1">
        <v>22</v>
      </c>
      <c r="AE354" s="1">
        <v>0</v>
      </c>
      <c r="AF354" s="1">
        <v>0</v>
      </c>
      <c r="AG354" s="1">
        <v>22</v>
      </c>
      <c r="AH354" s="1">
        <v>19</v>
      </c>
      <c r="AI354" s="1">
        <v>2</v>
      </c>
      <c r="AJ354" s="1">
        <v>9.5238095238095233E-2</v>
      </c>
      <c r="AK354" s="1">
        <v>21</v>
      </c>
      <c r="AL354" s="1">
        <v>61</v>
      </c>
    </row>
    <row r="355" spans="1:38" hidden="1">
      <c r="A355" s="1" t="s">
        <v>164</v>
      </c>
      <c r="B355" s="14">
        <v>1</v>
      </c>
      <c r="C355" s="1">
        <v>0</v>
      </c>
      <c r="D355" s="1">
        <v>0</v>
      </c>
      <c r="E355" s="1">
        <v>1</v>
      </c>
      <c r="F355" s="1">
        <v>5</v>
      </c>
      <c r="G355" s="1">
        <v>0</v>
      </c>
      <c r="H355" s="1">
        <v>0</v>
      </c>
      <c r="I355" s="1">
        <v>5</v>
      </c>
      <c r="J355" s="1">
        <v>0</v>
      </c>
      <c r="K355" s="1">
        <v>0</v>
      </c>
      <c r="M355" s="1">
        <v>0</v>
      </c>
      <c r="N355" s="1">
        <v>12</v>
      </c>
      <c r="O355" s="1">
        <v>0</v>
      </c>
      <c r="P355" s="1">
        <v>0</v>
      </c>
      <c r="Q355" s="1">
        <v>12</v>
      </c>
      <c r="R355" s="1">
        <v>18</v>
      </c>
      <c r="S355" s="1">
        <v>1</v>
      </c>
      <c r="T355" s="1">
        <v>5.2631578947368418E-2</v>
      </c>
      <c r="U355" s="1">
        <v>19</v>
      </c>
      <c r="V355" s="1">
        <v>10</v>
      </c>
      <c r="W355" s="1">
        <v>0</v>
      </c>
      <c r="X355" s="1">
        <v>0</v>
      </c>
      <c r="Y355" s="1">
        <v>10</v>
      </c>
      <c r="Z355" s="1">
        <v>15.34876</v>
      </c>
      <c r="AA355" s="1">
        <v>1</v>
      </c>
      <c r="AB355" s="1">
        <v>6.1166718454488296E-2</v>
      </c>
      <c r="AC355" s="1">
        <v>16.348759999999999</v>
      </c>
      <c r="AD355" s="1">
        <v>141.89796999999999</v>
      </c>
      <c r="AE355" s="1">
        <v>13.5</v>
      </c>
      <c r="AF355" s="1">
        <v>8.6873721709492091E-2</v>
      </c>
      <c r="AG355" s="1">
        <v>155.39796999999999</v>
      </c>
      <c r="AH355" s="1">
        <v>37.684660000000001</v>
      </c>
      <c r="AI355" s="1">
        <v>6</v>
      </c>
      <c r="AJ355" s="1">
        <v>0.13734798439543766</v>
      </c>
      <c r="AK355" s="1">
        <v>43.684660000000001</v>
      </c>
      <c r="AL355" s="1">
        <v>262.43138999999996</v>
      </c>
    </row>
    <row r="356" spans="1:38" hidden="1">
      <c r="A356" s="1" t="s">
        <v>165</v>
      </c>
      <c r="B356" s="14">
        <v>2</v>
      </c>
      <c r="C356" s="1">
        <v>0</v>
      </c>
      <c r="D356" s="1">
        <v>0</v>
      </c>
      <c r="E356" s="1">
        <v>2</v>
      </c>
      <c r="F356" s="1">
        <v>11</v>
      </c>
      <c r="G356" s="1">
        <v>0</v>
      </c>
      <c r="H356" s="1">
        <v>0</v>
      </c>
      <c r="I356" s="1">
        <v>11</v>
      </c>
      <c r="J356" s="1">
        <v>5</v>
      </c>
      <c r="K356" s="1">
        <v>0</v>
      </c>
      <c r="L356" s="1">
        <v>0</v>
      </c>
      <c r="M356" s="1">
        <v>5</v>
      </c>
      <c r="N356" s="1">
        <v>48</v>
      </c>
      <c r="O356" s="1">
        <v>7</v>
      </c>
      <c r="P356" s="1">
        <v>0.12727272727272726</v>
      </c>
      <c r="Q356" s="1">
        <v>55</v>
      </c>
      <c r="R356" s="1">
        <v>95</v>
      </c>
      <c r="S356" s="1">
        <v>16</v>
      </c>
      <c r="T356" s="1">
        <v>0.14414414414414414</v>
      </c>
      <c r="U356" s="1">
        <v>111</v>
      </c>
      <c r="V356" s="1">
        <v>128.4</v>
      </c>
      <c r="W356" s="1">
        <v>40.6</v>
      </c>
      <c r="X356" s="1">
        <v>0.24023668639053256</v>
      </c>
      <c r="Y356" s="1">
        <v>169</v>
      </c>
      <c r="Z356" s="1">
        <v>164.39955</v>
      </c>
      <c r="AA356" s="1">
        <v>29</v>
      </c>
      <c r="AB356" s="1">
        <v>0.14994864258991294</v>
      </c>
      <c r="AC356" s="1">
        <v>193.39955</v>
      </c>
      <c r="AD356" s="1">
        <v>89.600449999999995</v>
      </c>
      <c r="AE356" s="1">
        <v>14</v>
      </c>
      <c r="AF356" s="1">
        <v>0.13513454816074641</v>
      </c>
      <c r="AG356" s="1">
        <v>103.60045</v>
      </c>
      <c r="AH356" s="1">
        <v>140</v>
      </c>
      <c r="AI356" s="1">
        <v>20</v>
      </c>
      <c r="AJ356" s="1">
        <v>0.125</v>
      </c>
      <c r="AK356" s="1">
        <v>160</v>
      </c>
      <c r="AL356" s="1">
        <v>810</v>
      </c>
    </row>
    <row r="357" spans="1:38" hidden="1">
      <c r="A357" s="1" t="s">
        <v>166</v>
      </c>
      <c r="B357" s="14">
        <v>13</v>
      </c>
      <c r="C357" s="1">
        <v>6</v>
      </c>
      <c r="D357" s="1">
        <v>0.31578947368421051</v>
      </c>
      <c r="E357" s="1">
        <v>19</v>
      </c>
      <c r="F357" s="1">
        <v>0</v>
      </c>
      <c r="G357" s="1">
        <v>1</v>
      </c>
      <c r="H357" s="1">
        <v>1</v>
      </c>
      <c r="I357" s="1">
        <v>1</v>
      </c>
      <c r="J357" s="1">
        <v>0</v>
      </c>
      <c r="K357" s="1">
        <v>0</v>
      </c>
      <c r="M357" s="1">
        <v>0</v>
      </c>
      <c r="N357" s="1">
        <v>23</v>
      </c>
      <c r="O357" s="1">
        <v>5.5221900000000002</v>
      </c>
      <c r="P357" s="1">
        <v>0.19361030832485163</v>
      </c>
      <c r="Q357" s="1">
        <v>28.522190000000002</v>
      </c>
      <c r="R357" s="1">
        <v>65.227779999999996</v>
      </c>
      <c r="S357" s="1">
        <v>10.25</v>
      </c>
      <c r="T357" s="1">
        <v>0.13580155643157496</v>
      </c>
      <c r="U357" s="1">
        <v>75.477779999999996</v>
      </c>
      <c r="V357" s="1">
        <v>98.680860000000024</v>
      </c>
      <c r="W357" s="1">
        <v>13.5</v>
      </c>
      <c r="X357" s="1">
        <v>0.1203413844393776</v>
      </c>
      <c r="Y357" s="1">
        <v>112.18086000000002</v>
      </c>
      <c r="Z357" s="1">
        <v>77.00961999999997</v>
      </c>
      <c r="AA357" s="1">
        <v>14.413540000000001</v>
      </c>
      <c r="AB357" s="1">
        <v>0.15765742509884811</v>
      </c>
      <c r="AC357" s="1">
        <v>91.423159999999967</v>
      </c>
      <c r="AD357" s="1">
        <v>53.589259999999989</v>
      </c>
      <c r="AE357" s="1">
        <v>9.5760900000000007</v>
      </c>
      <c r="AF357" s="1">
        <v>0.15160352946670924</v>
      </c>
      <c r="AG357" s="1">
        <v>63.165349999999989</v>
      </c>
      <c r="AH357" s="1">
        <v>9.4238999999999997</v>
      </c>
      <c r="AI357" s="1">
        <v>1</v>
      </c>
      <c r="AJ357" s="1">
        <v>9.593338385824883E-2</v>
      </c>
      <c r="AK357" s="1">
        <v>10.4239</v>
      </c>
      <c r="AL357" s="1">
        <v>401.19324</v>
      </c>
    </row>
    <row r="358" spans="1:38" hidden="1">
      <c r="A358" s="1" t="s">
        <v>167</v>
      </c>
      <c r="B358" s="14">
        <v>4</v>
      </c>
      <c r="C358" s="1">
        <v>0</v>
      </c>
      <c r="D358" s="1">
        <v>0</v>
      </c>
      <c r="E358" s="1">
        <v>4</v>
      </c>
      <c r="F358" s="1">
        <v>0</v>
      </c>
      <c r="G358" s="1">
        <v>0</v>
      </c>
      <c r="I358" s="1">
        <v>0</v>
      </c>
      <c r="J358" s="1">
        <v>6</v>
      </c>
      <c r="K358" s="1">
        <v>0</v>
      </c>
      <c r="L358" s="1">
        <v>0</v>
      </c>
      <c r="M358" s="1">
        <v>6</v>
      </c>
      <c r="N358" s="1">
        <v>9</v>
      </c>
      <c r="O358" s="1">
        <v>0</v>
      </c>
      <c r="P358" s="1">
        <v>0</v>
      </c>
      <c r="Q358" s="1">
        <v>9</v>
      </c>
      <c r="R358" s="1">
        <v>55</v>
      </c>
      <c r="S358" s="1">
        <v>4</v>
      </c>
      <c r="T358" s="1">
        <v>6.7796610169491525E-2</v>
      </c>
      <c r="U358" s="1">
        <v>59</v>
      </c>
      <c r="V358" s="1">
        <v>140</v>
      </c>
      <c r="W358" s="1">
        <v>20</v>
      </c>
      <c r="X358" s="1">
        <v>0.125</v>
      </c>
      <c r="Y358" s="1">
        <v>160</v>
      </c>
      <c r="Z358" s="1">
        <v>406</v>
      </c>
      <c r="AA358" s="1">
        <v>74</v>
      </c>
      <c r="AB358" s="1">
        <v>0.15416666666666667</v>
      </c>
      <c r="AC358" s="1">
        <v>480</v>
      </c>
      <c r="AD358" s="1">
        <v>32</v>
      </c>
      <c r="AE358" s="1">
        <v>9</v>
      </c>
      <c r="AF358" s="1">
        <v>0.21951219512195122</v>
      </c>
      <c r="AG358" s="1">
        <v>41</v>
      </c>
      <c r="AH358" s="1">
        <v>25</v>
      </c>
      <c r="AI358" s="1">
        <v>3</v>
      </c>
      <c r="AJ358" s="1">
        <v>0.10714285714285714</v>
      </c>
      <c r="AK358" s="1">
        <v>28</v>
      </c>
      <c r="AL358" s="1">
        <v>787</v>
      </c>
    </row>
    <row r="359" spans="1:38" hidden="1">
      <c r="A359" s="1" t="s">
        <v>168</v>
      </c>
      <c r="B359" s="14">
        <v>7</v>
      </c>
      <c r="C359" s="1">
        <v>0</v>
      </c>
      <c r="D359" s="1">
        <v>0</v>
      </c>
      <c r="E359" s="1">
        <v>7</v>
      </c>
      <c r="F359" s="1">
        <v>18</v>
      </c>
      <c r="G359" s="1">
        <v>0</v>
      </c>
      <c r="H359" s="1">
        <v>0</v>
      </c>
      <c r="I359" s="1">
        <v>18</v>
      </c>
      <c r="J359" s="1">
        <v>56</v>
      </c>
      <c r="K359" s="1">
        <v>4</v>
      </c>
      <c r="L359" s="1">
        <v>6.6666666666666666E-2</v>
      </c>
      <c r="M359" s="1">
        <v>60</v>
      </c>
      <c r="N359" s="1">
        <v>6</v>
      </c>
      <c r="O359" s="1">
        <v>1</v>
      </c>
      <c r="P359" s="1">
        <v>0.14285714285714285</v>
      </c>
      <c r="Q359" s="1">
        <v>7</v>
      </c>
      <c r="R359" s="1">
        <v>128</v>
      </c>
      <c r="S359" s="1">
        <v>20.602</v>
      </c>
      <c r="T359" s="1">
        <v>0.13863878009717231</v>
      </c>
      <c r="U359" s="1">
        <v>148.602</v>
      </c>
      <c r="V359" s="1">
        <v>261.10814999999997</v>
      </c>
      <c r="W359" s="1">
        <v>31.087260000000001</v>
      </c>
      <c r="X359" s="1">
        <v>0.10639202032639733</v>
      </c>
      <c r="Y359" s="1">
        <v>292.19540999999998</v>
      </c>
      <c r="Z359" s="1">
        <v>445.12670000000008</v>
      </c>
      <c r="AA359" s="1">
        <v>66.208330000000004</v>
      </c>
      <c r="AB359" s="1">
        <v>0.12948131091272974</v>
      </c>
      <c r="AC359" s="1">
        <v>511.33503000000007</v>
      </c>
      <c r="AD359" s="1">
        <v>455.41696999999994</v>
      </c>
      <c r="AE359" s="1">
        <v>67.732640000000004</v>
      </c>
      <c r="AF359" s="1">
        <v>0.12947087927677134</v>
      </c>
      <c r="AG359" s="1">
        <v>523.14960999999994</v>
      </c>
      <c r="AH359" s="1">
        <v>393.54194999999987</v>
      </c>
      <c r="AI359" s="1">
        <v>37.742820000000002</v>
      </c>
      <c r="AJ359" s="1">
        <v>8.7512526816098821E-2</v>
      </c>
      <c r="AK359" s="1">
        <v>431.28476999999987</v>
      </c>
      <c r="AL359" s="1">
        <v>1998.5668199999998</v>
      </c>
    </row>
    <row r="360" spans="1:38" hidden="1">
      <c r="A360" s="1" t="s">
        <v>169</v>
      </c>
      <c r="B360" s="14">
        <v>17</v>
      </c>
      <c r="C360" s="1">
        <v>1</v>
      </c>
      <c r="D360" s="1">
        <v>5.5555555555555552E-2</v>
      </c>
      <c r="E360" s="1">
        <v>18</v>
      </c>
      <c r="F360" s="1">
        <v>19</v>
      </c>
      <c r="G360" s="1">
        <v>0</v>
      </c>
      <c r="H360" s="1">
        <v>0</v>
      </c>
      <c r="I360" s="1">
        <v>19</v>
      </c>
      <c r="J360" s="1">
        <v>22</v>
      </c>
      <c r="K360" s="1">
        <v>0.23200000000000001</v>
      </c>
      <c r="L360" s="1">
        <v>1.0435408420295071E-2</v>
      </c>
      <c r="M360" s="1">
        <v>22.231999999999999</v>
      </c>
      <c r="N360" s="1">
        <v>74</v>
      </c>
      <c r="O360" s="1">
        <v>3.556</v>
      </c>
      <c r="P360" s="1">
        <v>4.5850740110371865E-2</v>
      </c>
      <c r="Q360" s="1">
        <v>77.555999999999997</v>
      </c>
      <c r="R360" s="1">
        <v>336.84399999999994</v>
      </c>
      <c r="S360" s="1">
        <v>42.2</v>
      </c>
      <c r="T360" s="1">
        <v>0.111332721267188</v>
      </c>
      <c r="U360" s="1">
        <v>379.04399999999993</v>
      </c>
      <c r="V360" s="1">
        <v>512.21370999999999</v>
      </c>
      <c r="W360" s="1">
        <v>102.76951000000001</v>
      </c>
      <c r="X360" s="1">
        <v>0.16710945381566675</v>
      </c>
      <c r="Y360" s="1">
        <v>614.98321999999996</v>
      </c>
      <c r="Z360" s="1">
        <v>504.91362000000009</v>
      </c>
      <c r="AA360" s="1">
        <v>78.746359999999996</v>
      </c>
      <c r="AB360" s="1">
        <v>0.13491821042792754</v>
      </c>
      <c r="AC360" s="1">
        <v>583.65998000000013</v>
      </c>
      <c r="AD360" s="1">
        <v>486.00772999999998</v>
      </c>
      <c r="AE360" s="1">
        <v>103.14857000000001</v>
      </c>
      <c r="AF360" s="1">
        <v>0.17507844692486529</v>
      </c>
      <c r="AG360" s="1">
        <v>589.15629999999999</v>
      </c>
      <c r="AH360" s="1">
        <v>315.57298999999995</v>
      </c>
      <c r="AI360" s="1">
        <v>79.960109999999986</v>
      </c>
      <c r="AJ360" s="1">
        <v>0.20215782193702625</v>
      </c>
      <c r="AK360" s="1">
        <v>395.53309999999993</v>
      </c>
      <c r="AL360" s="1">
        <v>2699.1646000000001</v>
      </c>
    </row>
    <row r="361" spans="1:38" hidden="1">
      <c r="A361" s="1" t="s">
        <v>170</v>
      </c>
      <c r="B361" s="14">
        <v>14</v>
      </c>
      <c r="C361" s="1">
        <v>0</v>
      </c>
      <c r="D361" s="1">
        <v>0</v>
      </c>
      <c r="E361" s="1">
        <v>14</v>
      </c>
      <c r="F361" s="1">
        <v>4</v>
      </c>
      <c r="G361" s="1">
        <v>0</v>
      </c>
      <c r="H361" s="1">
        <v>0</v>
      </c>
      <c r="I361" s="1">
        <v>4</v>
      </c>
      <c r="J361" s="1">
        <v>19.587709999999998</v>
      </c>
      <c r="K361" s="1">
        <v>1</v>
      </c>
      <c r="L361" s="1">
        <v>4.8572667868354479E-2</v>
      </c>
      <c r="M361" s="1">
        <v>20.587709999999998</v>
      </c>
      <c r="N361" s="1">
        <v>13</v>
      </c>
      <c r="O361" s="1">
        <v>2</v>
      </c>
      <c r="P361" s="1">
        <v>0.13333333333333333</v>
      </c>
      <c r="Q361" s="1">
        <v>15</v>
      </c>
      <c r="R361" s="1">
        <v>85.851990000000001</v>
      </c>
      <c r="S361" s="1">
        <v>5</v>
      </c>
      <c r="T361" s="1">
        <v>5.5034567762357212E-2</v>
      </c>
      <c r="U361" s="1">
        <v>90.851990000000001</v>
      </c>
      <c r="V361" s="1">
        <v>0</v>
      </c>
      <c r="W361" s="1">
        <v>0</v>
      </c>
      <c r="Y361" s="1">
        <v>0</v>
      </c>
      <c r="Z361" s="1">
        <v>122.96746999999998</v>
      </c>
      <c r="AA361" s="1">
        <v>5</v>
      </c>
      <c r="AB361" s="1">
        <v>3.9072429891752969E-2</v>
      </c>
      <c r="AC361" s="1">
        <v>127.96746999999998</v>
      </c>
      <c r="AD361" s="1">
        <v>243.53772000000015</v>
      </c>
      <c r="AE361" s="1">
        <v>16.863</v>
      </c>
      <c r="AF361" s="1">
        <v>6.4757885462067802E-2</v>
      </c>
      <c r="AG361" s="1">
        <v>260.40072000000015</v>
      </c>
      <c r="AH361" s="1">
        <v>28.999989999999997</v>
      </c>
      <c r="AI361" s="1">
        <v>11.00001</v>
      </c>
      <c r="AJ361" s="1">
        <v>0.27500025</v>
      </c>
      <c r="AK361" s="1">
        <v>40</v>
      </c>
      <c r="AL361" s="1">
        <v>573.80789000000027</v>
      </c>
    </row>
    <row r="362" spans="1:38" hidden="1">
      <c r="A362" s="1" t="s">
        <v>171</v>
      </c>
      <c r="B362" s="14">
        <v>15</v>
      </c>
      <c r="C362" s="1">
        <v>0</v>
      </c>
      <c r="D362" s="1">
        <v>0</v>
      </c>
      <c r="E362" s="1">
        <v>15</v>
      </c>
      <c r="F362" s="1">
        <v>17</v>
      </c>
      <c r="G362" s="1">
        <v>1</v>
      </c>
      <c r="H362" s="1">
        <v>5.5555555555555552E-2</v>
      </c>
      <c r="I362" s="1">
        <v>18</v>
      </c>
      <c r="J362" s="1">
        <v>0</v>
      </c>
      <c r="K362" s="1">
        <v>0</v>
      </c>
      <c r="M362" s="1">
        <v>0</v>
      </c>
      <c r="N362" s="1">
        <v>87.000020000000021</v>
      </c>
      <c r="O362" s="1">
        <v>4</v>
      </c>
      <c r="P362" s="1">
        <v>4.3956034295377068E-2</v>
      </c>
      <c r="Q362" s="1">
        <v>91.000020000000021</v>
      </c>
      <c r="R362" s="1">
        <v>290.08903000000004</v>
      </c>
      <c r="S362" s="1">
        <v>34.411100000000005</v>
      </c>
      <c r="T362" s="1">
        <v>0.10604340898106883</v>
      </c>
      <c r="U362" s="1">
        <v>324.50013000000001</v>
      </c>
      <c r="V362" s="1">
        <v>544.83794</v>
      </c>
      <c r="W362" s="1">
        <v>115.84974000000001</v>
      </c>
      <c r="X362" s="1">
        <v>0.17534720792735231</v>
      </c>
      <c r="Y362" s="1">
        <v>660.68768</v>
      </c>
      <c r="Z362" s="1">
        <v>561.29291000000057</v>
      </c>
      <c r="AA362" s="1">
        <v>120.80540999999998</v>
      </c>
      <c r="AB362" s="1">
        <v>0.17710849954886254</v>
      </c>
      <c r="AC362" s="1">
        <v>682.09832000000051</v>
      </c>
      <c r="AD362" s="1">
        <v>539.04619000000059</v>
      </c>
      <c r="AE362" s="1">
        <v>92.010929999999988</v>
      </c>
      <c r="AF362" s="1">
        <v>0.14580444001645984</v>
      </c>
      <c r="AG362" s="1">
        <v>631.05712000000062</v>
      </c>
      <c r="AH362" s="1">
        <v>201.34578999999997</v>
      </c>
      <c r="AI362" s="1">
        <v>15.000000000000002</v>
      </c>
      <c r="AJ362" s="1">
        <v>6.9333449936788707E-2</v>
      </c>
      <c r="AK362" s="1">
        <v>216.34578999999997</v>
      </c>
      <c r="AL362" s="1">
        <v>2643.6890600000011</v>
      </c>
    </row>
    <row r="363" spans="1:38" hidden="1">
      <c r="A363" s="1" t="s">
        <v>172</v>
      </c>
      <c r="B363" s="14">
        <v>9</v>
      </c>
      <c r="C363" s="1">
        <v>2</v>
      </c>
      <c r="D363" s="1">
        <v>0.18181818181818182</v>
      </c>
      <c r="E363" s="1">
        <v>11</v>
      </c>
      <c r="F363" s="1">
        <v>25</v>
      </c>
      <c r="G363" s="1">
        <v>1</v>
      </c>
      <c r="H363" s="1">
        <v>3.8461538461538464E-2</v>
      </c>
      <c r="I363" s="1">
        <v>26</v>
      </c>
      <c r="J363" s="1">
        <v>9</v>
      </c>
      <c r="K363" s="1">
        <v>0</v>
      </c>
      <c r="L363" s="1">
        <v>0</v>
      </c>
      <c r="M363" s="1">
        <v>9</v>
      </c>
      <c r="N363" s="1">
        <v>5</v>
      </c>
      <c r="O363" s="1">
        <v>1</v>
      </c>
      <c r="P363" s="1">
        <v>0.16666666666666666</v>
      </c>
      <c r="Q363" s="1">
        <v>6</v>
      </c>
      <c r="R363" s="1">
        <v>35</v>
      </c>
      <c r="S363" s="1">
        <v>0</v>
      </c>
      <c r="T363" s="1">
        <v>0</v>
      </c>
      <c r="U363" s="1">
        <v>35</v>
      </c>
      <c r="V363" s="1">
        <v>85.703800000000001</v>
      </c>
      <c r="W363" s="1">
        <v>4.9983399999999998</v>
      </c>
      <c r="X363" s="1">
        <v>5.5107189312181608E-2</v>
      </c>
      <c r="Y363" s="1">
        <v>90.70214</v>
      </c>
      <c r="Z363" s="1">
        <v>104.99875</v>
      </c>
      <c r="AA363" s="1">
        <v>6</v>
      </c>
      <c r="AB363" s="1">
        <v>5.4054662777733985E-2</v>
      </c>
      <c r="AC363" s="1">
        <v>110.99875</v>
      </c>
      <c r="AD363" s="1">
        <v>131.63660000000002</v>
      </c>
      <c r="AE363" s="1">
        <v>7</v>
      </c>
      <c r="AF363" s="1">
        <v>5.0491717194449365E-2</v>
      </c>
      <c r="AG363" s="1">
        <v>138.63660000000002</v>
      </c>
      <c r="AH363" s="1">
        <v>328.00357999999994</v>
      </c>
      <c r="AI363" s="1">
        <v>20.66666</v>
      </c>
      <c r="AJ363" s="1">
        <v>5.9272795980523041E-2</v>
      </c>
      <c r="AK363" s="1">
        <v>348.67023999999992</v>
      </c>
      <c r="AL363" s="1">
        <v>776.00772999999992</v>
      </c>
    </row>
    <row r="364" spans="1:38" hidden="1">
      <c r="A364" s="1" t="s">
        <v>173</v>
      </c>
      <c r="B364" s="14">
        <v>11.36</v>
      </c>
      <c r="C364" s="1">
        <v>4</v>
      </c>
      <c r="D364" s="1">
        <v>0.26041666666666669</v>
      </c>
      <c r="E364" s="1">
        <v>15.36</v>
      </c>
      <c r="F364" s="1">
        <v>4</v>
      </c>
      <c r="G364" s="1">
        <v>0</v>
      </c>
      <c r="H364" s="1">
        <v>0</v>
      </c>
      <c r="I364" s="1">
        <v>4</v>
      </c>
      <c r="J364" s="1">
        <v>0</v>
      </c>
      <c r="K364" s="1">
        <v>0</v>
      </c>
      <c r="M364" s="1">
        <v>0</v>
      </c>
      <c r="N364" s="1">
        <v>23</v>
      </c>
      <c r="O364" s="1">
        <v>3</v>
      </c>
      <c r="P364" s="1">
        <v>0.11538461538461539</v>
      </c>
      <c r="Q364" s="1">
        <v>26</v>
      </c>
      <c r="R364" s="1">
        <v>93.4</v>
      </c>
      <c r="S364" s="1">
        <v>2</v>
      </c>
      <c r="T364" s="1">
        <v>2.0964360587002094E-2</v>
      </c>
      <c r="U364" s="1">
        <v>95.4</v>
      </c>
      <c r="V364" s="1">
        <v>110.1</v>
      </c>
      <c r="W364" s="1">
        <v>19.108229999999999</v>
      </c>
      <c r="X364" s="1">
        <v>0.14788709666559166</v>
      </c>
      <c r="Y364" s="1">
        <v>129.20822999999999</v>
      </c>
      <c r="Z364" s="1">
        <v>83.336430000000007</v>
      </c>
      <c r="AA364" s="1">
        <v>31</v>
      </c>
      <c r="AB364" s="1">
        <v>0.27112968281413019</v>
      </c>
      <c r="AC364" s="1">
        <v>114.33643000000001</v>
      </c>
      <c r="AD364" s="1">
        <v>140.56804</v>
      </c>
      <c r="AE364" s="1">
        <v>42.890699999999995</v>
      </c>
      <c r="AF364" s="1">
        <v>0.23378935230886247</v>
      </c>
      <c r="AG364" s="1">
        <v>183.45873999999998</v>
      </c>
      <c r="AH364" s="1">
        <v>139.15937000000002</v>
      </c>
      <c r="AI364" s="1">
        <v>30</v>
      </c>
      <c r="AJ364" s="1">
        <v>0.17734755101062386</v>
      </c>
      <c r="AK364" s="1">
        <v>169.15937000000002</v>
      </c>
      <c r="AL364" s="1">
        <v>736.92277000000013</v>
      </c>
    </row>
    <row r="365" spans="1:38" hidden="1">
      <c r="A365" s="1" t="s">
        <v>174</v>
      </c>
      <c r="B365" s="14">
        <v>1</v>
      </c>
      <c r="C365" s="1">
        <v>0</v>
      </c>
      <c r="D365" s="1">
        <v>0</v>
      </c>
      <c r="E365" s="1">
        <v>1</v>
      </c>
      <c r="F365" s="1">
        <v>0</v>
      </c>
      <c r="G365" s="1">
        <v>0</v>
      </c>
      <c r="I365" s="1">
        <v>0</v>
      </c>
      <c r="J365" s="1">
        <v>0</v>
      </c>
      <c r="K365" s="1">
        <v>0</v>
      </c>
      <c r="M365" s="1">
        <v>0</v>
      </c>
      <c r="N365" s="1">
        <v>2</v>
      </c>
      <c r="O365" s="1">
        <v>0</v>
      </c>
      <c r="P365" s="1">
        <v>0</v>
      </c>
      <c r="Q365" s="1">
        <v>2</v>
      </c>
      <c r="R365" s="1">
        <v>6</v>
      </c>
      <c r="S365" s="1">
        <v>0</v>
      </c>
      <c r="T365" s="1">
        <v>0</v>
      </c>
      <c r="U365" s="1">
        <v>6</v>
      </c>
      <c r="V365" s="1">
        <v>10</v>
      </c>
      <c r="W365" s="1">
        <v>1</v>
      </c>
      <c r="X365" s="1">
        <v>9.0909090909090912E-2</v>
      </c>
      <c r="Y365" s="1">
        <v>11</v>
      </c>
      <c r="Z365" s="1">
        <v>13</v>
      </c>
      <c r="AA365" s="1">
        <v>1</v>
      </c>
      <c r="AB365" s="1">
        <v>7.1428571428571425E-2</v>
      </c>
      <c r="AC365" s="1">
        <v>14</v>
      </c>
      <c r="AD365" s="1">
        <v>41</v>
      </c>
      <c r="AE365" s="1">
        <v>2</v>
      </c>
      <c r="AF365" s="1">
        <v>4.6511627906976744E-2</v>
      </c>
      <c r="AG365" s="1">
        <v>43</v>
      </c>
      <c r="AH365" s="1">
        <v>56.413040000000002</v>
      </c>
      <c r="AI365" s="1">
        <v>4.5869599999999995</v>
      </c>
      <c r="AJ365" s="1">
        <v>7.5196065573770482E-2</v>
      </c>
      <c r="AK365" s="1">
        <v>61</v>
      </c>
      <c r="AL365" s="1">
        <v>138</v>
      </c>
    </row>
    <row r="366" spans="1:38" hidden="1">
      <c r="A366" s="1" t="s">
        <v>175</v>
      </c>
      <c r="B366" s="14">
        <v>5</v>
      </c>
      <c r="C366" s="1">
        <v>0</v>
      </c>
      <c r="D366" s="1">
        <v>0</v>
      </c>
      <c r="E366" s="1">
        <v>5</v>
      </c>
      <c r="F366" s="1">
        <v>1</v>
      </c>
      <c r="G366" s="1">
        <v>0</v>
      </c>
      <c r="H366" s="1">
        <v>0</v>
      </c>
      <c r="I366" s="1">
        <v>1</v>
      </c>
      <c r="J366" s="1">
        <v>1</v>
      </c>
      <c r="K366" s="1">
        <v>0</v>
      </c>
      <c r="L366" s="1">
        <v>0</v>
      </c>
      <c r="M366" s="1">
        <v>1</v>
      </c>
      <c r="N366" s="1">
        <v>0</v>
      </c>
      <c r="O366" s="1">
        <v>0</v>
      </c>
      <c r="Q366" s="1">
        <v>0</v>
      </c>
      <c r="R366" s="1">
        <v>1</v>
      </c>
      <c r="S366" s="1">
        <v>0</v>
      </c>
      <c r="T366" s="1">
        <v>0</v>
      </c>
      <c r="U366" s="1">
        <v>1</v>
      </c>
      <c r="V366" s="1">
        <v>2</v>
      </c>
      <c r="W366" s="1">
        <v>2</v>
      </c>
      <c r="X366" s="1">
        <v>0.5</v>
      </c>
      <c r="Y366" s="1">
        <v>4</v>
      </c>
      <c r="Z366" s="1">
        <v>10</v>
      </c>
      <c r="AA366" s="1">
        <v>4</v>
      </c>
      <c r="AB366" s="1">
        <v>0.2857142857142857</v>
      </c>
      <c r="AC366" s="1">
        <v>14</v>
      </c>
      <c r="AD366" s="1">
        <v>37</v>
      </c>
      <c r="AE366" s="1">
        <v>4</v>
      </c>
      <c r="AF366" s="1">
        <v>9.7560975609756101E-2</v>
      </c>
      <c r="AG366" s="1">
        <v>41</v>
      </c>
      <c r="AH366" s="1">
        <v>23</v>
      </c>
      <c r="AI366" s="1">
        <v>3</v>
      </c>
      <c r="AJ366" s="1">
        <v>0.11538461538461539</v>
      </c>
      <c r="AK366" s="1">
        <v>26</v>
      </c>
      <c r="AL366" s="1">
        <v>93</v>
      </c>
    </row>
    <row r="367" spans="1:38" hidden="1">
      <c r="A367" s="1" t="s">
        <v>176</v>
      </c>
      <c r="B367" s="14">
        <v>9</v>
      </c>
      <c r="C367" s="1">
        <v>4</v>
      </c>
      <c r="D367" s="1">
        <v>0.30769230769230771</v>
      </c>
      <c r="E367" s="1">
        <v>13</v>
      </c>
      <c r="F367" s="1">
        <v>9</v>
      </c>
      <c r="G367" s="1">
        <v>5</v>
      </c>
      <c r="H367" s="1">
        <v>0.35714285714285715</v>
      </c>
      <c r="I367" s="1">
        <v>14</v>
      </c>
      <c r="J367" s="1">
        <v>10</v>
      </c>
      <c r="K367" s="1">
        <v>2</v>
      </c>
      <c r="L367" s="1">
        <v>0.16666666666666666</v>
      </c>
      <c r="M367" s="1">
        <v>12</v>
      </c>
      <c r="N367" s="1">
        <v>55.5</v>
      </c>
      <c r="O367" s="1">
        <v>5</v>
      </c>
      <c r="P367" s="1">
        <v>8.2644628099173556E-2</v>
      </c>
      <c r="Q367" s="1">
        <v>60.5</v>
      </c>
      <c r="R367" s="1">
        <v>172.99999999999991</v>
      </c>
      <c r="S367" s="1">
        <v>25</v>
      </c>
      <c r="T367" s="1">
        <v>0.12626262626262633</v>
      </c>
      <c r="U367" s="1">
        <v>197.99999999999991</v>
      </c>
      <c r="V367" s="1">
        <v>233.99682999999987</v>
      </c>
      <c r="W367" s="1">
        <v>39.944560000000003</v>
      </c>
      <c r="X367" s="1">
        <v>0.14581425610784854</v>
      </c>
      <c r="Y367" s="1">
        <v>273.9413899999999</v>
      </c>
      <c r="Z367" s="1">
        <v>238.76753999999991</v>
      </c>
      <c r="AA367" s="1">
        <v>36.344720000000002</v>
      </c>
      <c r="AB367" s="1">
        <v>0.13210868901298695</v>
      </c>
      <c r="AC367" s="1">
        <v>275.11225999999994</v>
      </c>
      <c r="AD367" s="1">
        <v>240.50512999999964</v>
      </c>
      <c r="AE367" s="1">
        <v>44.28933</v>
      </c>
      <c r="AF367" s="1">
        <v>0.15551331300475457</v>
      </c>
      <c r="AG367" s="1">
        <v>284.79445999999962</v>
      </c>
      <c r="AH367" s="1">
        <v>374.42231999999984</v>
      </c>
      <c r="AI367" s="1">
        <v>70.173479999999998</v>
      </c>
      <c r="AJ367" s="1">
        <v>0.15783657875310569</v>
      </c>
      <c r="AK367" s="1">
        <v>444.59579999999983</v>
      </c>
      <c r="AL367" s="1">
        <v>1575.9439099999993</v>
      </c>
    </row>
    <row r="368" spans="1:38" hidden="1">
      <c r="A368" s="1" t="s">
        <v>177</v>
      </c>
      <c r="B368" s="14">
        <v>10</v>
      </c>
      <c r="C368" s="1">
        <v>0</v>
      </c>
      <c r="D368" s="1">
        <v>0</v>
      </c>
      <c r="E368" s="1">
        <v>10</v>
      </c>
      <c r="F368" s="1">
        <v>1</v>
      </c>
      <c r="G368" s="1">
        <v>0</v>
      </c>
      <c r="H368" s="1">
        <v>0</v>
      </c>
      <c r="I368" s="1">
        <v>1</v>
      </c>
      <c r="J368" s="1">
        <v>4</v>
      </c>
      <c r="K368" s="1">
        <v>1</v>
      </c>
      <c r="L368" s="1">
        <v>0.2</v>
      </c>
      <c r="M368" s="1">
        <v>5</v>
      </c>
      <c r="N368" s="1">
        <v>0</v>
      </c>
      <c r="O368" s="1">
        <v>1</v>
      </c>
      <c r="P368" s="1">
        <v>1</v>
      </c>
      <c r="Q368" s="1">
        <v>1</v>
      </c>
      <c r="R368" s="1">
        <v>7</v>
      </c>
      <c r="S368" s="1">
        <v>2.3333300000000001</v>
      </c>
      <c r="T368" s="1">
        <v>0.2499997321427615</v>
      </c>
      <c r="U368" s="1">
        <v>9.3333300000000001</v>
      </c>
      <c r="V368" s="1">
        <v>46.666669999999996</v>
      </c>
      <c r="W368" s="1">
        <v>5</v>
      </c>
      <c r="X368" s="1">
        <v>9.6774187304891152E-2</v>
      </c>
      <c r="Y368" s="1">
        <v>51.666669999999996</v>
      </c>
      <c r="Z368" s="1">
        <v>63.714289999999998</v>
      </c>
      <c r="AA368" s="1">
        <v>18</v>
      </c>
      <c r="AB368" s="1">
        <v>0.2202797087265887</v>
      </c>
      <c r="AC368" s="1">
        <v>81.714290000000005</v>
      </c>
      <c r="AD368" s="1">
        <v>9</v>
      </c>
      <c r="AE368" s="1">
        <v>2</v>
      </c>
      <c r="AF368" s="1">
        <v>0.18181818181818182</v>
      </c>
      <c r="AG368" s="1">
        <v>11</v>
      </c>
      <c r="AH368" s="1">
        <v>49.069359999999989</v>
      </c>
      <c r="AI368" s="1">
        <v>7.4306400000000004</v>
      </c>
      <c r="AJ368" s="1">
        <v>0.13151575221238943</v>
      </c>
      <c r="AK368" s="1">
        <v>56.499999999999986</v>
      </c>
      <c r="AL368" s="1">
        <v>227.21429000000001</v>
      </c>
    </row>
    <row r="369" spans="1:38" hidden="1">
      <c r="A369" s="1" t="s">
        <v>178</v>
      </c>
      <c r="B369" s="14">
        <v>6</v>
      </c>
      <c r="C369" s="1">
        <v>0</v>
      </c>
      <c r="D369" s="1">
        <v>0</v>
      </c>
      <c r="E369" s="1">
        <v>6</v>
      </c>
      <c r="F369" s="1">
        <v>15</v>
      </c>
      <c r="G369" s="1">
        <v>1</v>
      </c>
      <c r="H369" s="1">
        <v>6.25E-2</v>
      </c>
      <c r="I369" s="1">
        <v>16</v>
      </c>
      <c r="J369" s="1">
        <v>9</v>
      </c>
      <c r="K369" s="1">
        <v>0</v>
      </c>
      <c r="L369" s="1">
        <v>0</v>
      </c>
      <c r="M369" s="1">
        <v>9</v>
      </c>
      <c r="N369" s="1">
        <v>2.8000000000000003</v>
      </c>
      <c r="O369" s="1">
        <v>1</v>
      </c>
      <c r="P369" s="1">
        <v>0.26315789473684209</v>
      </c>
      <c r="Q369" s="1">
        <v>3.8000000000000003</v>
      </c>
      <c r="R369" s="1">
        <v>87.200969999999984</v>
      </c>
      <c r="S369" s="1">
        <v>8</v>
      </c>
      <c r="T369" s="1">
        <v>8.4032757229259333E-2</v>
      </c>
      <c r="U369" s="1">
        <v>95.200969999999984</v>
      </c>
      <c r="V369" s="1">
        <v>174.61150000000001</v>
      </c>
      <c r="W369" s="1">
        <v>9</v>
      </c>
      <c r="X369" s="1">
        <v>4.9016537635169909E-2</v>
      </c>
      <c r="Y369" s="1">
        <v>183.61150000000001</v>
      </c>
      <c r="Z369" s="1">
        <v>188.19943000000004</v>
      </c>
      <c r="AA369" s="1">
        <v>13.55406</v>
      </c>
      <c r="AB369" s="1">
        <v>6.7181291386830516E-2</v>
      </c>
      <c r="AC369" s="1">
        <v>201.75349000000003</v>
      </c>
      <c r="AD369" s="1">
        <v>315.61475000000019</v>
      </c>
      <c r="AE369" s="1">
        <v>91.185240000000007</v>
      </c>
      <c r="AF369" s="1">
        <v>0.22415251288477162</v>
      </c>
      <c r="AG369" s="1">
        <v>406.79999000000021</v>
      </c>
      <c r="AH369" s="1">
        <v>144.41696999999999</v>
      </c>
      <c r="AI369" s="1">
        <v>4.5830299999999999</v>
      </c>
      <c r="AJ369" s="1">
        <v>3.0758590604026845E-2</v>
      </c>
      <c r="AK369" s="1">
        <v>149</v>
      </c>
      <c r="AL369" s="1">
        <v>1071.1659500000003</v>
      </c>
    </row>
    <row r="370" spans="1:38" hidden="1">
      <c r="A370" s="1" t="s">
        <v>179</v>
      </c>
      <c r="B370" s="14">
        <v>9</v>
      </c>
      <c r="C370" s="1">
        <v>0</v>
      </c>
      <c r="D370" s="1">
        <v>0</v>
      </c>
      <c r="E370" s="1">
        <v>9</v>
      </c>
      <c r="F370" s="1">
        <v>19</v>
      </c>
      <c r="G370" s="1">
        <v>0</v>
      </c>
      <c r="H370" s="1">
        <v>0</v>
      </c>
      <c r="I370" s="1">
        <v>19</v>
      </c>
      <c r="J370" s="1">
        <v>10.000000000000002</v>
      </c>
      <c r="K370" s="1">
        <v>1.4722999999999999</v>
      </c>
      <c r="L370" s="1">
        <v>0.12833520741263738</v>
      </c>
      <c r="M370" s="1">
        <v>11.472300000000002</v>
      </c>
      <c r="N370" s="1">
        <v>55.000000000000007</v>
      </c>
      <c r="O370" s="1">
        <v>0.26800000000000002</v>
      </c>
      <c r="P370" s="1">
        <v>4.8490989360932182E-3</v>
      </c>
      <c r="Q370" s="1">
        <v>55.268000000000008</v>
      </c>
      <c r="R370" s="1">
        <v>146.732</v>
      </c>
      <c r="S370" s="1">
        <v>8</v>
      </c>
      <c r="T370" s="1">
        <v>5.1702298167153528E-2</v>
      </c>
      <c r="U370" s="1">
        <v>154.732</v>
      </c>
      <c r="V370" s="1">
        <v>255.68400000000005</v>
      </c>
      <c r="W370" s="1">
        <v>20.599</v>
      </c>
      <c r="X370" s="1">
        <v>7.4557609407744932E-2</v>
      </c>
      <c r="Y370" s="1">
        <v>276.28300000000007</v>
      </c>
      <c r="Z370" s="1">
        <v>248.34461999999996</v>
      </c>
      <c r="AA370" s="1">
        <v>25.999999999999996</v>
      </c>
      <c r="AB370" s="1">
        <v>9.4771313539882787E-2</v>
      </c>
      <c r="AC370" s="1">
        <v>274.34461999999996</v>
      </c>
      <c r="AD370" s="1">
        <v>315.34119999999962</v>
      </c>
      <c r="AE370" s="1">
        <v>30</v>
      </c>
      <c r="AF370" s="1">
        <v>8.6870607966845634E-2</v>
      </c>
      <c r="AG370" s="1">
        <v>345.34119999999962</v>
      </c>
      <c r="AH370" s="1">
        <v>67</v>
      </c>
      <c r="AI370" s="1">
        <v>10</v>
      </c>
      <c r="AJ370" s="1">
        <v>0.12987012987012986</v>
      </c>
      <c r="AK370" s="1">
        <v>77</v>
      </c>
      <c r="AL370" s="1">
        <v>1222.4411199999997</v>
      </c>
    </row>
    <row r="371" spans="1:38" hidden="1">
      <c r="A371" s="1" t="s">
        <v>180</v>
      </c>
      <c r="B371" s="14">
        <v>12</v>
      </c>
      <c r="C371" s="1">
        <v>1</v>
      </c>
      <c r="D371" s="1">
        <v>7.6923076923076927E-2</v>
      </c>
      <c r="E371" s="1">
        <v>13</v>
      </c>
      <c r="F371" s="1">
        <v>23</v>
      </c>
      <c r="G371" s="1">
        <v>0</v>
      </c>
      <c r="H371" s="1">
        <v>0</v>
      </c>
      <c r="I371" s="1">
        <v>23</v>
      </c>
      <c r="J371" s="1">
        <v>25</v>
      </c>
      <c r="K371" s="1">
        <v>1</v>
      </c>
      <c r="L371" s="1">
        <v>3.8461538461538464E-2</v>
      </c>
      <c r="M371" s="1">
        <v>26</v>
      </c>
      <c r="N371" s="1">
        <v>8</v>
      </c>
      <c r="O371" s="1">
        <v>2.9999999999999996</v>
      </c>
      <c r="P371" s="1">
        <v>0.27272727272727271</v>
      </c>
      <c r="Q371" s="1">
        <v>11</v>
      </c>
      <c r="R371" s="1">
        <v>101.60000000000001</v>
      </c>
      <c r="S371" s="1">
        <v>5</v>
      </c>
      <c r="T371" s="1">
        <v>4.6904315196998121E-2</v>
      </c>
      <c r="U371" s="1">
        <v>106.60000000000001</v>
      </c>
      <c r="V371" s="1">
        <v>175.53079</v>
      </c>
      <c r="W371" s="1">
        <v>22.46921</v>
      </c>
      <c r="X371" s="1">
        <v>0.11348085858585859</v>
      </c>
      <c r="Y371" s="1">
        <v>198</v>
      </c>
      <c r="Z371" s="1">
        <v>79</v>
      </c>
      <c r="AA371" s="1">
        <v>23.127019999999998</v>
      </c>
      <c r="AB371" s="1">
        <v>0.22645348899830817</v>
      </c>
      <c r="AC371" s="1">
        <v>102.12702</v>
      </c>
      <c r="AD371" s="1">
        <v>121.78776000000001</v>
      </c>
      <c r="AE371" s="1">
        <v>38.321379999999998</v>
      </c>
      <c r="AF371" s="1">
        <v>0.23934536154525593</v>
      </c>
      <c r="AG371" s="1">
        <v>160.10914</v>
      </c>
      <c r="AH371" s="1">
        <v>213.67695000000012</v>
      </c>
      <c r="AI371" s="1">
        <v>30.64508</v>
      </c>
      <c r="AJ371" s="1">
        <v>0.1254290495212404</v>
      </c>
      <c r="AK371" s="1">
        <v>244.32203000000013</v>
      </c>
      <c r="AL371" s="1">
        <v>884.15819000000022</v>
      </c>
    </row>
    <row r="372" spans="1:38" hidden="1">
      <c r="A372" s="1" t="s">
        <v>181</v>
      </c>
      <c r="B372" s="14">
        <v>9</v>
      </c>
      <c r="C372" s="1">
        <v>1.4</v>
      </c>
      <c r="D372" s="1">
        <v>0.13461538461538461</v>
      </c>
      <c r="E372" s="1">
        <v>10.4</v>
      </c>
      <c r="F372" s="1">
        <v>1</v>
      </c>
      <c r="G372" s="1">
        <v>0</v>
      </c>
      <c r="H372" s="1">
        <v>0</v>
      </c>
      <c r="I372" s="1">
        <v>1</v>
      </c>
      <c r="J372" s="1">
        <v>2</v>
      </c>
      <c r="K372" s="1">
        <v>1</v>
      </c>
      <c r="L372" s="1">
        <v>0.33333333333333331</v>
      </c>
      <c r="M372" s="1">
        <v>3</v>
      </c>
      <c r="N372" s="1">
        <v>0</v>
      </c>
      <c r="O372" s="1">
        <v>2</v>
      </c>
      <c r="P372" s="1">
        <v>1</v>
      </c>
      <c r="Q372" s="1">
        <v>2</v>
      </c>
      <c r="R372" s="1">
        <v>51</v>
      </c>
      <c r="S372" s="1">
        <v>9.5606100000000005</v>
      </c>
      <c r="T372" s="1">
        <v>0.15786845608061084</v>
      </c>
      <c r="U372" s="1">
        <v>60.560609999999997</v>
      </c>
      <c r="V372" s="1">
        <v>95.063670000000002</v>
      </c>
      <c r="W372" s="1">
        <v>49.026949999999999</v>
      </c>
      <c r="X372" s="1">
        <v>0.34025080883127573</v>
      </c>
      <c r="Y372" s="1">
        <v>144.09062</v>
      </c>
      <c r="Z372" s="1">
        <v>247.59873000000002</v>
      </c>
      <c r="AA372" s="1">
        <v>115.33083999999998</v>
      </c>
      <c r="AB372" s="1">
        <v>0.31777746850442629</v>
      </c>
      <c r="AC372" s="1">
        <v>362.92957000000001</v>
      </c>
      <c r="AD372" s="1">
        <v>218.53920000000002</v>
      </c>
      <c r="AE372" s="1">
        <v>78.239340000000013</v>
      </c>
      <c r="AF372" s="1">
        <v>0.26362869768144287</v>
      </c>
      <c r="AG372" s="1">
        <v>296.77854000000002</v>
      </c>
      <c r="AH372" s="1">
        <v>220.81585000000004</v>
      </c>
      <c r="AI372" s="1">
        <v>94.655529999999999</v>
      </c>
      <c r="AJ372" s="1">
        <v>0.30004474573890022</v>
      </c>
      <c r="AK372" s="1">
        <v>315.47138000000007</v>
      </c>
      <c r="AL372" s="1">
        <v>1196.23072</v>
      </c>
    </row>
    <row r="373" spans="1:38" hidden="1">
      <c r="A373" s="1" t="s">
        <v>182</v>
      </c>
      <c r="B373" s="14">
        <v>13</v>
      </c>
      <c r="C373" s="1">
        <v>0</v>
      </c>
      <c r="D373" s="1">
        <v>0</v>
      </c>
      <c r="E373" s="1">
        <v>13</v>
      </c>
      <c r="F373" s="1">
        <v>11</v>
      </c>
      <c r="G373" s="1">
        <v>1</v>
      </c>
      <c r="H373" s="1">
        <v>8.3333333333333329E-2</v>
      </c>
      <c r="I373" s="1">
        <v>12</v>
      </c>
      <c r="J373" s="1">
        <v>3</v>
      </c>
      <c r="K373" s="1">
        <v>1</v>
      </c>
      <c r="L373" s="1">
        <v>0.25</v>
      </c>
      <c r="M373" s="1">
        <v>4</v>
      </c>
      <c r="N373" s="1">
        <v>25</v>
      </c>
      <c r="O373" s="1">
        <v>2</v>
      </c>
      <c r="P373" s="1">
        <v>7.407407407407407E-2</v>
      </c>
      <c r="Q373" s="1">
        <v>27</v>
      </c>
      <c r="R373" s="1">
        <v>100</v>
      </c>
      <c r="S373" s="1">
        <v>5.5832499999999996</v>
      </c>
      <c r="T373" s="1">
        <v>5.2880073307082325E-2</v>
      </c>
      <c r="U373" s="1">
        <v>105.58324999999999</v>
      </c>
      <c r="V373" s="1">
        <v>107</v>
      </c>
      <c r="W373" s="1">
        <v>9</v>
      </c>
      <c r="X373" s="1">
        <v>7.7586206896551727E-2</v>
      </c>
      <c r="Y373" s="1">
        <v>116</v>
      </c>
      <c r="Z373" s="1">
        <v>118.60419</v>
      </c>
      <c r="AA373" s="1">
        <v>15.000000000000002</v>
      </c>
      <c r="AB373" s="1">
        <v>0.11227192799866531</v>
      </c>
      <c r="AC373" s="1">
        <v>133.60419000000002</v>
      </c>
      <c r="AD373" s="1">
        <v>182.31678000000002</v>
      </c>
      <c r="AE373" s="1">
        <v>10.233129999999999</v>
      </c>
      <c r="AF373" s="1">
        <v>5.3145337746457522E-2</v>
      </c>
      <c r="AG373" s="1">
        <v>192.54991000000001</v>
      </c>
      <c r="AH373" s="1">
        <v>143.21516</v>
      </c>
      <c r="AI373" s="1">
        <v>11.71158</v>
      </c>
      <c r="AJ373" s="1">
        <v>7.5594309929970765E-2</v>
      </c>
      <c r="AK373" s="1">
        <v>154.92674</v>
      </c>
      <c r="AL373" s="1">
        <v>758.66408999999999</v>
      </c>
    </row>
    <row r="374" spans="1:38" hidden="1">
      <c r="A374" s="1" t="s">
        <v>183</v>
      </c>
      <c r="B374" s="14">
        <v>7</v>
      </c>
      <c r="C374" s="1">
        <v>0</v>
      </c>
      <c r="D374" s="1">
        <v>0</v>
      </c>
      <c r="E374" s="1">
        <v>7</v>
      </c>
      <c r="F374" s="1">
        <v>2</v>
      </c>
      <c r="G374" s="1">
        <v>0</v>
      </c>
      <c r="H374" s="1">
        <v>0</v>
      </c>
      <c r="I374" s="1">
        <v>2</v>
      </c>
      <c r="J374" s="1">
        <v>1</v>
      </c>
      <c r="K374" s="1">
        <v>0</v>
      </c>
      <c r="L374" s="1">
        <v>0</v>
      </c>
      <c r="M374" s="1">
        <v>1</v>
      </c>
      <c r="N374" s="1">
        <v>10</v>
      </c>
      <c r="O374" s="1">
        <v>0</v>
      </c>
      <c r="P374" s="1">
        <v>0</v>
      </c>
      <c r="Q374" s="1">
        <v>10</v>
      </c>
      <c r="R374" s="1">
        <v>15</v>
      </c>
      <c r="S374" s="1">
        <v>3</v>
      </c>
      <c r="T374" s="1">
        <v>0.16666666666666666</v>
      </c>
      <c r="U374" s="1">
        <v>18</v>
      </c>
      <c r="V374" s="1">
        <v>1</v>
      </c>
      <c r="W374" s="1">
        <v>2</v>
      </c>
      <c r="X374" s="1">
        <v>0.66666666666666663</v>
      </c>
      <c r="Y374" s="1">
        <v>3</v>
      </c>
      <c r="Z374" s="1">
        <v>62</v>
      </c>
      <c r="AA374" s="1">
        <v>9</v>
      </c>
      <c r="AB374" s="1">
        <v>0.12676056338028169</v>
      </c>
      <c r="AC374" s="1">
        <v>71</v>
      </c>
      <c r="AD374" s="1">
        <v>46</v>
      </c>
      <c r="AE374" s="1">
        <v>3</v>
      </c>
      <c r="AF374" s="1">
        <v>6.1224489795918366E-2</v>
      </c>
      <c r="AG374" s="1">
        <v>49</v>
      </c>
      <c r="AH374" s="1">
        <v>8</v>
      </c>
      <c r="AI374" s="1">
        <v>0</v>
      </c>
      <c r="AJ374" s="1">
        <v>0</v>
      </c>
      <c r="AK374" s="1">
        <v>8</v>
      </c>
      <c r="AL374" s="1">
        <v>169</v>
      </c>
    </row>
    <row r="375" spans="1:38" hidden="1">
      <c r="A375" s="1" t="s">
        <v>184</v>
      </c>
      <c r="B375" s="14">
        <v>4</v>
      </c>
      <c r="C375" s="1">
        <v>0</v>
      </c>
      <c r="D375" s="1">
        <v>0</v>
      </c>
      <c r="E375" s="1">
        <v>4</v>
      </c>
      <c r="F375" s="1">
        <v>10.52866</v>
      </c>
      <c r="G375" s="1">
        <v>1</v>
      </c>
      <c r="H375" s="1">
        <v>8.674034970239386E-2</v>
      </c>
      <c r="I375" s="1">
        <v>11.52866</v>
      </c>
      <c r="J375" s="1">
        <v>9.9960199999999997</v>
      </c>
      <c r="K375" s="1">
        <v>0</v>
      </c>
      <c r="L375" s="1">
        <v>0</v>
      </c>
      <c r="M375" s="1">
        <v>9.9960199999999997</v>
      </c>
      <c r="N375" s="1">
        <v>0</v>
      </c>
      <c r="O375" s="1">
        <v>0</v>
      </c>
      <c r="Q375" s="1">
        <v>0</v>
      </c>
      <c r="R375" s="1">
        <v>1.0892500000000001</v>
      </c>
      <c r="S375" s="1">
        <v>0</v>
      </c>
      <c r="T375" s="1">
        <v>0</v>
      </c>
      <c r="U375" s="1">
        <v>1.0892500000000001</v>
      </c>
      <c r="V375" s="1">
        <v>32.063540000000003</v>
      </c>
      <c r="W375" s="1">
        <v>14.594119999999998</v>
      </c>
      <c r="X375" s="1">
        <v>0.31279151161888524</v>
      </c>
      <c r="Y375" s="1">
        <v>46.65766</v>
      </c>
      <c r="Z375" s="1">
        <v>116.55631999999999</v>
      </c>
      <c r="AA375" s="1">
        <v>38.578339999999997</v>
      </c>
      <c r="AB375" s="1">
        <v>0.2486764724272448</v>
      </c>
      <c r="AC375" s="1">
        <v>155.13466</v>
      </c>
      <c r="AD375" s="1">
        <v>188.73887999999997</v>
      </c>
      <c r="AE375" s="1">
        <v>57.065469999999998</v>
      </c>
      <c r="AF375" s="1">
        <v>0.23215809646981433</v>
      </c>
      <c r="AG375" s="1">
        <v>245.80434999999997</v>
      </c>
      <c r="AH375" s="1">
        <v>110.76719999999996</v>
      </c>
      <c r="AI375" s="1">
        <v>25.81992</v>
      </c>
      <c r="AJ375" s="1">
        <v>0.18903627223416092</v>
      </c>
      <c r="AK375" s="1">
        <v>136.58711999999997</v>
      </c>
      <c r="AL375" s="1">
        <v>610.79771999999991</v>
      </c>
    </row>
    <row r="376" spans="1:38" hidden="1">
      <c r="A376" s="1" t="s">
        <v>185</v>
      </c>
      <c r="B376" s="14">
        <v>9</v>
      </c>
      <c r="C376" s="1">
        <v>0</v>
      </c>
      <c r="D376" s="1">
        <v>0</v>
      </c>
      <c r="E376" s="1">
        <v>9</v>
      </c>
      <c r="F376" s="1">
        <v>5</v>
      </c>
      <c r="G376" s="1">
        <v>2</v>
      </c>
      <c r="H376" s="1">
        <v>0.2857142857142857</v>
      </c>
      <c r="I376" s="1">
        <v>7</v>
      </c>
      <c r="J376" s="1">
        <v>0</v>
      </c>
      <c r="K376" s="1">
        <v>0</v>
      </c>
      <c r="M376" s="1">
        <v>0</v>
      </c>
      <c r="N376" s="1">
        <v>15</v>
      </c>
      <c r="O376" s="1">
        <v>3</v>
      </c>
      <c r="P376" s="1">
        <v>0.16666666666666666</v>
      </c>
      <c r="Q376" s="1">
        <v>18</v>
      </c>
      <c r="R376" s="1">
        <v>19</v>
      </c>
      <c r="S376" s="1">
        <v>1</v>
      </c>
      <c r="T376" s="1">
        <v>0.05</v>
      </c>
      <c r="U376" s="1">
        <v>20</v>
      </c>
      <c r="V376" s="1">
        <v>37</v>
      </c>
      <c r="W376" s="1">
        <v>9</v>
      </c>
      <c r="X376" s="1">
        <v>0.19565217391304349</v>
      </c>
      <c r="Y376" s="1">
        <v>46</v>
      </c>
      <c r="Z376" s="1">
        <v>41</v>
      </c>
      <c r="AA376" s="1">
        <v>9</v>
      </c>
      <c r="AB376" s="1">
        <v>0.18</v>
      </c>
      <c r="AC376" s="1">
        <v>50</v>
      </c>
      <c r="AD376" s="1">
        <v>31</v>
      </c>
      <c r="AE376" s="1">
        <v>6</v>
      </c>
      <c r="AF376" s="1">
        <v>0.16216216216216217</v>
      </c>
      <c r="AG376" s="1">
        <v>37</v>
      </c>
      <c r="AH376" s="1">
        <v>5</v>
      </c>
      <c r="AI376" s="1">
        <v>2</v>
      </c>
      <c r="AJ376" s="1">
        <v>0.2857142857142857</v>
      </c>
      <c r="AK376" s="1">
        <v>7</v>
      </c>
      <c r="AL376" s="1">
        <v>194</v>
      </c>
    </row>
    <row r="377" spans="1:38" hidden="1">
      <c r="A377" s="1" t="s">
        <v>186</v>
      </c>
      <c r="B377" s="14">
        <v>4</v>
      </c>
      <c r="C377" s="1">
        <v>0</v>
      </c>
      <c r="D377" s="1">
        <v>0</v>
      </c>
      <c r="E377" s="1">
        <v>4</v>
      </c>
      <c r="F377" s="1">
        <v>3</v>
      </c>
      <c r="G377" s="1">
        <v>0</v>
      </c>
      <c r="H377" s="1">
        <v>0</v>
      </c>
      <c r="I377" s="1">
        <v>3</v>
      </c>
      <c r="J377" s="1">
        <v>45</v>
      </c>
      <c r="K377" s="1">
        <v>3.6554099999999998</v>
      </c>
      <c r="L377" s="1">
        <v>7.5128541718176858E-2</v>
      </c>
      <c r="M377" s="1">
        <v>48.655410000000003</v>
      </c>
      <c r="N377" s="1">
        <v>19</v>
      </c>
      <c r="O377" s="1">
        <v>1</v>
      </c>
      <c r="P377" s="1">
        <v>0.05</v>
      </c>
      <c r="Q377" s="1">
        <v>20</v>
      </c>
      <c r="R377" s="1">
        <v>118.75</v>
      </c>
      <c r="S377" s="1">
        <v>7.5</v>
      </c>
      <c r="T377" s="1">
        <v>5.9405940594059403E-2</v>
      </c>
      <c r="U377" s="1">
        <v>126.25</v>
      </c>
      <c r="V377" s="1">
        <v>169.10611999999998</v>
      </c>
      <c r="W377" s="1">
        <v>15.5703</v>
      </c>
      <c r="X377" s="1">
        <v>8.4311250997826367E-2</v>
      </c>
      <c r="Y377" s="1">
        <v>184.67641999999998</v>
      </c>
      <c r="Z377" s="1">
        <v>77.558040000000005</v>
      </c>
      <c r="AA377" s="1">
        <v>12.568350000000002</v>
      </c>
      <c r="AB377" s="1">
        <v>0.13945249554542238</v>
      </c>
      <c r="AC377" s="1">
        <v>90.126390000000015</v>
      </c>
      <c r="AD377" s="1">
        <v>57.5</v>
      </c>
      <c r="AE377" s="1">
        <v>5</v>
      </c>
      <c r="AF377" s="1">
        <v>0.08</v>
      </c>
      <c r="AG377" s="1">
        <v>62.5</v>
      </c>
      <c r="AH377" s="1">
        <v>239.99764999999999</v>
      </c>
      <c r="AI377" s="1">
        <v>2.7399</v>
      </c>
      <c r="AJ377" s="1">
        <v>1.1287499606056005E-2</v>
      </c>
      <c r="AK377" s="1">
        <v>242.73755</v>
      </c>
      <c r="AL377" s="1">
        <v>781.94577000000004</v>
      </c>
    </row>
    <row r="378" spans="1:38" hidden="1">
      <c r="A378" s="1" t="s">
        <v>187</v>
      </c>
      <c r="B378" s="14">
        <v>18</v>
      </c>
      <c r="C378" s="1">
        <v>0</v>
      </c>
      <c r="D378" s="1">
        <v>0</v>
      </c>
      <c r="E378" s="1">
        <v>18</v>
      </c>
      <c r="F378" s="1">
        <v>3</v>
      </c>
      <c r="G378" s="1">
        <v>0</v>
      </c>
      <c r="H378" s="1">
        <v>0</v>
      </c>
      <c r="I378" s="1">
        <v>3</v>
      </c>
      <c r="J378" s="1">
        <v>95</v>
      </c>
      <c r="K378" s="1">
        <v>0</v>
      </c>
      <c r="L378" s="1">
        <v>0</v>
      </c>
      <c r="M378" s="1">
        <v>95</v>
      </c>
      <c r="N378" s="1">
        <v>280</v>
      </c>
      <c r="O378" s="1">
        <v>0</v>
      </c>
      <c r="P378" s="1">
        <v>0</v>
      </c>
      <c r="Q378" s="1">
        <v>280</v>
      </c>
      <c r="R378" s="1">
        <v>772.60426999999993</v>
      </c>
      <c r="S378" s="1">
        <v>5</v>
      </c>
      <c r="T378" s="1">
        <v>6.4300058434607109E-3</v>
      </c>
      <c r="U378" s="1">
        <v>777.60426999999993</v>
      </c>
      <c r="V378" s="1">
        <v>1332.2445999999995</v>
      </c>
      <c r="W378" s="1">
        <v>18</v>
      </c>
      <c r="X378" s="1">
        <v>1.3330917968492529E-2</v>
      </c>
      <c r="Y378" s="1">
        <v>1350.2445999999995</v>
      </c>
      <c r="Z378" s="1">
        <v>1047.9369099999997</v>
      </c>
      <c r="AA378" s="1">
        <v>20</v>
      </c>
      <c r="AB378" s="1">
        <v>1.8727698062238531E-2</v>
      </c>
      <c r="AC378" s="1">
        <v>1067.9369099999997</v>
      </c>
      <c r="AD378" s="1">
        <v>447.9477599999999</v>
      </c>
      <c r="AE378" s="1">
        <v>6</v>
      </c>
      <c r="AF378" s="1">
        <v>1.3217379902920991E-2</v>
      </c>
      <c r="AG378" s="1">
        <v>453.9477599999999</v>
      </c>
      <c r="AH378" s="1">
        <v>105.82980999999999</v>
      </c>
      <c r="AI378" s="1">
        <v>2.0850900000000001</v>
      </c>
      <c r="AJ378" s="1">
        <v>1.932161360479415E-2</v>
      </c>
      <c r="AK378" s="1">
        <v>107.91489999999999</v>
      </c>
      <c r="AL378" s="1">
        <v>4153.648439999999</v>
      </c>
    </row>
    <row r="379" spans="1:38" hidden="1">
      <c r="A379" s="1" t="s">
        <v>188</v>
      </c>
      <c r="B379" s="14">
        <v>9</v>
      </c>
      <c r="C379" s="1">
        <v>4</v>
      </c>
      <c r="D379" s="1">
        <v>0.30769230769230771</v>
      </c>
      <c r="E379" s="1">
        <v>13</v>
      </c>
      <c r="F379" s="1">
        <v>17</v>
      </c>
      <c r="G379" s="1">
        <v>3</v>
      </c>
      <c r="H379" s="1">
        <v>0.15</v>
      </c>
      <c r="I379" s="1">
        <v>20</v>
      </c>
      <c r="J379" s="1">
        <v>9.1666699999999999</v>
      </c>
      <c r="K379" s="1">
        <v>2</v>
      </c>
      <c r="L379" s="1">
        <v>0.17910442414793309</v>
      </c>
      <c r="M379" s="1">
        <v>11.16667</v>
      </c>
      <c r="N379" s="1">
        <v>3</v>
      </c>
      <c r="O379" s="1">
        <v>2</v>
      </c>
      <c r="P379" s="1">
        <v>0.4</v>
      </c>
      <c r="Q379" s="1">
        <v>5</v>
      </c>
      <c r="R379" s="1">
        <v>26</v>
      </c>
      <c r="S379" s="1">
        <v>7.2990000000000004</v>
      </c>
      <c r="T379" s="1">
        <v>0.21919577164479415</v>
      </c>
      <c r="U379" s="1">
        <v>33.298999999999999</v>
      </c>
      <c r="V379" s="1">
        <v>86.468600000000009</v>
      </c>
      <c r="W379" s="1">
        <v>36.356320000000004</v>
      </c>
      <c r="X379" s="1">
        <v>0.29600116979518487</v>
      </c>
      <c r="Y379" s="1">
        <v>122.82492000000002</v>
      </c>
      <c r="Z379" s="1">
        <v>219.76605999999998</v>
      </c>
      <c r="AA379" s="1">
        <v>83.96253999999999</v>
      </c>
      <c r="AB379" s="1">
        <v>0.27643936066606833</v>
      </c>
      <c r="AC379" s="1">
        <v>303.72859999999997</v>
      </c>
      <c r="AD379" s="1">
        <v>372.08127000000002</v>
      </c>
      <c r="AE379" s="1">
        <v>110.52718999999999</v>
      </c>
      <c r="AF379" s="1">
        <v>0.22902041543159021</v>
      </c>
      <c r="AG379" s="1">
        <v>482.60846000000004</v>
      </c>
      <c r="AH379" s="1">
        <v>223.63483999999997</v>
      </c>
      <c r="AI379" s="1">
        <v>55.184909999999995</v>
      </c>
      <c r="AJ379" s="1">
        <v>0.19792324611151113</v>
      </c>
      <c r="AK379" s="1">
        <v>278.81974999999994</v>
      </c>
      <c r="AL379" s="1">
        <v>1270.4474</v>
      </c>
    </row>
    <row r="380" spans="1:38" hidden="1">
      <c r="A380" s="1" t="s">
        <v>189</v>
      </c>
      <c r="B380" s="14">
        <v>1</v>
      </c>
      <c r="C380" s="1">
        <v>0</v>
      </c>
      <c r="D380" s="1">
        <v>0</v>
      </c>
      <c r="E380" s="1">
        <v>1</v>
      </c>
      <c r="F380" s="1">
        <v>0</v>
      </c>
      <c r="G380" s="1">
        <v>0</v>
      </c>
      <c r="I380" s="1">
        <v>0</v>
      </c>
      <c r="J380" s="1">
        <v>0</v>
      </c>
      <c r="K380" s="1">
        <v>0</v>
      </c>
      <c r="M380" s="1">
        <v>0</v>
      </c>
      <c r="N380" s="1">
        <v>0</v>
      </c>
      <c r="O380" s="1">
        <v>0</v>
      </c>
      <c r="Q380" s="1">
        <v>0</v>
      </c>
      <c r="R380" s="1">
        <v>4</v>
      </c>
      <c r="S380" s="1">
        <v>0</v>
      </c>
      <c r="T380" s="1">
        <v>0</v>
      </c>
      <c r="U380" s="1">
        <v>4</v>
      </c>
      <c r="V380" s="1">
        <v>1</v>
      </c>
      <c r="W380" s="1">
        <v>0</v>
      </c>
      <c r="X380" s="1">
        <v>0</v>
      </c>
      <c r="Y380" s="1">
        <v>1</v>
      </c>
      <c r="Z380" s="1">
        <v>22</v>
      </c>
      <c r="AA380" s="1">
        <v>1</v>
      </c>
      <c r="AB380" s="1">
        <v>4.3478260869565216E-2</v>
      </c>
      <c r="AC380" s="1">
        <v>23</v>
      </c>
      <c r="AD380" s="1">
        <v>30</v>
      </c>
      <c r="AE380" s="1">
        <v>1</v>
      </c>
      <c r="AF380" s="1">
        <v>3.2258064516129031E-2</v>
      </c>
      <c r="AG380" s="1">
        <v>31</v>
      </c>
      <c r="AH380" s="1">
        <v>6</v>
      </c>
      <c r="AI380" s="1">
        <v>1</v>
      </c>
      <c r="AJ380" s="1">
        <v>0.14285714285714285</v>
      </c>
      <c r="AK380" s="1">
        <v>7</v>
      </c>
      <c r="AL380" s="1">
        <v>67</v>
      </c>
    </row>
    <row r="381" spans="1:38" hidden="1">
      <c r="A381" s="1" t="s">
        <v>190</v>
      </c>
      <c r="B381" s="14">
        <v>13</v>
      </c>
      <c r="C381" s="1">
        <v>1</v>
      </c>
      <c r="D381" s="1">
        <v>7.1428571428571425E-2</v>
      </c>
      <c r="E381" s="1">
        <v>14</v>
      </c>
      <c r="F381" s="1">
        <v>33</v>
      </c>
      <c r="G381" s="1">
        <v>2</v>
      </c>
      <c r="H381" s="1">
        <v>5.7142857142857141E-2</v>
      </c>
      <c r="I381" s="1">
        <v>35</v>
      </c>
      <c r="J381" s="1">
        <v>11</v>
      </c>
      <c r="K381" s="1">
        <v>0</v>
      </c>
      <c r="L381" s="1">
        <v>0</v>
      </c>
      <c r="M381" s="1">
        <v>11</v>
      </c>
      <c r="N381" s="1">
        <v>165.19478000000004</v>
      </c>
      <c r="O381" s="1">
        <v>11.815189999999999</v>
      </c>
      <c r="P381" s="1">
        <v>6.6748726074582113E-2</v>
      </c>
      <c r="Q381" s="1">
        <v>177.00997000000004</v>
      </c>
      <c r="R381" s="1">
        <v>384.96290999999997</v>
      </c>
      <c r="S381" s="1">
        <v>42.627109999999995</v>
      </c>
      <c r="T381" s="1">
        <v>9.969154565394206E-2</v>
      </c>
      <c r="U381" s="1">
        <v>427.59001999999998</v>
      </c>
      <c r="V381" s="1">
        <v>357</v>
      </c>
      <c r="W381" s="1">
        <v>80.732249999999993</v>
      </c>
      <c r="X381" s="1">
        <v>0.18443294959418682</v>
      </c>
      <c r="Y381" s="1">
        <v>437.73225000000002</v>
      </c>
      <c r="Z381" s="1">
        <v>304.36600000000004</v>
      </c>
      <c r="AA381" s="1">
        <v>57.5</v>
      </c>
      <c r="AB381" s="1">
        <v>0.15889859782350371</v>
      </c>
      <c r="AC381" s="1">
        <v>361.86600000000004</v>
      </c>
      <c r="AD381" s="1">
        <v>477.17564999999996</v>
      </c>
      <c r="AE381" s="1">
        <v>61.209279999999993</v>
      </c>
      <c r="AF381" s="1">
        <v>0.11369055222255199</v>
      </c>
      <c r="AG381" s="1">
        <v>538.38492999999994</v>
      </c>
      <c r="AH381" s="1">
        <v>352.48606000000001</v>
      </c>
      <c r="AI381" s="1">
        <v>44.263440000000003</v>
      </c>
      <c r="AJ381" s="1">
        <v>0.1115652067614452</v>
      </c>
      <c r="AK381" s="1">
        <v>396.74950000000001</v>
      </c>
      <c r="AL381" s="1">
        <v>2399.3326700000002</v>
      </c>
    </row>
    <row r="382" spans="1:38" hidden="1">
      <c r="A382" s="1" t="s">
        <v>191</v>
      </c>
      <c r="B382" s="14">
        <v>7</v>
      </c>
      <c r="C382" s="1">
        <v>0</v>
      </c>
      <c r="D382" s="1">
        <v>0</v>
      </c>
      <c r="E382" s="1">
        <v>7</v>
      </c>
      <c r="F382" s="1">
        <v>11</v>
      </c>
      <c r="G382" s="1">
        <v>0</v>
      </c>
      <c r="H382" s="1">
        <v>0</v>
      </c>
      <c r="I382" s="1">
        <v>11</v>
      </c>
      <c r="J382" s="1">
        <v>15</v>
      </c>
      <c r="K382" s="1">
        <v>1</v>
      </c>
      <c r="L382" s="1">
        <v>6.25E-2</v>
      </c>
      <c r="M382" s="1">
        <v>16</v>
      </c>
      <c r="N382" s="1">
        <v>22</v>
      </c>
      <c r="O382" s="1">
        <v>3</v>
      </c>
      <c r="P382" s="1">
        <v>0.12</v>
      </c>
      <c r="Q382" s="1">
        <v>25</v>
      </c>
      <c r="R382" s="1">
        <v>125.75122</v>
      </c>
      <c r="S382" s="1">
        <v>9</v>
      </c>
      <c r="T382" s="1">
        <v>6.6789747803396513E-2</v>
      </c>
      <c r="U382" s="1">
        <v>134.75121999999999</v>
      </c>
      <c r="V382" s="1">
        <v>228.73854</v>
      </c>
      <c r="W382" s="1">
        <v>23.722390000000001</v>
      </c>
      <c r="X382" s="1">
        <v>9.3964598799505333E-2</v>
      </c>
      <c r="Y382" s="1">
        <v>252.46092999999999</v>
      </c>
      <c r="Z382" s="1">
        <v>225.28288999999998</v>
      </c>
      <c r="AA382" s="1">
        <v>40.44218</v>
      </c>
      <c r="AB382" s="1">
        <v>0.15219557567526468</v>
      </c>
      <c r="AC382" s="1">
        <v>265.72506999999996</v>
      </c>
      <c r="AD382" s="1">
        <v>532.91552000000001</v>
      </c>
      <c r="AE382" s="1">
        <v>197.35359</v>
      </c>
      <c r="AF382" s="1">
        <v>0.27024775839142368</v>
      </c>
      <c r="AG382" s="1">
        <v>730.26910999999996</v>
      </c>
      <c r="AH382" s="1">
        <v>158.38034999999999</v>
      </c>
      <c r="AI382" s="1">
        <v>46.70458</v>
      </c>
      <c r="AJ382" s="1">
        <v>0.22773287144989154</v>
      </c>
      <c r="AK382" s="1">
        <v>205.08492999999999</v>
      </c>
      <c r="AL382" s="1">
        <v>1647.29126</v>
      </c>
    </row>
    <row r="383" spans="1:38" hidden="1">
      <c r="A383" s="1" t="s">
        <v>192</v>
      </c>
      <c r="B383" s="14">
        <v>5</v>
      </c>
      <c r="C383" s="1">
        <v>1</v>
      </c>
      <c r="D383" s="1">
        <v>0.16666666666666666</v>
      </c>
      <c r="E383" s="1">
        <v>6</v>
      </c>
      <c r="F383" s="1">
        <v>14.399799999999999</v>
      </c>
      <c r="G383" s="1">
        <v>0</v>
      </c>
      <c r="H383" s="1">
        <v>0</v>
      </c>
      <c r="I383" s="1">
        <v>14.399799999999999</v>
      </c>
      <c r="J383" s="1">
        <v>0</v>
      </c>
      <c r="K383" s="1">
        <v>0</v>
      </c>
      <c r="M383" s="1">
        <v>0</v>
      </c>
      <c r="N383" s="1">
        <v>23.668660000000003</v>
      </c>
      <c r="O383" s="1">
        <v>1</v>
      </c>
      <c r="P383" s="1">
        <v>4.0537264691312781E-2</v>
      </c>
      <c r="Q383" s="1">
        <v>24.668660000000003</v>
      </c>
      <c r="R383" s="1">
        <v>27.666</v>
      </c>
      <c r="S383" s="1">
        <v>2</v>
      </c>
      <c r="T383" s="1">
        <v>6.7417245331355763E-2</v>
      </c>
      <c r="U383" s="1">
        <v>29.666</v>
      </c>
      <c r="V383" s="1">
        <v>100.58586</v>
      </c>
      <c r="W383" s="1">
        <v>4</v>
      </c>
      <c r="X383" s="1">
        <v>3.8246087951086312E-2</v>
      </c>
      <c r="Y383" s="1">
        <v>104.58586</v>
      </c>
      <c r="Z383" s="1">
        <v>118.37360000000001</v>
      </c>
      <c r="AA383" s="1">
        <v>7</v>
      </c>
      <c r="AB383" s="1">
        <v>5.5833125953151215E-2</v>
      </c>
      <c r="AC383" s="1">
        <v>125.37360000000001</v>
      </c>
      <c r="AD383" s="1">
        <v>133.70587999999998</v>
      </c>
      <c r="AE383" s="1">
        <v>10</v>
      </c>
      <c r="AF383" s="1">
        <v>6.9586575023930827E-2</v>
      </c>
      <c r="AG383" s="1">
        <v>143.70587999999998</v>
      </c>
      <c r="AH383" s="1">
        <v>120.67849000000001</v>
      </c>
      <c r="AI383" s="1">
        <v>2.9999899999999999</v>
      </c>
      <c r="AJ383" s="1">
        <v>2.4256362141578711E-2</v>
      </c>
      <c r="AK383" s="1">
        <v>123.67848000000001</v>
      </c>
      <c r="AL383" s="1">
        <v>572.07827999999995</v>
      </c>
    </row>
    <row r="384" spans="1:38" hidden="1">
      <c r="A384" s="1" t="s">
        <v>193</v>
      </c>
      <c r="B384" s="14">
        <v>4</v>
      </c>
      <c r="C384" s="1">
        <v>0</v>
      </c>
      <c r="D384" s="1">
        <v>0</v>
      </c>
      <c r="E384" s="1">
        <v>4</v>
      </c>
      <c r="F384" s="1">
        <v>5</v>
      </c>
      <c r="G384" s="1">
        <v>0</v>
      </c>
      <c r="H384" s="1">
        <v>0</v>
      </c>
      <c r="I384" s="1">
        <v>5</v>
      </c>
      <c r="J384" s="1">
        <v>3</v>
      </c>
      <c r="K384" s="1">
        <v>1</v>
      </c>
      <c r="L384" s="1">
        <v>0.25</v>
      </c>
      <c r="M384" s="1">
        <v>4</v>
      </c>
      <c r="N384" s="1">
        <v>16</v>
      </c>
      <c r="O384" s="1">
        <v>0</v>
      </c>
      <c r="P384" s="1">
        <v>0</v>
      </c>
      <c r="Q384" s="1">
        <v>16</v>
      </c>
      <c r="R384" s="1">
        <v>18</v>
      </c>
      <c r="S384" s="1">
        <v>1</v>
      </c>
      <c r="T384" s="1">
        <v>5.2631578947368418E-2</v>
      </c>
      <c r="U384" s="1">
        <v>19</v>
      </c>
      <c r="V384" s="1">
        <v>18</v>
      </c>
      <c r="W384" s="1">
        <v>1</v>
      </c>
      <c r="X384" s="1">
        <v>5.2631578947368418E-2</v>
      </c>
      <c r="Y384" s="1">
        <v>19</v>
      </c>
      <c r="Z384" s="1">
        <v>60.8</v>
      </c>
      <c r="AA384" s="1">
        <v>6.8</v>
      </c>
      <c r="AB384" s="1">
        <v>0.10059171597633136</v>
      </c>
      <c r="AC384" s="1">
        <v>67.599999999999994</v>
      </c>
      <c r="AD384" s="1">
        <v>199.93332000000001</v>
      </c>
      <c r="AE384" s="1">
        <v>15</v>
      </c>
      <c r="AF384" s="1">
        <v>6.9789086215203855E-2</v>
      </c>
      <c r="AG384" s="1">
        <v>214.93332000000001</v>
      </c>
      <c r="AH384" s="1">
        <v>18</v>
      </c>
      <c r="AI384" s="1">
        <v>139</v>
      </c>
      <c r="AJ384" s="1">
        <v>0.88535031847133761</v>
      </c>
      <c r="AK384" s="1">
        <v>157</v>
      </c>
      <c r="AL384" s="1">
        <v>506.53332</v>
      </c>
    </row>
    <row r="385" spans="1:38" hidden="1">
      <c r="A385" s="1" t="s">
        <v>194</v>
      </c>
      <c r="B385" s="14">
        <v>11</v>
      </c>
      <c r="C385" s="1">
        <v>0</v>
      </c>
      <c r="D385" s="1">
        <v>0</v>
      </c>
      <c r="E385" s="1">
        <v>11</v>
      </c>
      <c r="F385" s="1">
        <v>12</v>
      </c>
      <c r="G385" s="1">
        <v>0</v>
      </c>
      <c r="H385" s="1">
        <v>0</v>
      </c>
      <c r="I385" s="1">
        <v>12</v>
      </c>
      <c r="J385" s="1">
        <v>27</v>
      </c>
      <c r="K385" s="1">
        <v>0</v>
      </c>
      <c r="L385" s="1">
        <v>0</v>
      </c>
      <c r="M385" s="1">
        <v>27</v>
      </c>
      <c r="N385" s="1">
        <v>0</v>
      </c>
      <c r="O385" s="1">
        <v>0</v>
      </c>
      <c r="Q385" s="1">
        <v>0</v>
      </c>
      <c r="R385" s="1">
        <v>94.000000000000014</v>
      </c>
      <c r="S385" s="1">
        <v>0</v>
      </c>
      <c r="T385" s="1">
        <v>0</v>
      </c>
      <c r="U385" s="1">
        <v>94.000000000000014</v>
      </c>
      <c r="V385" s="1">
        <v>139.94785999999999</v>
      </c>
      <c r="W385" s="1">
        <v>6</v>
      </c>
      <c r="X385" s="1">
        <v>4.1110571953573011E-2</v>
      </c>
      <c r="Y385" s="1">
        <v>145.94785999999999</v>
      </c>
      <c r="Z385" s="1">
        <v>154.96853000000007</v>
      </c>
      <c r="AA385" s="1">
        <v>9.0000000000000018</v>
      </c>
      <c r="AB385" s="1">
        <v>5.4888581363753138E-2</v>
      </c>
      <c r="AC385" s="1">
        <v>163.96853000000007</v>
      </c>
      <c r="AD385" s="1">
        <v>374.50001999999961</v>
      </c>
      <c r="AE385" s="1">
        <v>32.499999999999993</v>
      </c>
      <c r="AF385" s="1">
        <v>7.9852575928620412E-2</v>
      </c>
      <c r="AG385" s="1">
        <v>407.00001999999961</v>
      </c>
      <c r="AH385" s="1">
        <v>45.999999999999993</v>
      </c>
      <c r="AI385" s="1">
        <v>4</v>
      </c>
      <c r="AJ385" s="1">
        <v>8.0000000000000016E-2</v>
      </c>
      <c r="AK385" s="1">
        <v>49.999999999999993</v>
      </c>
      <c r="AL385" s="1">
        <v>910.9164099999997</v>
      </c>
    </row>
    <row r="386" spans="1:38" hidden="1">
      <c r="A386" s="1" t="s">
        <v>195</v>
      </c>
      <c r="B386" s="14">
        <v>14</v>
      </c>
      <c r="C386" s="1">
        <v>0</v>
      </c>
      <c r="D386" s="1">
        <v>0</v>
      </c>
      <c r="E386" s="1">
        <v>14</v>
      </c>
      <c r="F386" s="1">
        <v>0</v>
      </c>
      <c r="G386" s="1">
        <v>0</v>
      </c>
      <c r="I386" s="1">
        <v>0</v>
      </c>
      <c r="J386" s="1">
        <v>0</v>
      </c>
      <c r="K386" s="1">
        <v>0</v>
      </c>
      <c r="M386" s="1">
        <v>0</v>
      </c>
      <c r="N386" s="1">
        <v>13</v>
      </c>
      <c r="O386" s="1">
        <v>0</v>
      </c>
      <c r="P386" s="1">
        <v>0</v>
      </c>
      <c r="Q386" s="1">
        <v>13</v>
      </c>
      <c r="R386" s="1">
        <v>19</v>
      </c>
      <c r="S386" s="1">
        <v>2</v>
      </c>
      <c r="T386" s="1">
        <v>9.5238095238095233E-2</v>
      </c>
      <c r="U386" s="1">
        <v>21</v>
      </c>
      <c r="V386" s="1">
        <v>27</v>
      </c>
      <c r="W386" s="1">
        <v>0</v>
      </c>
      <c r="X386" s="1">
        <v>0</v>
      </c>
      <c r="Y386" s="1">
        <v>27</v>
      </c>
      <c r="Z386" s="1">
        <v>80.343220000000002</v>
      </c>
      <c r="AA386" s="1">
        <v>5.2697000000000003</v>
      </c>
      <c r="AB386" s="1">
        <v>6.1552625468212045E-2</v>
      </c>
      <c r="AC386" s="1">
        <v>85.612920000000003</v>
      </c>
      <c r="AD386" s="1">
        <v>132.86405999999999</v>
      </c>
      <c r="AE386" s="1">
        <v>11.474019999999998</v>
      </c>
      <c r="AF386" s="1">
        <v>7.9494060056777796E-2</v>
      </c>
      <c r="AG386" s="1">
        <v>144.33807999999999</v>
      </c>
      <c r="AH386" s="1">
        <v>23.735230000000001</v>
      </c>
      <c r="AI386" s="1">
        <v>3.5490000000000004</v>
      </c>
      <c r="AJ386" s="1">
        <v>0.13007513864235862</v>
      </c>
      <c r="AK386" s="1">
        <v>27.284230000000001</v>
      </c>
      <c r="AL386" s="1">
        <v>332.23523</v>
      </c>
    </row>
    <row r="387" spans="1:38" hidden="1">
      <c r="A387" s="1" t="s">
        <v>196</v>
      </c>
      <c r="B387" s="14">
        <v>7</v>
      </c>
      <c r="C387" s="1">
        <v>0</v>
      </c>
      <c r="D387" s="1">
        <v>0</v>
      </c>
      <c r="E387" s="1">
        <v>7</v>
      </c>
      <c r="F387" s="1">
        <v>2</v>
      </c>
      <c r="G387" s="1">
        <v>1</v>
      </c>
      <c r="H387" s="1">
        <v>0.33333333333333331</v>
      </c>
      <c r="I387" s="1">
        <v>3</v>
      </c>
      <c r="J387" s="1">
        <v>7</v>
      </c>
      <c r="K387" s="1">
        <v>0</v>
      </c>
      <c r="L387" s="1">
        <v>0</v>
      </c>
      <c r="M387" s="1">
        <v>7</v>
      </c>
      <c r="N387" s="1">
        <v>18.99999</v>
      </c>
      <c r="O387" s="1">
        <v>0</v>
      </c>
      <c r="P387" s="1">
        <v>0</v>
      </c>
      <c r="Q387" s="1">
        <v>18.99999</v>
      </c>
      <c r="R387" s="1">
        <v>65.999980000000008</v>
      </c>
      <c r="S387" s="1">
        <v>6</v>
      </c>
      <c r="T387" s="1">
        <v>8.3333356481487902E-2</v>
      </c>
      <c r="U387" s="1">
        <v>71.999980000000008</v>
      </c>
      <c r="V387" s="1">
        <v>188.81520999999995</v>
      </c>
      <c r="W387" s="1">
        <v>28.97683</v>
      </c>
      <c r="X387" s="1">
        <v>0.13304815915218943</v>
      </c>
      <c r="Y387" s="1">
        <v>217.79203999999996</v>
      </c>
      <c r="Z387" s="1">
        <v>126.6053</v>
      </c>
      <c r="AA387" s="1">
        <v>23</v>
      </c>
      <c r="AB387" s="1">
        <v>0.15373786891239816</v>
      </c>
      <c r="AC387" s="1">
        <v>149.6053</v>
      </c>
      <c r="AD387" s="1">
        <v>270.39080999999999</v>
      </c>
      <c r="AE387" s="1">
        <v>29.99999</v>
      </c>
      <c r="AF387" s="1">
        <v>9.9869869516642978E-2</v>
      </c>
      <c r="AG387" s="1">
        <v>300.39080000000001</v>
      </c>
      <c r="AH387" s="1">
        <v>345.36558999999994</v>
      </c>
      <c r="AI387" s="1">
        <v>43.999000000000002</v>
      </c>
      <c r="AJ387" s="1">
        <v>0.11300205804539136</v>
      </c>
      <c r="AK387" s="1">
        <v>389.36458999999996</v>
      </c>
      <c r="AL387" s="1">
        <v>1165.1526999999999</v>
      </c>
    </row>
    <row r="388" spans="1:38" hidden="1">
      <c r="A388" s="1" t="s">
        <v>197</v>
      </c>
      <c r="B388" s="14">
        <v>7</v>
      </c>
      <c r="C388" s="1">
        <v>0.77368999999999999</v>
      </c>
      <c r="D388" s="1">
        <v>9.9526736980764599E-2</v>
      </c>
      <c r="E388" s="1">
        <v>7.7736900000000002</v>
      </c>
      <c r="F388" s="1">
        <v>5</v>
      </c>
      <c r="G388" s="1">
        <v>0</v>
      </c>
      <c r="H388" s="1">
        <v>0</v>
      </c>
      <c r="I388" s="1">
        <v>5</v>
      </c>
      <c r="J388" s="1">
        <v>0</v>
      </c>
      <c r="K388" s="1">
        <v>0</v>
      </c>
      <c r="M388" s="1">
        <v>0</v>
      </c>
      <c r="N388" s="1">
        <v>5</v>
      </c>
      <c r="O388" s="1">
        <v>2</v>
      </c>
      <c r="P388" s="1">
        <v>0.2857142857142857</v>
      </c>
      <c r="Q388" s="1">
        <v>7</v>
      </c>
      <c r="R388" s="1">
        <v>22.947870000000002</v>
      </c>
      <c r="S388" s="1">
        <v>4.50237</v>
      </c>
      <c r="T388" s="1">
        <v>0.16401933097852694</v>
      </c>
      <c r="U388" s="1">
        <v>27.450240000000001</v>
      </c>
      <c r="V388" s="1">
        <v>45.961539999999999</v>
      </c>
      <c r="W388" s="1">
        <v>26.500779999999999</v>
      </c>
      <c r="X388" s="1">
        <v>0.36571807250996102</v>
      </c>
      <c r="Y388" s="1">
        <v>72.462320000000005</v>
      </c>
      <c r="Z388" s="1">
        <v>55.753039999999999</v>
      </c>
      <c r="AA388" s="1">
        <v>8.1128700000000009</v>
      </c>
      <c r="AB388" s="1">
        <v>0.12702974090559424</v>
      </c>
      <c r="AC388" s="1">
        <v>63.86591</v>
      </c>
      <c r="AD388" s="1">
        <v>193.03870999999992</v>
      </c>
      <c r="AE388" s="1">
        <v>30.459540000000001</v>
      </c>
      <c r="AF388" s="1">
        <v>0.13628536241335226</v>
      </c>
      <c r="AG388" s="1">
        <v>223.49824999999993</v>
      </c>
      <c r="AH388" s="1">
        <v>90.246800000000007</v>
      </c>
      <c r="AI388" s="1">
        <v>33.566249999999997</v>
      </c>
      <c r="AJ388" s="1">
        <v>0.27110429797182117</v>
      </c>
      <c r="AK388" s="1">
        <v>123.81305</v>
      </c>
      <c r="AL388" s="1">
        <v>531.86345999999992</v>
      </c>
    </row>
    <row r="389" spans="1:38" hidden="1">
      <c r="A389" s="1" t="s">
        <v>198</v>
      </c>
      <c r="B389" s="14">
        <v>2</v>
      </c>
      <c r="C389" s="1">
        <v>1</v>
      </c>
      <c r="D389" s="1">
        <v>0.33333333333333331</v>
      </c>
      <c r="E389" s="1">
        <v>3</v>
      </c>
      <c r="F389" s="1">
        <v>6</v>
      </c>
      <c r="G389" s="1">
        <v>0</v>
      </c>
      <c r="H389" s="1">
        <v>0</v>
      </c>
      <c r="I389" s="1">
        <v>6</v>
      </c>
      <c r="J389" s="1">
        <v>0</v>
      </c>
      <c r="K389" s="1">
        <v>0</v>
      </c>
      <c r="M389" s="1">
        <v>0</v>
      </c>
      <c r="N389" s="1">
        <v>8</v>
      </c>
      <c r="O389" s="1">
        <v>0</v>
      </c>
      <c r="P389" s="1">
        <v>0</v>
      </c>
      <c r="Q389" s="1">
        <v>8</v>
      </c>
      <c r="R389" s="1">
        <v>3</v>
      </c>
      <c r="S389" s="1">
        <v>0</v>
      </c>
      <c r="T389" s="1">
        <v>0</v>
      </c>
      <c r="U389" s="1">
        <v>3</v>
      </c>
      <c r="V389" s="1">
        <v>15.6</v>
      </c>
      <c r="W389" s="1">
        <v>1</v>
      </c>
      <c r="X389" s="1">
        <v>6.0240963855421679E-2</v>
      </c>
      <c r="Y389" s="1">
        <v>16.600000000000001</v>
      </c>
      <c r="Z389" s="1">
        <v>57.422940000000004</v>
      </c>
      <c r="AA389" s="1">
        <v>6</v>
      </c>
      <c r="AB389" s="1">
        <v>9.460299380634199E-2</v>
      </c>
      <c r="AC389" s="1">
        <v>63.422940000000004</v>
      </c>
      <c r="AD389" s="1">
        <v>61.245939999999997</v>
      </c>
      <c r="AE389" s="1">
        <v>3</v>
      </c>
      <c r="AF389" s="1">
        <v>4.6695557727071943E-2</v>
      </c>
      <c r="AG389" s="1">
        <v>64.24593999999999</v>
      </c>
      <c r="AH389" s="1">
        <v>16.471049999999998</v>
      </c>
      <c r="AI389" s="1">
        <v>6.1953399999999998</v>
      </c>
      <c r="AJ389" s="1">
        <v>0.27332715972856725</v>
      </c>
      <c r="AK389" s="1">
        <v>22.66639</v>
      </c>
      <c r="AL389" s="1">
        <v>186.93526999999997</v>
      </c>
    </row>
    <row r="390" spans="1:38" hidden="1">
      <c r="A390" s="1" t="s">
        <v>199</v>
      </c>
      <c r="B390" s="14">
        <v>8</v>
      </c>
      <c r="C390" s="1">
        <v>0</v>
      </c>
      <c r="D390" s="1">
        <v>0</v>
      </c>
      <c r="E390" s="1">
        <v>8</v>
      </c>
      <c r="F390" s="1">
        <v>10</v>
      </c>
      <c r="G390" s="1">
        <v>0</v>
      </c>
      <c r="H390" s="1">
        <v>0</v>
      </c>
      <c r="I390" s="1">
        <v>10</v>
      </c>
      <c r="J390" s="1">
        <v>3</v>
      </c>
      <c r="K390" s="1">
        <v>0</v>
      </c>
      <c r="L390" s="1">
        <v>0</v>
      </c>
      <c r="M390" s="1">
        <v>3</v>
      </c>
      <c r="N390" s="1">
        <v>18.999999999999996</v>
      </c>
      <c r="O390" s="1">
        <v>2</v>
      </c>
      <c r="P390" s="1">
        <v>9.5238095238095261E-2</v>
      </c>
      <c r="Q390" s="1">
        <v>20.999999999999996</v>
      </c>
      <c r="R390" s="1">
        <v>6</v>
      </c>
      <c r="S390" s="1">
        <v>0</v>
      </c>
      <c r="T390" s="1">
        <v>0</v>
      </c>
      <c r="U390" s="1">
        <v>6</v>
      </c>
      <c r="V390" s="1">
        <v>13</v>
      </c>
      <c r="W390" s="1">
        <v>0</v>
      </c>
      <c r="X390" s="1">
        <v>0</v>
      </c>
      <c r="Y390" s="1">
        <v>13</v>
      </c>
      <c r="Z390" s="1">
        <v>171.40479999999997</v>
      </c>
      <c r="AA390" s="1">
        <v>13</v>
      </c>
      <c r="AB390" s="1">
        <v>7.0497080336303627E-2</v>
      </c>
      <c r="AC390" s="1">
        <v>184.40479999999997</v>
      </c>
      <c r="AD390" s="1">
        <v>65</v>
      </c>
      <c r="AE390" s="1">
        <v>8</v>
      </c>
      <c r="AF390" s="1">
        <v>0.1095890410958904</v>
      </c>
      <c r="AG390" s="1">
        <v>73</v>
      </c>
      <c r="AH390" s="1">
        <v>99.595179999999999</v>
      </c>
      <c r="AI390" s="1">
        <v>5</v>
      </c>
      <c r="AJ390" s="1">
        <v>4.7803350020526762E-2</v>
      </c>
      <c r="AK390" s="1">
        <v>104.59518</v>
      </c>
      <c r="AL390" s="1">
        <v>422.99997999999994</v>
      </c>
    </row>
    <row r="391" spans="1:38" hidden="1">
      <c r="A391" s="1" t="s">
        <v>200</v>
      </c>
      <c r="B391" s="14">
        <v>13</v>
      </c>
      <c r="C391" s="1">
        <v>0</v>
      </c>
      <c r="D391" s="1">
        <v>0</v>
      </c>
      <c r="E391" s="1">
        <v>13</v>
      </c>
      <c r="F391" s="1">
        <v>15</v>
      </c>
      <c r="G391" s="1">
        <v>2</v>
      </c>
      <c r="H391" s="1">
        <v>0.11764705882352941</v>
      </c>
      <c r="I391" s="1">
        <v>17</v>
      </c>
      <c r="J391" s="1">
        <v>10</v>
      </c>
      <c r="K391" s="1">
        <v>0</v>
      </c>
      <c r="L391" s="1">
        <v>0</v>
      </c>
      <c r="M391" s="1">
        <v>10</v>
      </c>
      <c r="N391" s="1">
        <v>91</v>
      </c>
      <c r="O391" s="1">
        <v>14.183809999999998</v>
      </c>
      <c r="P391" s="1">
        <v>0.1348478439790306</v>
      </c>
      <c r="Q391" s="1">
        <v>105.18380999999999</v>
      </c>
      <c r="R391" s="1">
        <v>191.45600000000002</v>
      </c>
      <c r="S391" s="1">
        <v>27.088549999999998</v>
      </c>
      <c r="T391" s="1">
        <v>0.12394978506670606</v>
      </c>
      <c r="U391" s="1">
        <v>218.54455000000002</v>
      </c>
      <c r="V391" s="1">
        <v>309</v>
      </c>
      <c r="W391" s="1">
        <v>63.105930000000001</v>
      </c>
      <c r="X391" s="1">
        <v>0.16959130428262725</v>
      </c>
      <c r="Y391" s="1">
        <v>372.10593</v>
      </c>
      <c r="Z391" s="1">
        <v>264.65366999999998</v>
      </c>
      <c r="AA391" s="1">
        <v>109</v>
      </c>
      <c r="AB391" s="1">
        <v>0.29171398209470284</v>
      </c>
      <c r="AC391" s="1">
        <v>373.65366999999998</v>
      </c>
      <c r="AD391" s="1">
        <v>260.64699999999999</v>
      </c>
      <c r="AE391" s="1">
        <v>97</v>
      </c>
      <c r="AF391" s="1">
        <v>0.27121714987124174</v>
      </c>
      <c r="AG391" s="1">
        <v>357.64699999999999</v>
      </c>
      <c r="AH391" s="1">
        <v>226.73668999999998</v>
      </c>
      <c r="AI391" s="1">
        <v>46.077080000000009</v>
      </c>
      <c r="AJ391" s="1">
        <v>0.1688957269275668</v>
      </c>
      <c r="AK391" s="1">
        <v>272.81376999999998</v>
      </c>
      <c r="AL391" s="1">
        <v>1739.9487299999998</v>
      </c>
    </row>
    <row r="392" spans="1:38" hidden="1">
      <c r="A392" s="1" t="s">
        <v>36</v>
      </c>
      <c r="B392" s="14">
        <v>1546.5986</v>
      </c>
      <c r="C392" s="1">
        <v>115.28287</v>
      </c>
      <c r="D392" s="1">
        <v>6.9368888263733997E-2</v>
      </c>
      <c r="E392" s="1">
        <v>1661.88147</v>
      </c>
      <c r="F392" s="1">
        <v>1846.71435</v>
      </c>
      <c r="G392" s="1">
        <v>213.42744999999996</v>
      </c>
      <c r="H392" s="1">
        <v>0.10359842705972959</v>
      </c>
      <c r="I392" s="1">
        <v>2060.1417999999994</v>
      </c>
      <c r="J392" s="1">
        <v>1862.5122100000001</v>
      </c>
      <c r="K392" s="1">
        <v>141.01176999999996</v>
      </c>
      <c r="L392" s="1">
        <v>7.0381872843867807E-2</v>
      </c>
      <c r="M392" s="1">
        <v>2003.5239800000002</v>
      </c>
      <c r="N392" s="1">
        <v>4950.8983500000004</v>
      </c>
      <c r="O392" s="1">
        <v>429.59600999999992</v>
      </c>
      <c r="P392" s="1">
        <v>7.9843222807504236E-2</v>
      </c>
      <c r="Q392" s="1">
        <v>5380.4943600000006</v>
      </c>
      <c r="R392" s="1">
        <v>15290.113999999996</v>
      </c>
      <c r="S392" s="1">
        <v>1631.1501099999994</v>
      </c>
      <c r="T392" s="1">
        <v>9.6396468927876081E-2</v>
      </c>
      <c r="U392" s="1">
        <v>16921.264109999996</v>
      </c>
      <c r="V392" s="1">
        <v>25155.919559999998</v>
      </c>
      <c r="W392" s="1">
        <v>3842.4244199999998</v>
      </c>
      <c r="X392" s="1">
        <v>0.13250496037463724</v>
      </c>
      <c r="Y392" s="1">
        <v>28998.343979999998</v>
      </c>
      <c r="Z392" s="1">
        <v>28584.60263999999</v>
      </c>
      <c r="AA392" s="1">
        <v>5373.6417800000008</v>
      </c>
      <c r="AB392" s="1">
        <v>0.15824262625411667</v>
      </c>
      <c r="AC392" s="1">
        <v>33958.244419999988</v>
      </c>
      <c r="AD392" s="1">
        <v>34682.588219999991</v>
      </c>
      <c r="AE392" s="1">
        <v>6119.5944299999974</v>
      </c>
      <c r="AF392" s="1">
        <v>0.14998203607129815</v>
      </c>
      <c r="AG392" s="1">
        <v>40802.18265000001</v>
      </c>
      <c r="AH392" s="1">
        <v>25955.26875000001</v>
      </c>
      <c r="AI392" s="1">
        <v>5543.3091399999985</v>
      </c>
      <c r="AJ392" s="1">
        <v>0.17598601306250899</v>
      </c>
      <c r="AK392" s="1">
        <v>31498.577890000008</v>
      </c>
      <c r="AL392" s="1">
        <v>163298.60465999992</v>
      </c>
    </row>
    <row r="393" spans="1:38" hidden="1"/>
    <row r="394" spans="1:38" hidden="1"/>
    <row r="395" spans="1:38" hidden="1"/>
    <row r="396" spans="1:38" hidden="1"/>
    <row r="397" spans="1:38" hidden="1">
      <c r="A397" s="1">
        <v>1</v>
      </c>
      <c r="B397" s="14">
        <v>2</v>
      </c>
      <c r="C397" s="1">
        <v>3</v>
      </c>
      <c r="D397" s="1">
        <v>4</v>
      </c>
      <c r="E397" s="1">
        <v>5</v>
      </c>
      <c r="F397" s="1">
        <v>6</v>
      </c>
      <c r="G397" s="1">
        <v>7</v>
      </c>
      <c r="H397" s="1">
        <v>8</v>
      </c>
      <c r="I397" s="1">
        <v>9</v>
      </c>
      <c r="J397" s="1">
        <v>10</v>
      </c>
      <c r="K397" s="1">
        <v>11</v>
      </c>
      <c r="L397" s="1">
        <v>12</v>
      </c>
    </row>
    <row r="398" spans="1:38" hidden="1">
      <c r="A398" s="1" t="s">
        <v>35</v>
      </c>
      <c r="B398" s="14" t="s">
        <v>25</v>
      </c>
      <c r="C398" s="1" t="s">
        <v>202</v>
      </c>
      <c r="D398" s="1" t="s">
        <v>26</v>
      </c>
      <c r="E398" s="1" t="s">
        <v>203</v>
      </c>
      <c r="F398" s="1" t="s">
        <v>27</v>
      </c>
      <c r="G398" s="1" t="s">
        <v>204</v>
      </c>
      <c r="H398" s="1" t="s">
        <v>28</v>
      </c>
      <c r="I398" s="1" t="s">
        <v>205</v>
      </c>
      <c r="J398" s="1" t="s">
        <v>29</v>
      </c>
      <c r="K398" s="1" t="s">
        <v>206</v>
      </c>
      <c r="L398" s="1" t="s">
        <v>30</v>
      </c>
      <c r="M398" s="1" t="s">
        <v>1</v>
      </c>
      <c r="N398" s="1" t="str">
        <f>VLOOKUP(M398, $A$399:$A$532, 1, FALSE)</f>
        <v>The University of Aberdeen</v>
      </c>
    </row>
    <row r="399" spans="1:38" hidden="1">
      <c r="A399" s="1" t="s">
        <v>1</v>
      </c>
      <c r="B399" s="24">
        <v>124.48975</v>
      </c>
      <c r="C399" s="5">
        <v>0.14509295379112894</v>
      </c>
      <c r="D399" s="5">
        <v>15.542859999999999</v>
      </c>
      <c r="E399" s="5">
        <v>1.8115222078620822E-2</v>
      </c>
      <c r="F399" s="5">
        <v>0</v>
      </c>
      <c r="G399" s="5">
        <v>0</v>
      </c>
      <c r="H399" s="5">
        <v>182</v>
      </c>
      <c r="I399" s="5">
        <v>0.21212121953803803</v>
      </c>
      <c r="J399" s="5">
        <v>535.96735999999987</v>
      </c>
      <c r="K399" s="5">
        <v>0.62467060459221224</v>
      </c>
      <c r="L399" s="5">
        <v>857.99996999999985</v>
      </c>
      <c r="M399" s="1" t="s">
        <v>38</v>
      </c>
      <c r="N399" s="1" t="str">
        <f t="shared" ref="N399:N462" si="0">VLOOKUP(M399, $A$399:$A$532, 1, FALSE)</f>
        <v>University of Abertay Dundee</v>
      </c>
    </row>
    <row r="400" spans="1:38" hidden="1">
      <c r="A400" s="1" t="s">
        <v>38</v>
      </c>
      <c r="B400" s="24">
        <v>185.6</v>
      </c>
      <c r="C400" s="5">
        <v>0.79999999999999993</v>
      </c>
      <c r="D400" s="5">
        <v>4</v>
      </c>
      <c r="E400" s="5">
        <v>1.7241379310344827E-2</v>
      </c>
      <c r="F400" s="5">
        <v>4</v>
      </c>
      <c r="G400" s="5">
        <v>1.7241379310344827E-2</v>
      </c>
      <c r="H400" s="5">
        <v>1.4</v>
      </c>
      <c r="I400" s="5">
        <v>6.0344827586206896E-3</v>
      </c>
      <c r="J400" s="5">
        <v>37</v>
      </c>
      <c r="K400" s="5">
        <v>0.15948275862068967</v>
      </c>
      <c r="L400" s="5">
        <v>232</v>
      </c>
      <c r="M400" s="1" t="s">
        <v>40</v>
      </c>
      <c r="N400" s="1" t="str">
        <f t="shared" si="0"/>
        <v>Aberystwyth University</v>
      </c>
    </row>
    <row r="401" spans="1:14" hidden="1">
      <c r="A401" s="1" t="s">
        <v>40</v>
      </c>
      <c r="B401" s="24">
        <v>2</v>
      </c>
      <c r="C401" s="5">
        <v>1.5625001220703219E-2</v>
      </c>
      <c r="D401" s="5">
        <v>0</v>
      </c>
      <c r="E401" s="5">
        <v>0</v>
      </c>
      <c r="F401" s="5">
        <v>0</v>
      </c>
      <c r="G401" s="5">
        <v>0</v>
      </c>
      <c r="H401" s="5">
        <v>0</v>
      </c>
      <c r="I401" s="5">
        <v>0</v>
      </c>
      <c r="J401" s="5">
        <v>125.99999</v>
      </c>
      <c r="K401" s="5">
        <v>0.98437499877929679</v>
      </c>
      <c r="L401" s="5">
        <v>127.99999</v>
      </c>
      <c r="M401" s="1" t="s">
        <v>41</v>
      </c>
      <c r="N401" s="1" t="str">
        <f t="shared" si="0"/>
        <v>Anglia Ruskin University</v>
      </c>
    </row>
    <row r="402" spans="1:14" hidden="1">
      <c r="A402" s="1" t="s">
        <v>41</v>
      </c>
      <c r="B402" s="24">
        <v>1713.0000000000005</v>
      </c>
      <c r="C402" s="5">
        <v>1</v>
      </c>
      <c r="D402" s="5">
        <v>0</v>
      </c>
      <c r="E402" s="5">
        <v>0</v>
      </c>
      <c r="F402" s="5">
        <v>0</v>
      </c>
      <c r="G402" s="5">
        <v>0</v>
      </c>
      <c r="H402" s="5">
        <v>0</v>
      </c>
      <c r="I402" s="5">
        <v>0</v>
      </c>
      <c r="J402" s="5">
        <v>0</v>
      </c>
      <c r="K402" s="5">
        <v>0</v>
      </c>
      <c r="L402" s="5">
        <v>1713.0000000000005</v>
      </c>
      <c r="M402" s="1" t="s">
        <v>42</v>
      </c>
      <c r="N402" s="1" t="str">
        <f t="shared" si="0"/>
        <v>Aston University</v>
      </c>
    </row>
    <row r="403" spans="1:14" hidden="1">
      <c r="A403" s="1" t="s">
        <v>42</v>
      </c>
      <c r="B403" s="24">
        <v>194.89039999999994</v>
      </c>
      <c r="C403" s="5">
        <v>0.52389882614807015</v>
      </c>
      <c r="D403" s="5">
        <v>16.860469999999999</v>
      </c>
      <c r="E403" s="5">
        <v>4.5323835557342769E-2</v>
      </c>
      <c r="F403" s="5">
        <v>160.24920000000006</v>
      </c>
      <c r="G403" s="5">
        <v>0.43077733829458703</v>
      </c>
      <c r="H403" s="5">
        <v>0</v>
      </c>
      <c r="I403" s="5">
        <v>0</v>
      </c>
      <c r="J403" s="5">
        <v>0</v>
      </c>
      <c r="K403" s="5">
        <v>0</v>
      </c>
      <c r="L403" s="5">
        <v>372.00006999999999</v>
      </c>
      <c r="M403" s="1" t="s">
        <v>43</v>
      </c>
      <c r="N403" s="1" t="str">
        <f t="shared" si="0"/>
        <v>Bangor University</v>
      </c>
    </row>
    <row r="404" spans="1:14" hidden="1">
      <c r="A404" s="1" t="s">
        <v>43</v>
      </c>
      <c r="B404" s="24">
        <v>557.00000000000034</v>
      </c>
      <c r="C404" s="5">
        <v>0.77793296089385489</v>
      </c>
      <c r="D404" s="5">
        <v>134</v>
      </c>
      <c r="E404" s="5">
        <v>0.18715083798882673</v>
      </c>
      <c r="F404" s="5">
        <v>24.999999999999993</v>
      </c>
      <c r="G404" s="5">
        <v>3.4916201117318406E-2</v>
      </c>
      <c r="H404" s="5">
        <v>0</v>
      </c>
      <c r="I404" s="5">
        <v>0</v>
      </c>
      <c r="J404" s="5">
        <v>0</v>
      </c>
      <c r="K404" s="5">
        <v>0</v>
      </c>
      <c r="L404" s="5">
        <v>716.00000000000034</v>
      </c>
      <c r="M404" s="1" t="s">
        <v>44</v>
      </c>
      <c r="N404" s="1" t="e">
        <f t="shared" si="0"/>
        <v>#N/A</v>
      </c>
    </row>
    <row r="405" spans="1:14" hidden="1">
      <c r="A405" s="1" t="s">
        <v>45</v>
      </c>
      <c r="B405" s="24">
        <v>341.04218000000003</v>
      </c>
      <c r="C405" s="5">
        <v>0.87446715062736291</v>
      </c>
      <c r="D405" s="5">
        <v>48.957810000000009</v>
      </c>
      <c r="E405" s="5">
        <v>0.12553284937263717</v>
      </c>
      <c r="F405" s="5">
        <v>0</v>
      </c>
      <c r="G405" s="5">
        <v>0</v>
      </c>
      <c r="H405" s="5">
        <v>0</v>
      </c>
      <c r="I405" s="5">
        <v>0</v>
      </c>
      <c r="J405" s="5">
        <v>0</v>
      </c>
      <c r="K405" s="5">
        <v>0</v>
      </c>
      <c r="L405" s="5">
        <v>389.99999000000003</v>
      </c>
      <c r="M405" s="1" t="s">
        <v>45</v>
      </c>
      <c r="N405" s="1" t="str">
        <f t="shared" si="0"/>
        <v>The University of Bath</v>
      </c>
    </row>
    <row r="406" spans="1:14" hidden="1">
      <c r="A406" s="1" t="s">
        <v>46</v>
      </c>
      <c r="B406" s="24">
        <v>0</v>
      </c>
      <c r="C406" s="5">
        <v>0</v>
      </c>
      <c r="D406" s="5">
        <v>0</v>
      </c>
      <c r="E406" s="5">
        <v>0</v>
      </c>
      <c r="F406" s="5">
        <v>397.00021000000004</v>
      </c>
      <c r="G406" s="5">
        <v>1</v>
      </c>
      <c r="H406" s="5">
        <v>0</v>
      </c>
      <c r="I406" s="5">
        <v>0</v>
      </c>
      <c r="J406" s="5">
        <v>0</v>
      </c>
      <c r="K406" s="5">
        <v>0</v>
      </c>
      <c r="L406" s="5">
        <v>397.00021000000004</v>
      </c>
      <c r="M406" s="1" t="s">
        <v>46</v>
      </c>
      <c r="N406" s="1" t="str">
        <f t="shared" si="0"/>
        <v>University of Bedfordshire</v>
      </c>
    </row>
    <row r="407" spans="1:14" hidden="1">
      <c r="A407" s="1" t="s">
        <v>47</v>
      </c>
      <c r="B407" s="24">
        <v>1734</v>
      </c>
      <c r="C407" s="5">
        <v>1</v>
      </c>
      <c r="D407" s="5">
        <v>0</v>
      </c>
      <c r="E407" s="5">
        <v>0</v>
      </c>
      <c r="F407" s="5">
        <v>0</v>
      </c>
      <c r="G407" s="5">
        <v>0</v>
      </c>
      <c r="H407" s="5">
        <v>0</v>
      </c>
      <c r="I407" s="5">
        <v>0</v>
      </c>
      <c r="J407" s="5">
        <v>0</v>
      </c>
      <c r="K407" s="5">
        <v>0</v>
      </c>
      <c r="L407" s="5">
        <v>1734</v>
      </c>
      <c r="M407" s="1" t="s">
        <v>47</v>
      </c>
      <c r="N407" s="1" t="str">
        <f t="shared" si="0"/>
        <v>The Queen's University of Belfast</v>
      </c>
    </row>
    <row r="408" spans="1:14" hidden="1">
      <c r="A408" s="1" t="s">
        <v>48</v>
      </c>
      <c r="B408" s="24">
        <v>106</v>
      </c>
      <c r="C408" s="5">
        <v>0.85483870967741937</v>
      </c>
      <c r="D408" s="5">
        <v>0</v>
      </c>
      <c r="E408" s="5">
        <v>0</v>
      </c>
      <c r="F408" s="5">
        <v>0</v>
      </c>
      <c r="G408" s="5">
        <v>0</v>
      </c>
      <c r="H408" s="5">
        <v>0</v>
      </c>
      <c r="I408" s="5">
        <v>0</v>
      </c>
      <c r="J408" s="5">
        <v>18</v>
      </c>
      <c r="K408" s="5">
        <v>0.14516129032258066</v>
      </c>
      <c r="L408" s="5">
        <v>124</v>
      </c>
      <c r="M408" s="1" t="s">
        <v>48</v>
      </c>
      <c r="N408" s="1" t="str">
        <f t="shared" si="0"/>
        <v>Birkbeck College</v>
      </c>
    </row>
    <row r="409" spans="1:14" hidden="1">
      <c r="A409" s="1" t="s">
        <v>49</v>
      </c>
      <c r="B409" s="24">
        <v>0</v>
      </c>
      <c r="C409" s="5">
        <v>0</v>
      </c>
      <c r="D409" s="5">
        <v>0</v>
      </c>
      <c r="E409" s="5">
        <v>0</v>
      </c>
      <c r="F409" s="5">
        <v>0</v>
      </c>
      <c r="G409" s="5">
        <v>0</v>
      </c>
      <c r="H409" s="5">
        <v>1035</v>
      </c>
      <c r="I409" s="5">
        <v>1</v>
      </c>
      <c r="J409" s="5">
        <v>0</v>
      </c>
      <c r="K409" s="5">
        <v>0</v>
      </c>
      <c r="L409" s="5">
        <v>1035</v>
      </c>
      <c r="M409" s="1" t="s">
        <v>49</v>
      </c>
      <c r="N409" s="1" t="str">
        <f t="shared" si="0"/>
        <v>Birmingham City University</v>
      </c>
    </row>
    <row r="410" spans="1:14" hidden="1">
      <c r="A410" s="1" t="s">
        <v>50</v>
      </c>
      <c r="B410" s="24">
        <v>2760.0001700000012</v>
      </c>
      <c r="C410" s="5">
        <v>0.92804304066988985</v>
      </c>
      <c r="D410" s="5">
        <v>214.00001000000006</v>
      </c>
      <c r="E410" s="5">
        <v>7.1956959330110051E-2</v>
      </c>
      <c r="F410" s="5">
        <v>0</v>
      </c>
      <c r="G410" s="5">
        <v>0</v>
      </c>
      <c r="H410" s="5">
        <v>0</v>
      </c>
      <c r="I410" s="5">
        <v>0</v>
      </c>
      <c r="J410" s="5">
        <v>0</v>
      </c>
      <c r="K410" s="5">
        <v>0</v>
      </c>
      <c r="L410" s="5">
        <v>2974.0001800000014</v>
      </c>
      <c r="M410" s="1" t="s">
        <v>50</v>
      </c>
      <c r="N410" s="1" t="str">
        <f t="shared" si="0"/>
        <v>The University of Birmingham</v>
      </c>
    </row>
    <row r="411" spans="1:14" hidden="1">
      <c r="A411" s="1" t="s">
        <v>51</v>
      </c>
      <c r="B411" s="24">
        <v>148.99999999999997</v>
      </c>
      <c r="C411" s="5">
        <v>1</v>
      </c>
      <c r="D411" s="5">
        <v>0</v>
      </c>
      <c r="E411" s="5">
        <v>0</v>
      </c>
      <c r="F411" s="5">
        <v>0</v>
      </c>
      <c r="G411" s="5">
        <v>0</v>
      </c>
      <c r="H411" s="5">
        <v>0</v>
      </c>
      <c r="I411" s="5">
        <v>0</v>
      </c>
      <c r="J411" s="5">
        <v>0</v>
      </c>
      <c r="K411" s="5">
        <v>0</v>
      </c>
      <c r="L411" s="5">
        <v>148.99999999999997</v>
      </c>
      <c r="M411" s="1" t="s">
        <v>51</v>
      </c>
      <c r="N411" s="1" t="str">
        <f t="shared" si="0"/>
        <v>University College Birmingham</v>
      </c>
    </row>
    <row r="412" spans="1:14" hidden="1">
      <c r="A412" s="1" t="s">
        <v>52</v>
      </c>
      <c r="B412" s="24">
        <v>71</v>
      </c>
      <c r="C412" s="5">
        <v>0.5</v>
      </c>
      <c r="D412" s="5">
        <v>0</v>
      </c>
      <c r="E412" s="5">
        <v>0</v>
      </c>
      <c r="F412" s="5">
        <v>0</v>
      </c>
      <c r="G412" s="5">
        <v>0</v>
      </c>
      <c r="H412" s="5">
        <v>0</v>
      </c>
      <c r="I412" s="5">
        <v>0</v>
      </c>
      <c r="J412" s="5">
        <v>71</v>
      </c>
      <c r="K412" s="5">
        <v>0.5</v>
      </c>
      <c r="L412" s="5">
        <v>142</v>
      </c>
      <c r="M412" s="1" t="s">
        <v>52</v>
      </c>
      <c r="N412" s="1" t="str">
        <f t="shared" si="0"/>
        <v>Bishop Grosseteste University</v>
      </c>
    </row>
    <row r="413" spans="1:14" hidden="1">
      <c r="A413" s="1" t="s">
        <v>53</v>
      </c>
      <c r="B413" s="24">
        <v>63.999999999999993</v>
      </c>
      <c r="C413" s="5">
        <v>1</v>
      </c>
      <c r="D413" s="5">
        <v>0</v>
      </c>
      <c r="E413" s="5">
        <v>0</v>
      </c>
      <c r="F413" s="5">
        <v>0</v>
      </c>
      <c r="G413" s="5">
        <v>0</v>
      </c>
      <c r="H413" s="5">
        <v>0</v>
      </c>
      <c r="I413" s="5">
        <v>0</v>
      </c>
      <c r="J413" s="5">
        <v>0</v>
      </c>
      <c r="K413" s="5">
        <v>0</v>
      </c>
      <c r="L413" s="5">
        <v>63.999999999999993</v>
      </c>
      <c r="M413" s="1" t="s">
        <v>53</v>
      </c>
      <c r="N413" s="1" t="str">
        <f t="shared" si="0"/>
        <v>The University of Bolton</v>
      </c>
    </row>
    <row r="414" spans="1:14" hidden="1">
      <c r="A414" s="1" t="s">
        <v>55</v>
      </c>
      <c r="B414" s="24">
        <v>81</v>
      </c>
      <c r="C414" s="5">
        <v>0.9642857142857143</v>
      </c>
      <c r="D414" s="5">
        <v>2</v>
      </c>
      <c r="E414" s="5">
        <v>2.3809523809523808E-2</v>
      </c>
      <c r="F414" s="5">
        <v>0</v>
      </c>
      <c r="G414" s="5">
        <v>0</v>
      </c>
      <c r="H414" s="5">
        <v>0</v>
      </c>
      <c r="I414" s="5">
        <v>0</v>
      </c>
      <c r="J414" s="5">
        <v>1</v>
      </c>
      <c r="K414" s="5">
        <v>1.1904761904761904E-2</v>
      </c>
      <c r="L414" s="5">
        <v>84</v>
      </c>
      <c r="M414" s="1" t="s">
        <v>54</v>
      </c>
      <c r="N414" s="1" t="e">
        <f t="shared" si="0"/>
        <v>#N/A</v>
      </c>
    </row>
    <row r="415" spans="1:14" hidden="1">
      <c r="A415" s="1" t="s">
        <v>56</v>
      </c>
      <c r="B415" s="24">
        <v>999.30952000000002</v>
      </c>
      <c r="C415" s="5">
        <v>0.99831140825402764</v>
      </c>
      <c r="D415" s="5">
        <v>1.6902800000000002</v>
      </c>
      <c r="E415" s="5">
        <v>1.6885917459723769E-3</v>
      </c>
      <c r="F415" s="5">
        <v>0</v>
      </c>
      <c r="G415" s="5">
        <v>0</v>
      </c>
      <c r="H415" s="5">
        <v>0</v>
      </c>
      <c r="I415" s="5">
        <v>0</v>
      </c>
      <c r="J415" s="5">
        <v>0</v>
      </c>
      <c r="K415" s="5">
        <v>0</v>
      </c>
      <c r="L415" s="5">
        <v>1000.9998000000001</v>
      </c>
      <c r="M415" s="1" t="s">
        <v>55</v>
      </c>
      <c r="N415" s="1" t="str">
        <f t="shared" si="0"/>
        <v>Bournemouth University</v>
      </c>
    </row>
    <row r="416" spans="1:14" hidden="1">
      <c r="A416" s="1" t="s">
        <v>59</v>
      </c>
      <c r="B416" s="24">
        <v>1450.0000799999996</v>
      </c>
      <c r="C416" s="5">
        <v>1</v>
      </c>
      <c r="D416" s="5">
        <v>0</v>
      </c>
      <c r="E416" s="5">
        <v>0</v>
      </c>
      <c r="F416" s="5">
        <v>0</v>
      </c>
      <c r="G416" s="5">
        <v>0</v>
      </c>
      <c r="H416" s="5">
        <v>0</v>
      </c>
      <c r="I416" s="5">
        <v>0</v>
      </c>
      <c r="J416" s="5">
        <v>0</v>
      </c>
      <c r="K416" s="5">
        <v>0</v>
      </c>
      <c r="L416" s="5">
        <v>1450.0000799999996</v>
      </c>
      <c r="M416" s="1" t="s">
        <v>56</v>
      </c>
      <c r="N416" s="1" t="str">
        <f t="shared" si="0"/>
        <v>The University of Bradford</v>
      </c>
    </row>
    <row r="417" spans="1:14" hidden="1">
      <c r="A417" s="1" t="s">
        <v>60</v>
      </c>
      <c r="B417" s="24">
        <v>99.99499999999999</v>
      </c>
      <c r="C417" s="5">
        <v>0.45246616571632703</v>
      </c>
      <c r="D417" s="5">
        <v>0</v>
      </c>
      <c r="E417" s="5">
        <v>0</v>
      </c>
      <c r="F417" s="5">
        <v>0</v>
      </c>
      <c r="G417" s="5">
        <v>0</v>
      </c>
      <c r="H417" s="5">
        <v>0</v>
      </c>
      <c r="I417" s="5">
        <v>0</v>
      </c>
      <c r="J417" s="5">
        <v>121.00495000000001</v>
      </c>
      <c r="K417" s="5">
        <v>0.54753383428367297</v>
      </c>
      <c r="L417" s="5">
        <v>220.99995000000001</v>
      </c>
      <c r="M417" s="1" t="s">
        <v>58</v>
      </c>
      <c r="N417" s="1" t="e">
        <f t="shared" si="0"/>
        <v>#N/A</v>
      </c>
    </row>
    <row r="418" spans="1:14" hidden="1">
      <c r="A418" s="1" t="s">
        <v>62</v>
      </c>
      <c r="B418" s="24">
        <v>351</v>
      </c>
      <c r="C418" s="5">
        <v>0.95380434782608692</v>
      </c>
      <c r="D418" s="5">
        <v>1</v>
      </c>
      <c r="E418" s="5">
        <v>2.717391304347826E-3</v>
      </c>
      <c r="F418" s="5">
        <v>0</v>
      </c>
      <c r="G418" s="5">
        <v>0</v>
      </c>
      <c r="H418" s="5">
        <v>3</v>
      </c>
      <c r="I418" s="5">
        <v>8.152173913043478E-3</v>
      </c>
      <c r="J418" s="5">
        <v>13</v>
      </c>
      <c r="K418" s="5">
        <v>3.5326086956521736E-2</v>
      </c>
      <c r="L418" s="5">
        <v>368</v>
      </c>
      <c r="M418" s="1" t="s">
        <v>59</v>
      </c>
      <c r="N418" s="1" t="str">
        <f t="shared" si="0"/>
        <v>The University of Bristol</v>
      </c>
    </row>
    <row r="419" spans="1:14" hidden="1">
      <c r="A419" s="1" t="s">
        <v>63</v>
      </c>
      <c r="B419" s="24">
        <v>0</v>
      </c>
      <c r="C419" s="5">
        <v>0</v>
      </c>
      <c r="D419" s="5">
        <v>129</v>
      </c>
      <c r="E419" s="5">
        <v>1</v>
      </c>
      <c r="F419" s="5">
        <v>0</v>
      </c>
      <c r="G419" s="5">
        <v>0</v>
      </c>
      <c r="H419" s="5">
        <v>0</v>
      </c>
      <c r="I419" s="5">
        <v>0</v>
      </c>
      <c r="J419" s="5">
        <v>0</v>
      </c>
      <c r="K419" s="5">
        <v>0</v>
      </c>
      <c r="L419" s="5">
        <v>129</v>
      </c>
      <c r="M419" s="1" t="s">
        <v>60</v>
      </c>
      <c r="N419" s="1" t="str">
        <f t="shared" si="0"/>
        <v>Brunel University London</v>
      </c>
    </row>
    <row r="420" spans="1:14" hidden="1">
      <c r="A420" s="1" t="s">
        <v>65</v>
      </c>
      <c r="B420" s="24">
        <v>1.03315</v>
      </c>
      <c r="C420" s="5">
        <v>1.1303609637579128E-3</v>
      </c>
      <c r="D420" s="5">
        <v>0</v>
      </c>
      <c r="E420" s="5">
        <v>0</v>
      </c>
      <c r="F420" s="5">
        <v>515.6456300000001</v>
      </c>
      <c r="G420" s="5">
        <v>0.56416366576427068</v>
      </c>
      <c r="H420" s="5">
        <v>0</v>
      </c>
      <c r="I420" s="5">
        <v>0</v>
      </c>
      <c r="J420" s="5">
        <v>397.32129000000009</v>
      </c>
      <c r="K420" s="5">
        <v>0.43470597327197141</v>
      </c>
      <c r="L420" s="5">
        <v>914.00007000000016</v>
      </c>
      <c r="M420" s="1" t="s">
        <v>61</v>
      </c>
      <c r="N420" s="1" t="e">
        <f t="shared" si="0"/>
        <v>#N/A</v>
      </c>
    </row>
    <row r="421" spans="1:14" hidden="1">
      <c r="A421" s="1" t="s">
        <v>66</v>
      </c>
      <c r="B421" s="24">
        <v>788</v>
      </c>
      <c r="C421" s="5">
        <v>1</v>
      </c>
      <c r="D421" s="5">
        <v>0</v>
      </c>
      <c r="E421" s="5">
        <v>0</v>
      </c>
      <c r="F421" s="5">
        <v>0</v>
      </c>
      <c r="G421" s="5">
        <v>0</v>
      </c>
      <c r="H421" s="5">
        <v>0</v>
      </c>
      <c r="I421" s="5">
        <v>0</v>
      </c>
      <c r="J421" s="5">
        <v>0</v>
      </c>
      <c r="K421" s="5">
        <v>0</v>
      </c>
      <c r="L421" s="5">
        <v>788</v>
      </c>
      <c r="M421" s="1" t="s">
        <v>62</v>
      </c>
      <c r="N421" s="1" t="str">
        <f t="shared" si="0"/>
        <v>The University of Buckingham</v>
      </c>
    </row>
    <row r="422" spans="1:14" hidden="1">
      <c r="A422" s="1" t="s">
        <v>69</v>
      </c>
      <c r="B422" s="24">
        <v>324.99999000000003</v>
      </c>
      <c r="C422" s="5">
        <v>0.98484848438934802</v>
      </c>
      <c r="D422" s="5">
        <v>0</v>
      </c>
      <c r="E422" s="5">
        <v>0</v>
      </c>
      <c r="F422" s="5">
        <v>0</v>
      </c>
      <c r="G422" s="5">
        <v>0</v>
      </c>
      <c r="H422" s="5">
        <v>0</v>
      </c>
      <c r="I422" s="5">
        <v>0</v>
      </c>
      <c r="J422" s="5">
        <v>5</v>
      </c>
      <c r="K422" s="5">
        <v>1.5151515610651986E-2</v>
      </c>
      <c r="L422" s="5">
        <v>329.99999000000003</v>
      </c>
      <c r="M422" s="1" t="s">
        <v>63</v>
      </c>
      <c r="N422" s="1" t="str">
        <f t="shared" si="0"/>
        <v>The University of Cambridge</v>
      </c>
    </row>
    <row r="423" spans="1:14" hidden="1">
      <c r="A423" s="1" t="s">
        <v>70</v>
      </c>
      <c r="B423" s="24">
        <v>241.48113999999981</v>
      </c>
      <c r="C423" s="5">
        <v>0.33820886534136407</v>
      </c>
      <c r="D423" s="5">
        <v>4.5261300000000002</v>
      </c>
      <c r="E423" s="5">
        <v>6.3391173807093564E-3</v>
      </c>
      <c r="F423" s="5">
        <v>346.0081899999999</v>
      </c>
      <c r="G423" s="5">
        <v>0.48460528776168266</v>
      </c>
      <c r="H423" s="5">
        <v>0</v>
      </c>
      <c r="I423" s="5">
        <v>0</v>
      </c>
      <c r="J423" s="5">
        <v>121.98456999999998</v>
      </c>
      <c r="K423" s="5">
        <v>0.17084672951624391</v>
      </c>
      <c r="L423" s="5">
        <v>714.0000299999997</v>
      </c>
      <c r="M423" s="1" t="s">
        <v>64</v>
      </c>
      <c r="N423" s="1" t="e">
        <f t="shared" si="0"/>
        <v>#N/A</v>
      </c>
    </row>
    <row r="424" spans="1:14" hidden="1">
      <c r="A424" s="1" t="s">
        <v>73</v>
      </c>
      <c r="B424" s="24">
        <v>84</v>
      </c>
      <c r="C424" s="5">
        <v>0.5490196078431373</v>
      </c>
      <c r="D424" s="5">
        <v>0</v>
      </c>
      <c r="E424" s="5">
        <v>0</v>
      </c>
      <c r="F424" s="5">
        <v>0</v>
      </c>
      <c r="G424" s="5">
        <v>0</v>
      </c>
      <c r="H424" s="5">
        <v>0</v>
      </c>
      <c r="I424" s="5">
        <v>0</v>
      </c>
      <c r="J424" s="5">
        <v>69</v>
      </c>
      <c r="K424" s="5">
        <v>0.45098039215686275</v>
      </c>
      <c r="L424" s="5">
        <v>153</v>
      </c>
      <c r="M424" s="1" t="s">
        <v>65</v>
      </c>
      <c r="N424" s="1" t="str">
        <f t="shared" si="0"/>
        <v>Canterbury Christ Church University</v>
      </c>
    </row>
    <row r="425" spans="1:14" hidden="1">
      <c r="A425" s="1" t="s">
        <v>74</v>
      </c>
      <c r="B425" s="24">
        <v>69.745400000000004</v>
      </c>
      <c r="C425" s="5">
        <v>0.84030602409638555</v>
      </c>
      <c r="D425" s="5">
        <v>1</v>
      </c>
      <c r="E425" s="5">
        <v>1.2048192771084338E-2</v>
      </c>
      <c r="F425" s="5">
        <v>0</v>
      </c>
      <c r="G425" s="5">
        <v>0</v>
      </c>
      <c r="H425" s="5">
        <v>0</v>
      </c>
      <c r="I425" s="5">
        <v>0</v>
      </c>
      <c r="J425" s="5">
        <v>12.2546</v>
      </c>
      <c r="K425" s="5">
        <v>0.14764578313253013</v>
      </c>
      <c r="L425" s="5">
        <v>83</v>
      </c>
      <c r="M425" s="1" t="s">
        <v>66</v>
      </c>
      <c r="N425" s="1" t="str">
        <f t="shared" si="0"/>
        <v>Cardiff University</v>
      </c>
    </row>
    <row r="426" spans="1:14" hidden="1">
      <c r="A426" s="1" t="s">
        <v>75</v>
      </c>
      <c r="B426" s="24">
        <v>524.02631999999994</v>
      </c>
      <c r="C426" s="5">
        <v>0.42090467469879522</v>
      </c>
      <c r="D426" s="5">
        <v>0</v>
      </c>
      <c r="E426" s="5">
        <v>0</v>
      </c>
      <c r="F426" s="5">
        <v>395.37969999999996</v>
      </c>
      <c r="G426" s="5">
        <v>0.31757405622489965</v>
      </c>
      <c r="H426" s="5">
        <v>160.08550999999997</v>
      </c>
      <c r="I426" s="5">
        <v>0.12858273895582328</v>
      </c>
      <c r="J426" s="5">
        <v>165.50847000000002</v>
      </c>
      <c r="K426" s="5">
        <v>0.13293853012048196</v>
      </c>
      <c r="L426" s="5">
        <v>1244.9999999999998</v>
      </c>
      <c r="M426" s="1" t="s">
        <v>67</v>
      </c>
      <c r="N426" s="1" t="e">
        <f t="shared" si="0"/>
        <v>#N/A</v>
      </c>
    </row>
    <row r="427" spans="1:14" hidden="1">
      <c r="A427" s="1" t="s">
        <v>76</v>
      </c>
      <c r="B427" s="24">
        <v>197.33331999999999</v>
      </c>
      <c r="C427" s="5">
        <v>0.64912286992152457</v>
      </c>
      <c r="D427" s="5">
        <v>20.49999</v>
      </c>
      <c r="E427" s="5">
        <v>6.7434188722728411E-2</v>
      </c>
      <c r="F427" s="5">
        <v>14.166640000000001</v>
      </c>
      <c r="G427" s="5">
        <v>4.6600797138289005E-2</v>
      </c>
      <c r="H427" s="5">
        <v>0</v>
      </c>
      <c r="I427" s="5">
        <v>0</v>
      </c>
      <c r="J427" s="5">
        <v>72</v>
      </c>
      <c r="K427" s="5">
        <v>0.23684214421745792</v>
      </c>
      <c r="L427" s="5">
        <v>303.99995000000001</v>
      </c>
      <c r="M427" s="1" t="s">
        <v>68</v>
      </c>
      <c r="N427" s="1" t="e">
        <f t="shared" si="0"/>
        <v>#N/A</v>
      </c>
    </row>
    <row r="428" spans="1:14" hidden="1">
      <c r="A428" s="1" t="s">
        <v>77</v>
      </c>
      <c r="B428" s="24">
        <v>655.99996000000033</v>
      </c>
      <c r="C428" s="5">
        <v>0.83037971722480308</v>
      </c>
      <c r="D428" s="5">
        <v>0</v>
      </c>
      <c r="E428" s="5">
        <v>0</v>
      </c>
      <c r="F428" s="5">
        <v>1</v>
      </c>
      <c r="G428" s="5">
        <v>1.2658228168562734E-3</v>
      </c>
      <c r="H428" s="5">
        <v>0</v>
      </c>
      <c r="I428" s="5">
        <v>0</v>
      </c>
      <c r="J428" s="5">
        <v>133.00002000000001</v>
      </c>
      <c r="K428" s="5">
        <v>0.1683544599583407</v>
      </c>
      <c r="L428" s="5">
        <v>789.99998000000028</v>
      </c>
      <c r="M428" s="1" t="s">
        <v>69</v>
      </c>
      <c r="N428" s="1" t="str">
        <f t="shared" si="0"/>
        <v>Central School of Speech and Drama</v>
      </c>
    </row>
    <row r="429" spans="1:14" hidden="1">
      <c r="A429" s="1" t="s">
        <v>78</v>
      </c>
      <c r="B429" s="24">
        <v>210</v>
      </c>
      <c r="C429" s="5">
        <v>0.97222222222222221</v>
      </c>
      <c r="D429" s="5">
        <v>2</v>
      </c>
      <c r="E429" s="5">
        <v>9.2592592592592587E-3</v>
      </c>
      <c r="F429" s="5">
        <v>0</v>
      </c>
      <c r="G429" s="5">
        <v>0</v>
      </c>
      <c r="H429" s="5">
        <v>4</v>
      </c>
      <c r="I429" s="5">
        <v>1.8518518518518517E-2</v>
      </c>
      <c r="J429" s="5">
        <v>0</v>
      </c>
      <c r="K429" s="5">
        <v>0</v>
      </c>
      <c r="L429" s="5">
        <v>216</v>
      </c>
      <c r="M429" s="1" t="s">
        <v>70</v>
      </c>
      <c r="N429" s="1" t="str">
        <f t="shared" si="0"/>
        <v>University of Chester</v>
      </c>
    </row>
    <row r="430" spans="1:14" hidden="1">
      <c r="A430" s="1" t="s">
        <v>79</v>
      </c>
      <c r="B430" s="24">
        <v>0.2069</v>
      </c>
      <c r="C430" s="5">
        <v>5.6222826086956522E-4</v>
      </c>
      <c r="D430" s="5">
        <v>7</v>
      </c>
      <c r="E430" s="5">
        <v>1.9021739130434784E-2</v>
      </c>
      <c r="F430" s="5">
        <v>23.023870000000002</v>
      </c>
      <c r="G430" s="5">
        <v>6.2564864130434786E-2</v>
      </c>
      <c r="H430" s="5">
        <v>337.76922999999999</v>
      </c>
      <c r="I430" s="5">
        <v>0.91785116847826087</v>
      </c>
      <c r="J430" s="5">
        <v>0</v>
      </c>
      <c r="K430" s="5">
        <v>0</v>
      </c>
      <c r="L430" s="5">
        <v>368</v>
      </c>
      <c r="M430" s="1" t="s">
        <v>71</v>
      </c>
      <c r="N430" s="1" t="e">
        <f t="shared" si="0"/>
        <v>#N/A</v>
      </c>
    </row>
    <row r="431" spans="1:14" hidden="1">
      <c r="A431" s="1" t="s">
        <v>80</v>
      </c>
      <c r="B431" s="24">
        <v>352</v>
      </c>
      <c r="C431" s="5">
        <v>1</v>
      </c>
      <c r="D431" s="5">
        <v>0</v>
      </c>
      <c r="E431" s="5">
        <v>0</v>
      </c>
      <c r="F431" s="5">
        <v>0</v>
      </c>
      <c r="G431" s="5">
        <v>0</v>
      </c>
      <c r="H431" s="5">
        <v>0</v>
      </c>
      <c r="I431" s="5">
        <v>0</v>
      </c>
      <c r="J431" s="5">
        <v>0</v>
      </c>
      <c r="K431" s="5">
        <v>0</v>
      </c>
      <c r="L431" s="5">
        <v>352</v>
      </c>
      <c r="M431" s="1" t="s">
        <v>72</v>
      </c>
      <c r="N431" s="1" t="e">
        <f t="shared" si="0"/>
        <v>#N/A</v>
      </c>
    </row>
    <row r="432" spans="1:14" hidden="1">
      <c r="A432" s="1" t="s">
        <v>81</v>
      </c>
      <c r="B432" s="24">
        <v>666.99320000000068</v>
      </c>
      <c r="C432" s="5">
        <v>0.52601991530125591</v>
      </c>
      <c r="D432" s="5">
        <v>87.271740000000008</v>
      </c>
      <c r="E432" s="5">
        <v>6.8826298803335892E-2</v>
      </c>
      <c r="F432" s="5">
        <v>16.31831</v>
      </c>
      <c r="G432" s="5">
        <v>1.2869330667928291E-2</v>
      </c>
      <c r="H432" s="5">
        <v>497.41664999999887</v>
      </c>
      <c r="I432" s="5">
        <v>0.39228445522747996</v>
      </c>
      <c r="J432" s="5">
        <v>0</v>
      </c>
      <c r="K432" s="5">
        <v>0</v>
      </c>
      <c r="L432" s="5">
        <v>1267.9998999999996</v>
      </c>
      <c r="M432" s="1" t="s">
        <v>73</v>
      </c>
      <c r="N432" s="1" t="str">
        <f t="shared" si="0"/>
        <v>Conservatoire for Dance and Drama</v>
      </c>
    </row>
    <row r="433" spans="1:14" hidden="1">
      <c r="A433" s="1" t="s">
        <v>82</v>
      </c>
      <c r="B433" s="24">
        <v>778.31201999999985</v>
      </c>
      <c r="C433" s="5">
        <v>0.24544686772170649</v>
      </c>
      <c r="D433" s="5">
        <v>103.75758999999999</v>
      </c>
      <c r="E433" s="5">
        <v>3.2720778830902623E-2</v>
      </c>
      <c r="F433" s="5">
        <v>25.5</v>
      </c>
      <c r="G433" s="5">
        <v>8.041627221565352E-3</v>
      </c>
      <c r="H433" s="5">
        <v>0</v>
      </c>
      <c r="I433" s="5">
        <v>0</v>
      </c>
      <c r="J433" s="5">
        <v>2263.4303999999997</v>
      </c>
      <c r="K433" s="5">
        <v>0.71379072622582551</v>
      </c>
      <c r="L433" s="5">
        <v>3171.0000099999997</v>
      </c>
      <c r="M433" s="1" t="s">
        <v>74</v>
      </c>
      <c r="N433" s="1" t="str">
        <f t="shared" si="0"/>
        <v>Courtauld Institute of Art</v>
      </c>
    </row>
    <row r="434" spans="1:14" hidden="1">
      <c r="A434" s="1" t="s">
        <v>83</v>
      </c>
      <c r="B434" s="24">
        <v>63.999999999999993</v>
      </c>
      <c r="C434" s="5">
        <v>0.57142846938777336</v>
      </c>
      <c r="D434" s="5">
        <v>48.000019999999992</v>
      </c>
      <c r="E434" s="5">
        <v>0.42857153061222669</v>
      </c>
      <c r="F434" s="5">
        <v>0</v>
      </c>
      <c r="G434" s="5">
        <v>0</v>
      </c>
      <c r="H434" s="5">
        <v>0</v>
      </c>
      <c r="I434" s="5">
        <v>0</v>
      </c>
      <c r="J434" s="5">
        <v>0</v>
      </c>
      <c r="K434" s="5">
        <v>0</v>
      </c>
      <c r="L434" s="5">
        <v>112.00001999999998</v>
      </c>
      <c r="M434" s="1" t="s">
        <v>75</v>
      </c>
      <c r="N434" s="1" t="str">
        <f t="shared" si="0"/>
        <v>Coventry University</v>
      </c>
    </row>
    <row r="435" spans="1:14" hidden="1">
      <c r="A435" s="1" t="s">
        <v>84</v>
      </c>
      <c r="B435" s="24">
        <v>609.56897000000004</v>
      </c>
      <c r="C435" s="5">
        <v>0.49478002418116962</v>
      </c>
      <c r="D435" s="5">
        <v>91.931029999999993</v>
      </c>
      <c r="E435" s="5">
        <v>7.4619344955173528E-2</v>
      </c>
      <c r="F435" s="5">
        <v>0</v>
      </c>
      <c r="G435" s="5">
        <v>0</v>
      </c>
      <c r="H435" s="5">
        <v>513.99995999999999</v>
      </c>
      <c r="I435" s="5">
        <v>0.41720777328596664</v>
      </c>
      <c r="J435" s="5">
        <v>16.5</v>
      </c>
      <c r="K435" s="5">
        <v>1.339285757769018E-2</v>
      </c>
      <c r="L435" s="5">
        <v>1231.9999600000001</v>
      </c>
      <c r="M435" s="1" t="s">
        <v>76</v>
      </c>
      <c r="N435" s="1" t="str">
        <f t="shared" si="0"/>
        <v>Cranfield University</v>
      </c>
    </row>
    <row r="436" spans="1:14" hidden="1">
      <c r="A436" s="1" t="s">
        <v>85</v>
      </c>
      <c r="B436" s="24">
        <v>939.73070999999993</v>
      </c>
      <c r="C436" s="5">
        <v>0.59214283205509122</v>
      </c>
      <c r="D436" s="5">
        <v>0</v>
      </c>
      <c r="E436" s="5">
        <v>0</v>
      </c>
      <c r="F436" s="5">
        <v>0</v>
      </c>
      <c r="G436" s="5">
        <v>0</v>
      </c>
      <c r="H436" s="5">
        <v>0</v>
      </c>
      <c r="I436" s="5">
        <v>0</v>
      </c>
      <c r="J436" s="5">
        <v>647.26935000000026</v>
      </c>
      <c r="K436" s="5">
        <v>0.40785716794490867</v>
      </c>
      <c r="L436" s="5">
        <v>1587.0000600000003</v>
      </c>
      <c r="M436" s="1" t="s">
        <v>77</v>
      </c>
      <c r="N436" s="1" t="str">
        <f t="shared" si="0"/>
        <v>University for the Creative Arts</v>
      </c>
    </row>
    <row r="437" spans="1:14" hidden="1">
      <c r="A437" s="1" t="s">
        <v>86</v>
      </c>
      <c r="B437" s="24">
        <v>7</v>
      </c>
      <c r="C437" s="5">
        <v>1</v>
      </c>
      <c r="D437" s="5">
        <v>0</v>
      </c>
      <c r="E437" s="5">
        <v>0</v>
      </c>
      <c r="F437" s="5">
        <v>0</v>
      </c>
      <c r="G437" s="5">
        <v>0</v>
      </c>
      <c r="H437" s="5">
        <v>0</v>
      </c>
      <c r="I437" s="5">
        <v>0</v>
      </c>
      <c r="J437" s="5">
        <v>0</v>
      </c>
      <c r="K437" s="5">
        <v>0</v>
      </c>
      <c r="L437" s="5">
        <v>7</v>
      </c>
      <c r="M437" s="1" t="s">
        <v>78</v>
      </c>
      <c r="N437" s="1" t="str">
        <f t="shared" si="0"/>
        <v>University of Cumbria</v>
      </c>
    </row>
    <row r="438" spans="1:14" hidden="1">
      <c r="A438" s="1" t="s">
        <v>87</v>
      </c>
      <c r="B438" s="24">
        <v>1688.6735399999984</v>
      </c>
      <c r="C438" s="5">
        <v>0.33659031842006809</v>
      </c>
      <c r="D438" s="5">
        <v>36.901520000000005</v>
      </c>
      <c r="E438" s="5">
        <v>7.3552963748010911E-3</v>
      </c>
      <c r="F438" s="5">
        <v>1989.6601800000001</v>
      </c>
      <c r="G438" s="5">
        <v>0.39658367213708501</v>
      </c>
      <c r="H438" s="5">
        <v>4</v>
      </c>
      <c r="I438" s="5">
        <v>7.9728925798190316E-4</v>
      </c>
      <c r="J438" s="5">
        <v>1297.7645000000002</v>
      </c>
      <c r="K438" s="5">
        <v>0.25867342381006397</v>
      </c>
      <c r="L438" s="5">
        <v>5016.9997399999984</v>
      </c>
      <c r="M438" s="1" t="s">
        <v>79</v>
      </c>
      <c r="N438" s="1" t="str">
        <f t="shared" si="0"/>
        <v>De Montfort University</v>
      </c>
    </row>
    <row r="439" spans="1:14" hidden="1">
      <c r="A439" s="1" t="s">
        <v>88</v>
      </c>
      <c r="B439" s="24">
        <v>64</v>
      </c>
      <c r="C439" s="5">
        <v>0.72727272727272729</v>
      </c>
      <c r="D439" s="5">
        <v>20</v>
      </c>
      <c r="E439" s="5">
        <v>0.22727272727272727</v>
      </c>
      <c r="F439" s="5">
        <v>0</v>
      </c>
      <c r="G439" s="5">
        <v>0</v>
      </c>
      <c r="H439" s="5">
        <v>4</v>
      </c>
      <c r="I439" s="5">
        <v>4.5454545454545456E-2</v>
      </c>
      <c r="J439" s="5">
        <v>0</v>
      </c>
      <c r="K439" s="5">
        <v>0</v>
      </c>
      <c r="L439" s="5">
        <v>88</v>
      </c>
      <c r="M439" s="1" t="s">
        <v>80</v>
      </c>
      <c r="N439" s="1" t="str">
        <f t="shared" si="0"/>
        <v>University of Derby</v>
      </c>
    </row>
    <row r="440" spans="1:14" hidden="1">
      <c r="A440" s="1" t="s">
        <v>89</v>
      </c>
      <c r="B440" s="24">
        <v>1671.9999999999959</v>
      </c>
      <c r="C440" s="5">
        <v>1</v>
      </c>
      <c r="D440" s="5">
        <v>0</v>
      </c>
      <c r="E440" s="5">
        <v>0</v>
      </c>
      <c r="F440" s="5">
        <v>0</v>
      </c>
      <c r="G440" s="5">
        <v>0</v>
      </c>
      <c r="H440" s="5">
        <v>0</v>
      </c>
      <c r="I440" s="5">
        <v>0</v>
      </c>
      <c r="J440" s="5">
        <v>0</v>
      </c>
      <c r="K440" s="5">
        <v>0</v>
      </c>
      <c r="L440" s="5">
        <v>1671.9999999999959</v>
      </c>
      <c r="M440" s="1" t="s">
        <v>81</v>
      </c>
      <c r="N440" s="1" t="str">
        <f t="shared" si="0"/>
        <v>The University of Dundee</v>
      </c>
    </row>
    <row r="441" spans="1:14" hidden="1">
      <c r="A441" s="1" t="s">
        <v>90</v>
      </c>
      <c r="B441" s="24">
        <v>115.99998000000001</v>
      </c>
      <c r="C441" s="5">
        <v>0.89230767573964254</v>
      </c>
      <c r="D441" s="5">
        <v>0</v>
      </c>
      <c r="E441" s="5">
        <v>0</v>
      </c>
      <c r="F441" s="5">
        <v>1</v>
      </c>
      <c r="G441" s="5">
        <v>7.6923088757398271E-3</v>
      </c>
      <c r="H441" s="5">
        <v>0</v>
      </c>
      <c r="I441" s="5">
        <v>0</v>
      </c>
      <c r="J441" s="5">
        <v>13</v>
      </c>
      <c r="K441" s="5">
        <v>0.10000001538461775</v>
      </c>
      <c r="L441" s="5">
        <v>129.99997999999999</v>
      </c>
      <c r="M441" s="1" t="s">
        <v>82</v>
      </c>
      <c r="N441" s="1" t="str">
        <f t="shared" si="0"/>
        <v>University of Durham</v>
      </c>
    </row>
    <row r="442" spans="1:14" hidden="1">
      <c r="A442" s="1" t="s">
        <v>91</v>
      </c>
      <c r="B442" s="24">
        <v>781.00001000000111</v>
      </c>
      <c r="C442" s="5">
        <v>1</v>
      </c>
      <c r="D442" s="5">
        <v>0</v>
      </c>
      <c r="E442" s="5">
        <v>0</v>
      </c>
      <c r="F442" s="5">
        <v>0</v>
      </c>
      <c r="G442" s="5">
        <v>0</v>
      </c>
      <c r="H442" s="5">
        <v>0</v>
      </c>
      <c r="I442" s="5">
        <v>0</v>
      </c>
      <c r="J442" s="5">
        <v>0</v>
      </c>
      <c r="K442" s="5">
        <v>0</v>
      </c>
      <c r="L442" s="5">
        <v>781.00001000000111</v>
      </c>
      <c r="M442" s="1" t="s">
        <v>83</v>
      </c>
      <c r="N442" s="1" t="str">
        <f t="shared" si="0"/>
        <v>The University of East Anglia</v>
      </c>
    </row>
    <row r="443" spans="1:14" hidden="1">
      <c r="A443" s="1" t="s">
        <v>92</v>
      </c>
      <c r="B443" s="24">
        <v>0</v>
      </c>
      <c r="C443" s="5">
        <v>0</v>
      </c>
      <c r="D443" s="5">
        <v>0</v>
      </c>
      <c r="E443" s="5">
        <v>0</v>
      </c>
      <c r="F443" s="5">
        <v>0</v>
      </c>
      <c r="G443" s="5">
        <v>0</v>
      </c>
      <c r="H443" s="5">
        <v>0</v>
      </c>
      <c r="I443" s="5">
        <v>0</v>
      </c>
      <c r="J443" s="5">
        <v>291</v>
      </c>
      <c r="K443" s="5">
        <v>1</v>
      </c>
      <c r="L443" s="5">
        <v>291</v>
      </c>
      <c r="M443" s="1" t="s">
        <v>84</v>
      </c>
      <c r="N443" s="1" t="str">
        <f t="shared" si="0"/>
        <v>The University of East London</v>
      </c>
    </row>
    <row r="444" spans="1:14" hidden="1">
      <c r="A444" s="1" t="s">
        <v>93</v>
      </c>
      <c r="B444" s="24">
        <v>1399.3709799999992</v>
      </c>
      <c r="C444" s="5">
        <v>0.89131912960455262</v>
      </c>
      <c r="D444" s="5">
        <v>69.81922999999999</v>
      </c>
      <c r="E444" s="5">
        <v>4.4470848833280861E-2</v>
      </c>
      <c r="F444" s="5">
        <v>100.80972999999999</v>
      </c>
      <c r="G444" s="5">
        <v>6.4210021562166458E-2</v>
      </c>
      <c r="H444" s="5">
        <v>0</v>
      </c>
      <c r="I444" s="5">
        <v>0</v>
      </c>
      <c r="J444" s="5">
        <v>0</v>
      </c>
      <c r="K444" s="5">
        <v>0</v>
      </c>
      <c r="L444" s="5">
        <v>1569.9999399999992</v>
      </c>
      <c r="M444" s="1" t="s">
        <v>85</v>
      </c>
      <c r="N444" s="1" t="str">
        <f t="shared" si="0"/>
        <v>Edge Hill University</v>
      </c>
    </row>
    <row r="445" spans="1:14" hidden="1">
      <c r="A445" s="1" t="s">
        <v>94</v>
      </c>
      <c r="B445" s="24">
        <v>0</v>
      </c>
      <c r="C445" s="5">
        <v>0</v>
      </c>
      <c r="D445" s="5">
        <v>0</v>
      </c>
      <c r="E445" s="5">
        <v>0</v>
      </c>
      <c r="F445" s="5">
        <v>0</v>
      </c>
      <c r="G445" s="5">
        <v>0</v>
      </c>
      <c r="H445" s="5">
        <v>346.6977</v>
      </c>
      <c r="I445" s="5">
        <v>0.67059516441005806</v>
      </c>
      <c r="J445" s="5">
        <v>170.3023</v>
      </c>
      <c r="K445" s="5">
        <v>0.32940483558994199</v>
      </c>
      <c r="L445" s="5">
        <v>517</v>
      </c>
      <c r="M445" s="1" t="s">
        <v>86</v>
      </c>
      <c r="N445" s="1" t="str">
        <f t="shared" si="0"/>
        <v>Edinburgh Napier University</v>
      </c>
    </row>
    <row r="446" spans="1:14" hidden="1">
      <c r="A446" s="1" t="s">
        <v>95</v>
      </c>
      <c r="B446" s="24">
        <v>2</v>
      </c>
      <c r="C446" s="5">
        <v>5.5555555555555552E-2</v>
      </c>
      <c r="D446" s="5">
        <v>0</v>
      </c>
      <c r="E446" s="5">
        <v>0</v>
      </c>
      <c r="F446" s="5">
        <v>0</v>
      </c>
      <c r="G446" s="5">
        <v>0</v>
      </c>
      <c r="H446" s="5">
        <v>0</v>
      </c>
      <c r="I446" s="5">
        <v>0</v>
      </c>
      <c r="J446" s="5">
        <v>34</v>
      </c>
      <c r="K446" s="5">
        <v>0.94444444444444442</v>
      </c>
      <c r="L446" s="5">
        <v>36</v>
      </c>
      <c r="M446" s="1" t="s">
        <v>87</v>
      </c>
      <c r="N446" s="1" t="str">
        <f t="shared" si="0"/>
        <v>The University of Edinburgh</v>
      </c>
    </row>
    <row r="447" spans="1:14" hidden="1">
      <c r="A447" s="1" t="s">
        <v>96</v>
      </c>
      <c r="B447" s="24">
        <v>485.37581999999998</v>
      </c>
      <c r="C447" s="5">
        <v>0.86365802733704577</v>
      </c>
      <c r="D447" s="5">
        <v>2</v>
      </c>
      <c r="E447" s="5">
        <v>3.5587187978875661E-3</v>
      </c>
      <c r="F447" s="5">
        <v>0</v>
      </c>
      <c r="G447" s="5">
        <v>0</v>
      </c>
      <c r="H447" s="5">
        <v>0</v>
      </c>
      <c r="I447" s="5">
        <v>0</v>
      </c>
      <c r="J447" s="5">
        <v>74.624189999999999</v>
      </c>
      <c r="K447" s="5">
        <v>0.13278325386506665</v>
      </c>
      <c r="L447" s="5">
        <v>562.00000999999997</v>
      </c>
      <c r="M447" s="1" t="s">
        <v>88</v>
      </c>
      <c r="N447" s="1" t="str">
        <f t="shared" si="0"/>
        <v>The University of Essex</v>
      </c>
    </row>
    <row r="448" spans="1:14" hidden="1">
      <c r="A448" s="1" t="s">
        <v>97</v>
      </c>
      <c r="B448" s="24">
        <v>354.99999000000003</v>
      </c>
      <c r="C448" s="5">
        <v>0.54364470970359435</v>
      </c>
      <c r="D448" s="5">
        <v>0</v>
      </c>
      <c r="E448" s="5">
        <v>0</v>
      </c>
      <c r="F448" s="5">
        <v>0</v>
      </c>
      <c r="G448" s="5">
        <v>0</v>
      </c>
      <c r="H448" s="5">
        <v>0</v>
      </c>
      <c r="I448" s="5">
        <v>0</v>
      </c>
      <c r="J448" s="5">
        <v>298.00000000000006</v>
      </c>
      <c r="K448" s="5">
        <v>0.45635529029640576</v>
      </c>
      <c r="L448" s="5">
        <v>652.99999000000003</v>
      </c>
      <c r="M448" s="1" t="s">
        <v>89</v>
      </c>
      <c r="N448" s="1" t="str">
        <f t="shared" si="0"/>
        <v>The University of Exeter</v>
      </c>
    </row>
    <row r="449" spans="1:14" hidden="1">
      <c r="A449" s="1" t="s">
        <v>99</v>
      </c>
      <c r="B449" s="24">
        <v>10</v>
      </c>
      <c r="C449" s="5">
        <v>1</v>
      </c>
      <c r="D449" s="5">
        <v>0</v>
      </c>
      <c r="E449" s="5">
        <v>0</v>
      </c>
      <c r="F449" s="5">
        <v>0</v>
      </c>
      <c r="G449" s="5">
        <v>0</v>
      </c>
      <c r="H449" s="5">
        <v>0</v>
      </c>
      <c r="I449" s="5">
        <v>0</v>
      </c>
      <c r="J449" s="5">
        <v>0</v>
      </c>
      <c r="K449" s="5">
        <v>0</v>
      </c>
      <c r="L449" s="5">
        <v>10</v>
      </c>
      <c r="M449" s="1" t="s">
        <v>90</v>
      </c>
      <c r="N449" s="1" t="str">
        <f t="shared" si="0"/>
        <v>Falmouth University</v>
      </c>
    </row>
    <row r="450" spans="1:14" hidden="1">
      <c r="A450" s="1" t="s">
        <v>100</v>
      </c>
      <c r="B450" s="24">
        <v>12</v>
      </c>
      <c r="C450" s="5">
        <v>0.92307692307692313</v>
      </c>
      <c r="D450" s="5">
        <v>0</v>
      </c>
      <c r="E450" s="5">
        <v>0</v>
      </c>
      <c r="F450" s="5">
        <v>0</v>
      </c>
      <c r="G450" s="5">
        <v>0</v>
      </c>
      <c r="H450" s="5">
        <v>0</v>
      </c>
      <c r="I450" s="5">
        <v>0</v>
      </c>
      <c r="J450" s="5">
        <v>1</v>
      </c>
      <c r="K450" s="5">
        <v>7.6923076923076927E-2</v>
      </c>
      <c r="L450" s="5">
        <v>13</v>
      </c>
      <c r="M450" s="1" t="s">
        <v>91</v>
      </c>
      <c r="N450" s="1" t="str">
        <f t="shared" si="0"/>
        <v>Glasgow Caledonian University</v>
      </c>
    </row>
    <row r="451" spans="1:14" hidden="1">
      <c r="A451" s="1" t="s">
        <v>101</v>
      </c>
      <c r="B451" s="24">
        <v>0</v>
      </c>
      <c r="C451" s="5">
        <v>0</v>
      </c>
      <c r="D451" s="5">
        <v>0</v>
      </c>
      <c r="E451" s="5">
        <v>0</v>
      </c>
      <c r="F451" s="5">
        <v>0</v>
      </c>
      <c r="G451" s="5">
        <v>0</v>
      </c>
      <c r="H451" s="5">
        <v>314</v>
      </c>
      <c r="I451" s="5">
        <v>0.99682539682539684</v>
      </c>
      <c r="J451" s="5">
        <v>1</v>
      </c>
      <c r="K451" s="5">
        <v>3.1746031746031746E-3</v>
      </c>
      <c r="L451" s="5">
        <v>315</v>
      </c>
      <c r="M451" s="1" t="s">
        <v>92</v>
      </c>
      <c r="N451" s="1" t="str">
        <f t="shared" si="0"/>
        <v>Glasgow School of Art</v>
      </c>
    </row>
    <row r="452" spans="1:14" hidden="1">
      <c r="A452" s="1" t="s">
        <v>103</v>
      </c>
      <c r="B452" s="24">
        <v>449.09054999999995</v>
      </c>
      <c r="C452" s="5">
        <v>0.84099355507478568</v>
      </c>
      <c r="D452" s="5">
        <v>0</v>
      </c>
      <c r="E452" s="5">
        <v>0</v>
      </c>
      <c r="F452" s="5">
        <v>0</v>
      </c>
      <c r="G452" s="5">
        <v>0</v>
      </c>
      <c r="H452" s="5">
        <v>0</v>
      </c>
      <c r="I452" s="5">
        <v>0</v>
      </c>
      <c r="J452" s="5">
        <v>84.909440000000004</v>
      </c>
      <c r="K452" s="5">
        <v>0.15900644492521435</v>
      </c>
      <c r="L452" s="5">
        <v>533.99998999999991</v>
      </c>
      <c r="M452" s="1" t="s">
        <v>93</v>
      </c>
      <c r="N452" s="1" t="str">
        <f t="shared" si="0"/>
        <v>The University of Glasgow</v>
      </c>
    </row>
    <row r="453" spans="1:14" hidden="1">
      <c r="A453" s="1" t="s">
        <v>104</v>
      </c>
      <c r="B453" s="24">
        <v>771.05611999999996</v>
      </c>
      <c r="C453" s="5">
        <v>0.86344479993782752</v>
      </c>
      <c r="D453" s="5">
        <v>1</v>
      </c>
      <c r="E453" s="5">
        <v>1.119820954067296E-3</v>
      </c>
      <c r="F453" s="5">
        <v>4</v>
      </c>
      <c r="G453" s="5">
        <v>4.4792838162691839E-3</v>
      </c>
      <c r="H453" s="5">
        <v>0</v>
      </c>
      <c r="I453" s="5">
        <v>0</v>
      </c>
      <c r="J453" s="5">
        <v>116.94378000000002</v>
      </c>
      <c r="K453" s="5">
        <v>0.13095609529183599</v>
      </c>
      <c r="L453" s="5">
        <v>892.99990000000003</v>
      </c>
      <c r="M453" s="1" t="s">
        <v>94</v>
      </c>
      <c r="N453" s="1" t="str">
        <f t="shared" si="0"/>
        <v>University of Gloucestershire</v>
      </c>
    </row>
    <row r="454" spans="1:14" hidden="1">
      <c r="A454" s="1" t="s">
        <v>105</v>
      </c>
      <c r="B454" s="24">
        <v>0</v>
      </c>
      <c r="C454" s="5">
        <v>0</v>
      </c>
      <c r="D454" s="5">
        <v>0</v>
      </c>
      <c r="E454" s="5">
        <v>0</v>
      </c>
      <c r="F454" s="5">
        <v>67</v>
      </c>
      <c r="G454" s="5">
        <v>1</v>
      </c>
      <c r="H454" s="5">
        <v>0</v>
      </c>
      <c r="I454" s="5">
        <v>0</v>
      </c>
      <c r="J454" s="5">
        <v>0</v>
      </c>
      <c r="K454" s="5">
        <v>0</v>
      </c>
      <c r="L454" s="5">
        <v>67</v>
      </c>
      <c r="M454" s="1" t="s">
        <v>95</v>
      </c>
      <c r="N454" s="1" t="str">
        <f t="shared" si="0"/>
        <v>Glyndŵr University</v>
      </c>
    </row>
    <row r="455" spans="1:14" hidden="1">
      <c r="A455" s="1" t="s">
        <v>106</v>
      </c>
      <c r="B455" s="24">
        <v>114.45833</v>
      </c>
      <c r="C455" s="5">
        <v>0.74809366013071898</v>
      </c>
      <c r="D455" s="5">
        <v>13.838280000000001</v>
      </c>
      <c r="E455" s="5">
        <v>9.0446274509803928E-2</v>
      </c>
      <c r="F455" s="5">
        <v>1</v>
      </c>
      <c r="G455" s="5">
        <v>6.5359477124183009E-3</v>
      </c>
      <c r="H455" s="5">
        <v>0</v>
      </c>
      <c r="I455" s="5">
        <v>0</v>
      </c>
      <c r="J455" s="5">
        <v>23.703389999999999</v>
      </c>
      <c r="K455" s="5">
        <v>0.15492411764705882</v>
      </c>
      <c r="L455" s="5">
        <v>153</v>
      </c>
      <c r="M455" s="1" t="s">
        <v>96</v>
      </c>
      <c r="N455" s="1" t="str">
        <f t="shared" si="0"/>
        <v>Goldsmiths College</v>
      </c>
    </row>
    <row r="456" spans="1:14" hidden="1">
      <c r="A456" s="1" t="s">
        <v>107</v>
      </c>
      <c r="B456" s="24">
        <v>684.17582000000004</v>
      </c>
      <c r="C456" s="5">
        <v>0.97322334942342803</v>
      </c>
      <c r="D456" s="5">
        <v>16.7805</v>
      </c>
      <c r="E456" s="5">
        <v>2.3869850318591838E-2</v>
      </c>
      <c r="F456" s="5">
        <v>0</v>
      </c>
      <c r="G456" s="5">
        <v>0</v>
      </c>
      <c r="H456" s="5">
        <v>0</v>
      </c>
      <c r="I456" s="5">
        <v>0</v>
      </c>
      <c r="J456" s="5">
        <v>2.0434800000000002</v>
      </c>
      <c r="K456" s="5">
        <v>2.9068002579801587E-3</v>
      </c>
      <c r="L456" s="5">
        <v>702.99980000000005</v>
      </c>
      <c r="M456" s="1" t="s">
        <v>97</v>
      </c>
      <c r="N456" s="1" t="str">
        <f t="shared" si="0"/>
        <v>The University of Greenwich</v>
      </c>
    </row>
    <row r="457" spans="1:14" hidden="1">
      <c r="A457" s="1" t="s">
        <v>108</v>
      </c>
      <c r="B457" s="24">
        <v>0</v>
      </c>
      <c r="C457" s="5">
        <v>0</v>
      </c>
      <c r="D457" s="5">
        <v>0</v>
      </c>
      <c r="E457" s="5">
        <v>0</v>
      </c>
      <c r="F457" s="5">
        <v>0</v>
      </c>
      <c r="G457" s="5">
        <v>0</v>
      </c>
      <c r="H457" s="5">
        <v>0</v>
      </c>
      <c r="I457" s="5">
        <v>0</v>
      </c>
      <c r="J457" s="5">
        <v>837.99996000000021</v>
      </c>
      <c r="K457" s="5">
        <v>1</v>
      </c>
      <c r="L457" s="5">
        <v>837.99996000000021</v>
      </c>
      <c r="M457" s="1" t="s">
        <v>98</v>
      </c>
      <c r="N457" s="1" t="e">
        <f t="shared" si="0"/>
        <v>#N/A</v>
      </c>
    </row>
    <row r="458" spans="1:14" hidden="1">
      <c r="A458" s="1" t="s">
        <v>110</v>
      </c>
      <c r="B458" s="24">
        <v>612.00000000000011</v>
      </c>
      <c r="C458" s="5">
        <v>0.55485040797824126</v>
      </c>
      <c r="D458" s="5">
        <v>0</v>
      </c>
      <c r="E458" s="5">
        <v>0</v>
      </c>
      <c r="F458" s="5">
        <v>0</v>
      </c>
      <c r="G458" s="5">
        <v>0</v>
      </c>
      <c r="H458" s="5">
        <v>491</v>
      </c>
      <c r="I458" s="5">
        <v>0.44514959202175886</v>
      </c>
      <c r="J458" s="5">
        <v>0</v>
      </c>
      <c r="K458" s="5">
        <v>0</v>
      </c>
      <c r="L458" s="5">
        <v>1103</v>
      </c>
      <c r="M458" s="1" t="s">
        <v>99</v>
      </c>
      <c r="N458" s="1" t="str">
        <f t="shared" si="0"/>
        <v>Harper Adams University</v>
      </c>
    </row>
    <row r="459" spans="1:14" hidden="1">
      <c r="A459" s="1" t="s">
        <v>111</v>
      </c>
      <c r="B459" s="24">
        <v>180.08321999999993</v>
      </c>
      <c r="C459" s="5">
        <v>0.741083514849183</v>
      </c>
      <c r="D459" s="5">
        <v>62.916679999999999</v>
      </c>
      <c r="E459" s="5">
        <v>0.258916485150817</v>
      </c>
      <c r="F459" s="5">
        <v>0</v>
      </c>
      <c r="G459" s="5">
        <v>0</v>
      </c>
      <c r="H459" s="5">
        <v>0</v>
      </c>
      <c r="I459" s="5">
        <v>0</v>
      </c>
      <c r="J459" s="5">
        <v>0</v>
      </c>
      <c r="K459" s="5">
        <v>0</v>
      </c>
      <c r="L459" s="5">
        <v>242.99989999999991</v>
      </c>
      <c r="M459" s="1" t="s">
        <v>100</v>
      </c>
      <c r="N459" s="1" t="str">
        <f t="shared" si="0"/>
        <v>Heriot-Watt University</v>
      </c>
    </row>
    <row r="460" spans="1:14" hidden="1">
      <c r="A460" s="1" t="s">
        <v>112</v>
      </c>
      <c r="B460" s="24">
        <v>20</v>
      </c>
      <c r="C460" s="5">
        <v>1</v>
      </c>
      <c r="D460" s="5">
        <v>0</v>
      </c>
      <c r="E460" s="5">
        <v>0</v>
      </c>
      <c r="F460" s="5">
        <v>0</v>
      </c>
      <c r="G460" s="5">
        <v>0</v>
      </c>
      <c r="H460" s="5">
        <v>0</v>
      </c>
      <c r="I460" s="5">
        <v>0</v>
      </c>
      <c r="J460" s="5">
        <v>0</v>
      </c>
      <c r="K460" s="5">
        <v>0</v>
      </c>
      <c r="L460" s="5">
        <v>20</v>
      </c>
      <c r="M460" s="1" t="s">
        <v>101</v>
      </c>
      <c r="N460" s="1" t="str">
        <f t="shared" si="0"/>
        <v>University of Hertfordshire</v>
      </c>
    </row>
    <row r="461" spans="1:14" hidden="1">
      <c r="A461" s="1" t="s">
        <v>113</v>
      </c>
      <c r="B461" s="24">
        <v>0</v>
      </c>
      <c r="C461" s="5">
        <v>0</v>
      </c>
      <c r="D461" s="5">
        <v>0</v>
      </c>
      <c r="E461" s="5">
        <v>0</v>
      </c>
      <c r="F461" s="5">
        <v>0</v>
      </c>
      <c r="G461" s="5">
        <v>0</v>
      </c>
      <c r="H461" s="5">
        <v>799.99999000000003</v>
      </c>
      <c r="I461" s="5">
        <v>1</v>
      </c>
      <c r="J461" s="5">
        <v>0</v>
      </c>
      <c r="K461" s="5">
        <v>0</v>
      </c>
      <c r="L461" s="5">
        <v>799.99999000000003</v>
      </c>
      <c r="M461" s="1" t="s">
        <v>102</v>
      </c>
      <c r="N461" s="1" t="e">
        <f t="shared" si="0"/>
        <v>#N/A</v>
      </c>
    </row>
    <row r="462" spans="1:14" hidden="1">
      <c r="A462" s="1" t="s">
        <v>114</v>
      </c>
      <c r="B462" s="24">
        <v>1025.3667700000001</v>
      </c>
      <c r="C462" s="5">
        <v>0.95117534955226757</v>
      </c>
      <c r="D462" s="5">
        <v>3.9999900000000004</v>
      </c>
      <c r="E462" s="5">
        <v>3.7105667920714603E-3</v>
      </c>
      <c r="F462" s="5">
        <v>2.2396700000000003</v>
      </c>
      <c r="G462" s="5">
        <v>2.0776164758408615E-3</v>
      </c>
      <c r="H462" s="5">
        <v>0</v>
      </c>
      <c r="I462" s="5">
        <v>0</v>
      </c>
      <c r="J462" s="5">
        <v>46.393299999999982</v>
      </c>
      <c r="K462" s="5">
        <v>4.3036467179820147E-2</v>
      </c>
      <c r="L462" s="5">
        <v>1077.99973</v>
      </c>
      <c r="M462" s="1" t="s">
        <v>103</v>
      </c>
      <c r="N462" s="1" t="str">
        <f t="shared" si="0"/>
        <v>The University of Huddersfield</v>
      </c>
    </row>
    <row r="463" spans="1:14" hidden="1">
      <c r="A463" s="1" t="s">
        <v>115</v>
      </c>
      <c r="B463" s="24">
        <v>84.999999999999986</v>
      </c>
      <c r="C463" s="5">
        <v>0.98837209302325579</v>
      </c>
      <c r="D463" s="5">
        <v>0</v>
      </c>
      <c r="E463" s="5">
        <v>0</v>
      </c>
      <c r="F463" s="5">
        <v>0</v>
      </c>
      <c r="G463" s="5">
        <v>0</v>
      </c>
      <c r="H463" s="5">
        <v>0</v>
      </c>
      <c r="I463" s="5">
        <v>0</v>
      </c>
      <c r="J463" s="5">
        <v>1</v>
      </c>
      <c r="K463" s="5">
        <v>1.1627906976744188E-2</v>
      </c>
      <c r="L463" s="5">
        <v>85.999999999999986</v>
      </c>
      <c r="M463" s="1" t="s">
        <v>104</v>
      </c>
      <c r="N463" s="1" t="str">
        <f t="shared" ref="N463:N526" si="1">VLOOKUP(M463, $A$399:$A$532, 1, FALSE)</f>
        <v>The University of Hull</v>
      </c>
    </row>
    <row r="464" spans="1:14" hidden="1">
      <c r="A464" s="1" t="s">
        <v>116</v>
      </c>
      <c r="B464" s="24">
        <v>795.50000000000011</v>
      </c>
      <c r="C464" s="5">
        <v>0.38616504854368944</v>
      </c>
      <c r="D464" s="5">
        <v>8.4214500000000001</v>
      </c>
      <c r="E464" s="5">
        <v>4.0880825242718454E-3</v>
      </c>
      <c r="F464" s="5">
        <v>102.00001999999996</v>
      </c>
      <c r="G464" s="5">
        <v>4.9514572815533973E-2</v>
      </c>
      <c r="H464" s="5">
        <v>0</v>
      </c>
      <c r="I464" s="5">
        <v>0</v>
      </c>
      <c r="J464" s="5">
        <v>1154.0785299999993</v>
      </c>
      <c r="K464" s="5">
        <v>0.5602322961165046</v>
      </c>
      <c r="L464" s="5">
        <v>2059.9999999999995</v>
      </c>
      <c r="M464" s="1" t="s">
        <v>105</v>
      </c>
      <c r="N464" s="1" t="str">
        <f t="shared" si="1"/>
        <v>Imperial College of Science, Technology and Medicine</v>
      </c>
    </row>
    <row r="465" spans="1:14" hidden="1">
      <c r="A465" s="1" t="s">
        <v>117</v>
      </c>
      <c r="B465" s="24">
        <v>175</v>
      </c>
      <c r="C465" s="5">
        <v>0.90673575129533679</v>
      </c>
      <c r="D465" s="5">
        <v>18</v>
      </c>
      <c r="E465" s="5">
        <v>9.3264248704663211E-2</v>
      </c>
      <c r="F465" s="5">
        <v>0</v>
      </c>
      <c r="G465" s="5">
        <v>0</v>
      </c>
      <c r="H465" s="5">
        <v>0</v>
      </c>
      <c r="I465" s="5">
        <v>0</v>
      </c>
      <c r="J465" s="5">
        <v>0</v>
      </c>
      <c r="K465" s="5">
        <v>0</v>
      </c>
      <c r="L465" s="5">
        <v>193</v>
      </c>
      <c r="M465" s="1" t="s">
        <v>106</v>
      </c>
      <c r="N465" s="1" t="str">
        <f t="shared" si="1"/>
        <v>Institute of Education</v>
      </c>
    </row>
    <row r="466" spans="1:14" hidden="1">
      <c r="A466" s="1" t="s">
        <v>118</v>
      </c>
      <c r="B466" s="24">
        <v>137</v>
      </c>
      <c r="C466" s="5">
        <v>1</v>
      </c>
      <c r="D466" s="5">
        <v>0</v>
      </c>
      <c r="E466" s="5">
        <v>0</v>
      </c>
      <c r="F466" s="5">
        <v>0</v>
      </c>
      <c r="G466" s="5">
        <v>0</v>
      </c>
      <c r="H466" s="5">
        <v>0</v>
      </c>
      <c r="I466" s="5">
        <v>0</v>
      </c>
      <c r="J466" s="5">
        <v>0</v>
      </c>
      <c r="K466" s="5">
        <v>0</v>
      </c>
      <c r="L466" s="5">
        <v>137</v>
      </c>
      <c r="M466" s="1" t="s">
        <v>107</v>
      </c>
      <c r="N466" s="1" t="str">
        <f t="shared" si="1"/>
        <v>The University of Keele</v>
      </c>
    </row>
    <row r="467" spans="1:14" hidden="1">
      <c r="A467" s="1" t="s">
        <v>120</v>
      </c>
      <c r="B467" s="24">
        <v>35</v>
      </c>
      <c r="C467" s="5">
        <v>0.94594594594594594</v>
      </c>
      <c r="D467" s="5">
        <v>0</v>
      </c>
      <c r="E467" s="5">
        <v>0</v>
      </c>
      <c r="F467" s="5">
        <v>0</v>
      </c>
      <c r="G467" s="5">
        <v>0</v>
      </c>
      <c r="H467" s="5">
        <v>0</v>
      </c>
      <c r="I467" s="5">
        <v>0</v>
      </c>
      <c r="J467" s="5">
        <v>2</v>
      </c>
      <c r="K467" s="5">
        <v>5.4054054054054057E-2</v>
      </c>
      <c r="L467" s="5">
        <v>37</v>
      </c>
      <c r="M467" s="1" t="s">
        <v>108</v>
      </c>
      <c r="N467" s="1" t="str">
        <f t="shared" si="1"/>
        <v>The University of Kent</v>
      </c>
    </row>
    <row r="468" spans="1:14" hidden="1">
      <c r="A468" s="1" t="s">
        <v>121</v>
      </c>
      <c r="B468" s="24">
        <v>1110.0962400000012</v>
      </c>
      <c r="C468" s="5">
        <v>0.90916981908302896</v>
      </c>
      <c r="D468" s="5">
        <v>110.90364</v>
      </c>
      <c r="E468" s="5">
        <v>9.0830180916971009E-2</v>
      </c>
      <c r="F468" s="5">
        <v>0</v>
      </c>
      <c r="G468" s="5">
        <v>0</v>
      </c>
      <c r="H468" s="5">
        <v>0</v>
      </c>
      <c r="I468" s="5">
        <v>0</v>
      </c>
      <c r="J468" s="5">
        <v>0</v>
      </c>
      <c r="K468" s="5">
        <v>0</v>
      </c>
      <c r="L468" s="5">
        <v>1220.9998800000012</v>
      </c>
      <c r="M468" s="1" t="s">
        <v>109</v>
      </c>
      <c r="N468" s="1" t="e">
        <f t="shared" si="1"/>
        <v>#N/A</v>
      </c>
    </row>
    <row r="469" spans="1:14" hidden="1">
      <c r="A469" s="1" t="s">
        <v>123</v>
      </c>
      <c r="B469" s="24">
        <v>0</v>
      </c>
      <c r="C469" s="5">
        <v>0</v>
      </c>
      <c r="D469" s="5">
        <v>0</v>
      </c>
      <c r="E469" s="5">
        <v>0</v>
      </c>
      <c r="F469" s="5">
        <v>0</v>
      </c>
      <c r="G469" s="5">
        <v>0</v>
      </c>
      <c r="H469" s="5">
        <v>0</v>
      </c>
      <c r="I469" s="5">
        <v>0</v>
      </c>
      <c r="J469" s="5">
        <v>1986.0004000000004</v>
      </c>
      <c r="K469" s="5">
        <v>1</v>
      </c>
      <c r="L469" s="5">
        <v>1986.0004000000004</v>
      </c>
      <c r="M469" s="1" t="s">
        <v>110</v>
      </c>
      <c r="N469" s="1" t="str">
        <f t="shared" si="1"/>
        <v>Kingston University</v>
      </c>
    </row>
    <row r="470" spans="1:14" hidden="1">
      <c r="A470" s="1" t="s">
        <v>125</v>
      </c>
      <c r="B470" s="24">
        <v>84</v>
      </c>
      <c r="C470" s="5">
        <v>0.7567567567567568</v>
      </c>
      <c r="D470" s="5">
        <v>12.5</v>
      </c>
      <c r="E470" s="5">
        <v>0.11261261261261261</v>
      </c>
      <c r="F470" s="5">
        <v>0.5</v>
      </c>
      <c r="G470" s="5">
        <v>4.5045045045045045E-3</v>
      </c>
      <c r="H470" s="5">
        <v>10.375</v>
      </c>
      <c r="I470" s="5">
        <v>9.3468468468468471E-2</v>
      </c>
      <c r="J470" s="5">
        <v>3.625</v>
      </c>
      <c r="K470" s="5">
        <v>3.2657657657657657E-2</v>
      </c>
      <c r="L470" s="5">
        <v>111</v>
      </c>
      <c r="M470" s="1" t="s">
        <v>111</v>
      </c>
      <c r="N470" s="1" t="str">
        <f t="shared" si="1"/>
        <v>The University of Lancaster</v>
      </c>
    </row>
    <row r="471" spans="1:14" hidden="1">
      <c r="A471" s="1" t="s">
        <v>126</v>
      </c>
      <c r="B471" s="24">
        <v>460.72687000000002</v>
      </c>
      <c r="C471" s="5">
        <v>0.52534415361348485</v>
      </c>
      <c r="D471" s="5">
        <v>0.17646999999999999</v>
      </c>
      <c r="E471" s="5">
        <v>2.0122004776533146E-4</v>
      </c>
      <c r="F471" s="5">
        <v>0</v>
      </c>
      <c r="G471" s="5">
        <v>0</v>
      </c>
      <c r="H471" s="5">
        <v>37.228229999999996</v>
      </c>
      <c r="I471" s="5">
        <v>4.2449516738362017E-2</v>
      </c>
      <c r="J471" s="5">
        <v>378.86852000000005</v>
      </c>
      <c r="K471" s="5">
        <v>0.4320051096003879</v>
      </c>
      <c r="L471" s="5">
        <v>877.00009</v>
      </c>
      <c r="M471" s="1" t="s">
        <v>112</v>
      </c>
      <c r="N471" s="1" t="str">
        <f t="shared" si="1"/>
        <v>Leeds College of Art</v>
      </c>
    </row>
    <row r="472" spans="1:14" hidden="1">
      <c r="A472" s="1" t="s">
        <v>128</v>
      </c>
      <c r="B472" s="24">
        <v>22</v>
      </c>
      <c r="C472" s="5">
        <v>0.30555555555555558</v>
      </c>
      <c r="D472" s="5">
        <v>46</v>
      </c>
      <c r="E472" s="5">
        <v>0.63888888888888884</v>
      </c>
      <c r="F472" s="5">
        <v>0</v>
      </c>
      <c r="G472" s="5">
        <v>0</v>
      </c>
      <c r="H472" s="5">
        <v>0</v>
      </c>
      <c r="I472" s="5">
        <v>0</v>
      </c>
      <c r="J472" s="5">
        <v>4</v>
      </c>
      <c r="K472" s="5">
        <v>5.5555555555555552E-2</v>
      </c>
      <c r="L472" s="5">
        <v>72</v>
      </c>
      <c r="M472" s="1" t="s">
        <v>113</v>
      </c>
      <c r="N472" s="1" t="str">
        <f t="shared" si="1"/>
        <v>Leeds Beckett University</v>
      </c>
    </row>
    <row r="473" spans="1:14" hidden="1">
      <c r="A473" s="1" t="s">
        <v>129</v>
      </c>
      <c r="B473" s="24">
        <v>0</v>
      </c>
      <c r="C473" s="5">
        <v>0</v>
      </c>
      <c r="D473" s="5">
        <v>0</v>
      </c>
      <c r="E473" s="5">
        <v>0</v>
      </c>
      <c r="F473" s="5">
        <v>0</v>
      </c>
      <c r="G473" s="5">
        <v>0</v>
      </c>
      <c r="H473" s="5">
        <v>108</v>
      </c>
      <c r="I473" s="5">
        <v>0.97297297297297303</v>
      </c>
      <c r="J473" s="5">
        <v>3</v>
      </c>
      <c r="K473" s="5">
        <v>2.7027027027027029E-2</v>
      </c>
      <c r="L473" s="5">
        <v>111</v>
      </c>
      <c r="M473" s="1" t="s">
        <v>114</v>
      </c>
      <c r="N473" s="1" t="str">
        <f t="shared" si="1"/>
        <v>The University of Leeds</v>
      </c>
    </row>
    <row r="474" spans="1:14" hidden="1">
      <c r="A474" s="1" t="s">
        <v>130</v>
      </c>
      <c r="B474" s="24">
        <v>466</v>
      </c>
      <c r="C474" s="5">
        <v>1</v>
      </c>
      <c r="D474" s="5">
        <v>0</v>
      </c>
      <c r="E474" s="5">
        <v>0</v>
      </c>
      <c r="F474" s="5">
        <v>0</v>
      </c>
      <c r="G474" s="5">
        <v>0</v>
      </c>
      <c r="H474" s="5">
        <v>0</v>
      </c>
      <c r="I474" s="5">
        <v>0</v>
      </c>
      <c r="J474" s="5">
        <v>0</v>
      </c>
      <c r="K474" s="5">
        <v>0</v>
      </c>
      <c r="L474" s="5">
        <v>466</v>
      </c>
      <c r="M474" s="1" t="s">
        <v>115</v>
      </c>
      <c r="N474" s="1" t="str">
        <f t="shared" si="1"/>
        <v>Leeds Trinity University</v>
      </c>
    </row>
    <row r="475" spans="1:14" hidden="1">
      <c r="A475" s="1" t="s">
        <v>132</v>
      </c>
      <c r="B475" s="24">
        <v>4375.2897399999993</v>
      </c>
      <c r="C475" s="5">
        <v>0.52105391625455066</v>
      </c>
      <c r="D475" s="5">
        <v>313.40494000000001</v>
      </c>
      <c r="E475" s="5">
        <v>3.7323441660922441E-2</v>
      </c>
      <c r="F475" s="5">
        <v>1</v>
      </c>
      <c r="G475" s="5">
        <v>1.190901511026675E-4</v>
      </c>
      <c r="H475" s="5">
        <v>0</v>
      </c>
      <c r="I475" s="5">
        <v>0</v>
      </c>
      <c r="J475" s="5">
        <v>3707.3053299999974</v>
      </c>
      <c r="K475" s="5">
        <v>0.44150355193342428</v>
      </c>
      <c r="L475" s="5">
        <v>8397.0000099999961</v>
      </c>
      <c r="M475" s="1" t="s">
        <v>116</v>
      </c>
      <c r="N475" s="1" t="str">
        <f t="shared" si="1"/>
        <v>The University of Leicester</v>
      </c>
    </row>
    <row r="476" spans="1:14" hidden="1">
      <c r="A476" s="1" t="s">
        <v>133</v>
      </c>
      <c r="B476" s="24">
        <v>1065.9661699999997</v>
      </c>
      <c r="C476" s="5">
        <v>0.5955118201618792</v>
      </c>
      <c r="D476" s="5">
        <v>22.496159999999996</v>
      </c>
      <c r="E476" s="5">
        <v>1.256768701041691E-2</v>
      </c>
      <c r="F476" s="5">
        <v>0</v>
      </c>
      <c r="G476" s="5">
        <v>0</v>
      </c>
      <c r="H476" s="5">
        <v>0</v>
      </c>
      <c r="I476" s="5">
        <v>0</v>
      </c>
      <c r="J476" s="5">
        <v>701.53768999999932</v>
      </c>
      <c r="K476" s="5">
        <v>0.3919204928277038</v>
      </c>
      <c r="L476" s="5">
        <v>1790.000019999999</v>
      </c>
      <c r="M476" s="1" t="s">
        <v>117</v>
      </c>
      <c r="N476" s="1" t="str">
        <f t="shared" si="1"/>
        <v>The University of Lincoln</v>
      </c>
    </row>
    <row r="477" spans="1:14" hidden="1">
      <c r="A477" s="1" t="s">
        <v>134</v>
      </c>
      <c r="B477" s="24">
        <v>10.721309999999999</v>
      </c>
      <c r="C477" s="5">
        <v>7.0674423203691489E-3</v>
      </c>
      <c r="D477" s="5">
        <v>7.3636400000000002</v>
      </c>
      <c r="E477" s="5">
        <v>4.8540804218853003E-3</v>
      </c>
      <c r="F477" s="5">
        <v>5</v>
      </c>
      <c r="G477" s="5">
        <v>3.2959789057350032E-3</v>
      </c>
      <c r="H477" s="5">
        <v>338.94535999999999</v>
      </c>
      <c r="I477" s="5">
        <v>0.22343135135135134</v>
      </c>
      <c r="J477" s="5">
        <v>1154.9696900000001</v>
      </c>
      <c r="K477" s="5">
        <v>0.76135114700065931</v>
      </c>
      <c r="L477" s="5">
        <v>1517</v>
      </c>
      <c r="M477" s="1" t="s">
        <v>118</v>
      </c>
      <c r="N477" s="1" t="str">
        <f t="shared" si="1"/>
        <v>Liverpool Hope University</v>
      </c>
    </row>
    <row r="478" spans="1:14" hidden="1">
      <c r="A478" s="1" t="s">
        <v>135</v>
      </c>
      <c r="B478" s="24">
        <v>88</v>
      </c>
      <c r="C478" s="5">
        <v>0.89795918367346939</v>
      </c>
      <c r="D478" s="5">
        <v>0</v>
      </c>
      <c r="E478" s="5">
        <v>0</v>
      </c>
      <c r="F478" s="5">
        <v>0</v>
      </c>
      <c r="G478" s="5">
        <v>0</v>
      </c>
      <c r="H478" s="5">
        <v>5</v>
      </c>
      <c r="I478" s="5">
        <v>5.1020408163265307E-2</v>
      </c>
      <c r="J478" s="5">
        <v>5</v>
      </c>
      <c r="K478" s="5">
        <v>5.1020408163265307E-2</v>
      </c>
      <c r="L478" s="5">
        <v>98</v>
      </c>
      <c r="M478" s="1" t="s">
        <v>119</v>
      </c>
      <c r="N478" s="1" t="e">
        <f t="shared" si="1"/>
        <v>#N/A</v>
      </c>
    </row>
    <row r="479" spans="1:14" hidden="1">
      <c r="A479" s="1" t="s">
        <v>136</v>
      </c>
      <c r="B479" s="24">
        <v>27</v>
      </c>
      <c r="C479" s="5">
        <v>2.3601399632928309E-2</v>
      </c>
      <c r="D479" s="5">
        <v>2</v>
      </c>
      <c r="E479" s="5">
        <v>1.7482518246613561E-3</v>
      </c>
      <c r="F479" s="5">
        <v>2</v>
      </c>
      <c r="G479" s="5">
        <v>1.7482518246613561E-3</v>
      </c>
      <c r="H479" s="5">
        <v>0</v>
      </c>
      <c r="I479" s="5">
        <v>0</v>
      </c>
      <c r="J479" s="5">
        <v>1112.9999499999999</v>
      </c>
      <c r="K479" s="5">
        <v>0.97290209671774897</v>
      </c>
      <c r="L479" s="5">
        <v>1143.9999499999999</v>
      </c>
      <c r="M479" s="1" t="s">
        <v>120</v>
      </c>
      <c r="N479" s="1" t="str">
        <f t="shared" si="1"/>
        <v>The Liverpool Institute for Performing Arts</v>
      </c>
    </row>
    <row r="480" spans="1:14" hidden="1">
      <c r="A480" s="1" t="s">
        <v>137</v>
      </c>
      <c r="B480" s="24">
        <v>333.53422999999987</v>
      </c>
      <c r="C480" s="5">
        <v>0.93689393081162731</v>
      </c>
      <c r="D480" s="5">
        <v>22.46576</v>
      </c>
      <c r="E480" s="5">
        <v>6.3106069188372749E-2</v>
      </c>
      <c r="F480" s="5">
        <v>0</v>
      </c>
      <c r="G480" s="5">
        <v>0</v>
      </c>
      <c r="H480" s="5">
        <v>0</v>
      </c>
      <c r="I480" s="5">
        <v>0</v>
      </c>
      <c r="J480" s="5">
        <v>0</v>
      </c>
      <c r="K480" s="5">
        <v>0</v>
      </c>
      <c r="L480" s="5">
        <v>355.99998999999985</v>
      </c>
      <c r="M480" s="1" t="s">
        <v>121</v>
      </c>
      <c r="N480" s="1" t="str">
        <f t="shared" si="1"/>
        <v>The University of Liverpool</v>
      </c>
    </row>
    <row r="481" spans="1:14" hidden="1">
      <c r="A481" s="1" t="s">
        <v>138</v>
      </c>
      <c r="B481" s="24">
        <v>0</v>
      </c>
      <c r="C481" s="5">
        <v>0</v>
      </c>
      <c r="D481" s="5">
        <v>0</v>
      </c>
      <c r="E481" s="5">
        <v>0</v>
      </c>
      <c r="F481" s="5">
        <v>0</v>
      </c>
      <c r="G481" s="5">
        <v>0</v>
      </c>
      <c r="H481" s="5">
        <v>12</v>
      </c>
      <c r="I481" s="5">
        <v>1</v>
      </c>
      <c r="J481" s="5">
        <v>0</v>
      </c>
      <c r="K481" s="5">
        <v>0</v>
      </c>
      <c r="L481" s="5">
        <v>12</v>
      </c>
      <c r="M481" s="1" t="s">
        <v>122</v>
      </c>
      <c r="N481" s="1" t="e">
        <f t="shared" si="1"/>
        <v>#N/A</v>
      </c>
    </row>
    <row r="482" spans="1:14" hidden="1">
      <c r="A482" s="1" t="s">
        <v>139</v>
      </c>
      <c r="B482" s="24">
        <v>1699.6445999999985</v>
      </c>
      <c r="C482" s="5">
        <v>0.39108251355518275</v>
      </c>
      <c r="D482" s="5">
        <v>289.4710199999999</v>
      </c>
      <c r="E482" s="5">
        <v>6.6606309403143826E-2</v>
      </c>
      <c r="F482" s="5">
        <v>128.62677999999997</v>
      </c>
      <c r="G482" s="5">
        <v>2.9596590035887233E-2</v>
      </c>
      <c r="H482" s="5">
        <v>0</v>
      </c>
      <c r="I482" s="5">
        <v>0</v>
      </c>
      <c r="J482" s="5">
        <v>2228.2575899999997</v>
      </c>
      <c r="K482" s="5">
        <v>0.51271458700578609</v>
      </c>
      <c r="L482" s="5">
        <v>4345.9999899999984</v>
      </c>
      <c r="M482" s="1" t="s">
        <v>123</v>
      </c>
      <c r="N482" s="1" t="str">
        <f t="shared" si="1"/>
        <v>University of the Arts, London</v>
      </c>
    </row>
    <row r="483" spans="1:14" hidden="1">
      <c r="A483" s="1" t="s">
        <v>141</v>
      </c>
      <c r="B483" s="24">
        <v>750.32370000000003</v>
      </c>
      <c r="C483" s="5">
        <v>0.62841189851760704</v>
      </c>
      <c r="D483" s="5">
        <v>0</v>
      </c>
      <c r="E483" s="5">
        <v>0</v>
      </c>
      <c r="F483" s="5">
        <v>0</v>
      </c>
      <c r="G483" s="5">
        <v>0</v>
      </c>
      <c r="H483" s="5">
        <v>443.67613</v>
      </c>
      <c r="I483" s="5">
        <v>0.37158810148239302</v>
      </c>
      <c r="J483" s="5">
        <v>0</v>
      </c>
      <c r="K483" s="5">
        <v>0</v>
      </c>
      <c r="L483" s="5">
        <v>1193.99983</v>
      </c>
      <c r="M483" s="1" t="s">
        <v>124</v>
      </c>
      <c r="N483" s="1" t="e">
        <f t="shared" si="1"/>
        <v>#N/A</v>
      </c>
    </row>
    <row r="484" spans="1:14" hidden="1">
      <c r="A484" s="1" t="s">
        <v>142</v>
      </c>
      <c r="B484" s="24">
        <v>0</v>
      </c>
      <c r="C484" s="5">
        <v>0</v>
      </c>
      <c r="D484" s="5">
        <v>0</v>
      </c>
      <c r="E484" s="5">
        <v>0</v>
      </c>
      <c r="F484" s="5">
        <v>5.4076899999999997</v>
      </c>
      <c r="G484" s="5">
        <v>0.13189487804878047</v>
      </c>
      <c r="H484" s="5">
        <v>35.592309999999998</v>
      </c>
      <c r="I484" s="5">
        <v>0.86810512195121947</v>
      </c>
      <c r="J484" s="5">
        <v>0</v>
      </c>
      <c r="K484" s="5">
        <v>0</v>
      </c>
      <c r="L484" s="5">
        <v>41</v>
      </c>
      <c r="M484" s="1" t="s">
        <v>125</v>
      </c>
      <c r="N484" s="1" t="str">
        <f t="shared" si="1"/>
        <v>University of London (Institutes and activities)</v>
      </c>
    </row>
    <row r="485" spans="1:14" hidden="1">
      <c r="A485" s="1" t="s">
        <v>143</v>
      </c>
      <c r="B485" s="24">
        <v>2051.5188799999987</v>
      </c>
      <c r="C485" s="5">
        <v>0.73111869924834694</v>
      </c>
      <c r="D485" s="5">
        <v>746.55389000000002</v>
      </c>
      <c r="E485" s="5">
        <v>0.26605629336230813</v>
      </c>
      <c r="F485" s="5">
        <v>0</v>
      </c>
      <c r="G485" s="5">
        <v>0</v>
      </c>
      <c r="H485" s="5">
        <v>0</v>
      </c>
      <c r="I485" s="5">
        <v>0</v>
      </c>
      <c r="J485" s="5">
        <v>7.9269699999999998</v>
      </c>
      <c r="K485" s="5">
        <v>2.8250073893449482E-3</v>
      </c>
      <c r="L485" s="5">
        <v>2805.9997399999988</v>
      </c>
      <c r="M485" s="1" t="s">
        <v>126</v>
      </c>
      <c r="N485" s="1" t="str">
        <f t="shared" si="1"/>
        <v>London Metropolitan University</v>
      </c>
    </row>
    <row r="486" spans="1:14" hidden="1">
      <c r="A486" s="1" t="s">
        <v>144</v>
      </c>
      <c r="B486" s="24">
        <v>645.99998000000016</v>
      </c>
      <c r="C486" s="5">
        <v>1</v>
      </c>
      <c r="D486" s="5">
        <v>0</v>
      </c>
      <c r="E486" s="5">
        <v>0</v>
      </c>
      <c r="F486" s="5">
        <v>0</v>
      </c>
      <c r="G486" s="5">
        <v>0</v>
      </c>
      <c r="H486" s="5">
        <v>0</v>
      </c>
      <c r="I486" s="5">
        <v>0</v>
      </c>
      <c r="J486" s="5">
        <v>0</v>
      </c>
      <c r="K486" s="5">
        <v>0</v>
      </c>
      <c r="L486" s="5">
        <v>645.99998000000016</v>
      </c>
      <c r="M486" s="1" t="s">
        <v>127</v>
      </c>
      <c r="N486" s="1" t="e">
        <f t="shared" si="1"/>
        <v>#N/A</v>
      </c>
    </row>
    <row r="487" spans="1:14" hidden="1">
      <c r="A487" s="1" t="s">
        <v>146</v>
      </c>
      <c r="B487" s="24">
        <v>323.85196999999999</v>
      </c>
      <c r="C487" s="5">
        <v>0.90209464908341652</v>
      </c>
      <c r="D487" s="5">
        <v>5</v>
      </c>
      <c r="E487" s="5">
        <v>1.39275769896261E-2</v>
      </c>
      <c r="F487" s="5">
        <v>6.6480199999999998</v>
      </c>
      <c r="G487" s="5">
        <v>1.8518162075714821E-2</v>
      </c>
      <c r="H487" s="5">
        <v>0</v>
      </c>
      <c r="I487" s="5">
        <v>0</v>
      </c>
      <c r="J487" s="5">
        <v>23.5</v>
      </c>
      <c r="K487" s="5">
        <v>6.5459611851242674E-2</v>
      </c>
      <c r="L487" s="5">
        <v>358.99998999999997</v>
      </c>
      <c r="M487" s="1" t="s">
        <v>128</v>
      </c>
      <c r="N487" s="1" t="str">
        <f t="shared" si="1"/>
        <v>London School of Economics and Political Science</v>
      </c>
    </row>
    <row r="488" spans="1:14" hidden="1">
      <c r="A488" s="1" t="s">
        <v>147</v>
      </c>
      <c r="B488" s="24">
        <v>1457.2305999999996</v>
      </c>
      <c r="C488" s="5">
        <v>0.51112968354346566</v>
      </c>
      <c r="D488" s="5">
        <v>7.6998999999999995</v>
      </c>
      <c r="E488" s="5">
        <v>2.7007718958937123E-3</v>
      </c>
      <c r="F488" s="5">
        <v>0</v>
      </c>
      <c r="G488" s="5">
        <v>0</v>
      </c>
      <c r="H488" s="5">
        <v>618.09325000000001</v>
      </c>
      <c r="I488" s="5">
        <v>0.21679877383363502</v>
      </c>
      <c r="J488" s="5">
        <v>767.97600000000023</v>
      </c>
      <c r="K488" s="5">
        <v>0.2693707707270056</v>
      </c>
      <c r="L488" s="5">
        <v>2850.9997499999999</v>
      </c>
      <c r="M488" s="1" t="s">
        <v>129</v>
      </c>
      <c r="N488" s="1" t="str">
        <f t="shared" si="1"/>
        <v>London School of Hygiene and Tropical Medicine</v>
      </c>
    </row>
    <row r="489" spans="1:14" hidden="1">
      <c r="A489" s="1" t="s">
        <v>148</v>
      </c>
      <c r="B489" s="24">
        <v>16</v>
      </c>
      <c r="C489" s="5">
        <v>0.94117647058823528</v>
      </c>
      <c r="D489" s="5">
        <v>0</v>
      </c>
      <c r="E489" s="5">
        <v>0</v>
      </c>
      <c r="F489" s="5">
        <v>0</v>
      </c>
      <c r="G489" s="5">
        <v>0</v>
      </c>
      <c r="H489" s="5">
        <v>0</v>
      </c>
      <c r="I489" s="5">
        <v>0</v>
      </c>
      <c r="J489" s="5">
        <v>1</v>
      </c>
      <c r="K489" s="5">
        <v>5.8823529411764705E-2</v>
      </c>
      <c r="L489" s="5">
        <v>17</v>
      </c>
      <c r="M489" s="1" t="s">
        <v>130</v>
      </c>
      <c r="N489" s="1" t="str">
        <f t="shared" si="1"/>
        <v>Loughborough University</v>
      </c>
    </row>
    <row r="490" spans="1:14" hidden="1">
      <c r="A490" s="1" t="s">
        <v>149</v>
      </c>
      <c r="B490" s="24">
        <v>0</v>
      </c>
      <c r="C490" s="5">
        <v>0</v>
      </c>
      <c r="D490" s="5">
        <v>0</v>
      </c>
      <c r="E490" s="5">
        <v>0</v>
      </c>
      <c r="F490" s="5">
        <v>0</v>
      </c>
      <c r="G490" s="5">
        <v>0</v>
      </c>
      <c r="H490" s="5">
        <v>0</v>
      </c>
      <c r="I490" s="5">
        <v>0</v>
      </c>
      <c r="J490" s="5">
        <v>2593.9989399999981</v>
      </c>
      <c r="K490" s="5">
        <v>1</v>
      </c>
      <c r="L490" s="5">
        <v>2593.9989399999981</v>
      </c>
      <c r="M490" s="1" t="s">
        <v>131</v>
      </c>
      <c r="N490" s="1" t="e">
        <f t="shared" si="1"/>
        <v>#N/A</v>
      </c>
    </row>
    <row r="491" spans="1:14" hidden="1">
      <c r="A491" s="1" t="s">
        <v>150</v>
      </c>
      <c r="B491" s="24">
        <v>1</v>
      </c>
      <c r="C491" s="5">
        <v>1</v>
      </c>
      <c r="D491" s="5">
        <v>0</v>
      </c>
      <c r="E491" s="5">
        <v>0</v>
      </c>
      <c r="F491" s="5">
        <v>0</v>
      </c>
      <c r="G491" s="5">
        <v>0</v>
      </c>
      <c r="H491" s="5">
        <v>0</v>
      </c>
      <c r="I491" s="5">
        <v>0</v>
      </c>
      <c r="J491" s="5">
        <v>0</v>
      </c>
      <c r="K491" s="5">
        <v>0</v>
      </c>
      <c r="L491" s="5">
        <v>1</v>
      </c>
      <c r="M491" s="1" t="s">
        <v>132</v>
      </c>
      <c r="N491" s="1" t="str">
        <f t="shared" si="1"/>
        <v>The University of Manchester</v>
      </c>
    </row>
    <row r="492" spans="1:14" hidden="1">
      <c r="A492" s="1" t="s">
        <v>151</v>
      </c>
      <c r="B492" s="24">
        <v>193.00592000000003</v>
      </c>
      <c r="C492" s="5">
        <v>0.31536912971443604</v>
      </c>
      <c r="D492" s="5">
        <v>0</v>
      </c>
      <c r="E492" s="5">
        <v>0</v>
      </c>
      <c r="F492" s="5">
        <v>1.5</v>
      </c>
      <c r="G492" s="5">
        <v>2.4509802319620765E-3</v>
      </c>
      <c r="H492" s="5">
        <v>1</v>
      </c>
      <c r="I492" s="5">
        <v>1.6339868213080509E-3</v>
      </c>
      <c r="J492" s="5">
        <v>416.49412000000001</v>
      </c>
      <c r="K492" s="5">
        <v>0.68054590323229391</v>
      </c>
      <c r="L492" s="5">
        <v>612.00004000000001</v>
      </c>
      <c r="M492" s="1" t="s">
        <v>133</v>
      </c>
      <c r="N492" s="1" t="str">
        <f t="shared" si="1"/>
        <v>Middlesex University</v>
      </c>
    </row>
    <row r="493" spans="1:14" hidden="1">
      <c r="A493" s="1" t="s">
        <v>153</v>
      </c>
      <c r="B493" s="24">
        <v>73</v>
      </c>
      <c r="C493" s="5">
        <v>0.67592592592592593</v>
      </c>
      <c r="D493" s="5">
        <v>0</v>
      </c>
      <c r="E493" s="5">
        <v>0</v>
      </c>
      <c r="F493" s="5">
        <v>0</v>
      </c>
      <c r="G493" s="5">
        <v>0</v>
      </c>
      <c r="H493" s="5">
        <v>0</v>
      </c>
      <c r="I493" s="5">
        <v>0</v>
      </c>
      <c r="J493" s="5">
        <v>35</v>
      </c>
      <c r="K493" s="5">
        <v>0.32407407407407407</v>
      </c>
      <c r="L493" s="5">
        <v>108</v>
      </c>
      <c r="M493" s="1" t="s">
        <v>134</v>
      </c>
      <c r="N493" s="1" t="str">
        <f t="shared" si="1"/>
        <v>University of Newcastle-upon-Tyne</v>
      </c>
    </row>
    <row r="494" spans="1:14" hidden="1">
      <c r="A494" s="1" t="s">
        <v>154</v>
      </c>
      <c r="B494" s="24">
        <v>5</v>
      </c>
      <c r="C494" s="5">
        <v>1</v>
      </c>
      <c r="D494" s="5">
        <v>0</v>
      </c>
      <c r="E494" s="5">
        <v>0</v>
      </c>
      <c r="F494" s="5">
        <v>0</v>
      </c>
      <c r="G494" s="5">
        <v>0</v>
      </c>
      <c r="H494" s="5">
        <v>0</v>
      </c>
      <c r="I494" s="5">
        <v>0</v>
      </c>
      <c r="J494" s="5">
        <v>0</v>
      </c>
      <c r="K494" s="5">
        <v>0</v>
      </c>
      <c r="L494" s="5">
        <v>5</v>
      </c>
      <c r="M494" s="1" t="s">
        <v>135</v>
      </c>
      <c r="N494" s="1" t="str">
        <f t="shared" si="1"/>
        <v>Newman University</v>
      </c>
    </row>
    <row r="495" spans="1:14" hidden="1">
      <c r="A495" s="1" t="s">
        <v>155</v>
      </c>
      <c r="B495" s="24">
        <v>768</v>
      </c>
      <c r="C495" s="5">
        <v>1</v>
      </c>
      <c r="D495" s="5">
        <v>0</v>
      </c>
      <c r="E495" s="5">
        <v>0</v>
      </c>
      <c r="F495" s="5">
        <v>0</v>
      </c>
      <c r="G495" s="5">
        <v>0</v>
      </c>
      <c r="H495" s="5">
        <v>0</v>
      </c>
      <c r="I495" s="5">
        <v>0</v>
      </c>
      <c r="J495" s="5">
        <v>0</v>
      </c>
      <c r="K495" s="5">
        <v>0</v>
      </c>
      <c r="L495" s="5">
        <v>768</v>
      </c>
      <c r="M495" s="1" t="s">
        <v>136</v>
      </c>
      <c r="N495" s="1" t="str">
        <f t="shared" si="1"/>
        <v>The University of Northampton</v>
      </c>
    </row>
    <row r="496" spans="1:14" hidden="1">
      <c r="A496" s="1" t="s">
        <v>156</v>
      </c>
      <c r="B496" s="24">
        <v>0</v>
      </c>
      <c r="C496" s="5">
        <v>0</v>
      </c>
      <c r="D496" s="5">
        <v>1</v>
      </c>
      <c r="E496" s="5">
        <v>0.125</v>
      </c>
      <c r="F496" s="5">
        <v>7</v>
      </c>
      <c r="G496" s="5">
        <v>0.875</v>
      </c>
      <c r="H496" s="5">
        <v>0</v>
      </c>
      <c r="I496" s="5">
        <v>0</v>
      </c>
      <c r="J496" s="5">
        <v>0</v>
      </c>
      <c r="K496" s="5">
        <v>0</v>
      </c>
      <c r="L496" s="5">
        <v>8</v>
      </c>
      <c r="M496" s="1" t="s">
        <v>137</v>
      </c>
      <c r="N496" s="1" t="str">
        <f t="shared" si="1"/>
        <v>University of Northumbria at Newcastle</v>
      </c>
    </row>
    <row r="497" spans="1:14" hidden="1">
      <c r="A497" s="1" t="s">
        <v>157</v>
      </c>
      <c r="B497" s="24">
        <v>7</v>
      </c>
      <c r="C497" s="5">
        <v>0.875</v>
      </c>
      <c r="D497" s="5">
        <v>0</v>
      </c>
      <c r="E497" s="5">
        <v>0</v>
      </c>
      <c r="F497" s="5">
        <v>0</v>
      </c>
      <c r="G497" s="5">
        <v>0</v>
      </c>
      <c r="H497" s="5">
        <v>0</v>
      </c>
      <c r="I497" s="5">
        <v>0</v>
      </c>
      <c r="J497" s="5">
        <v>1</v>
      </c>
      <c r="K497" s="5">
        <v>0.125</v>
      </c>
      <c r="L497" s="5">
        <v>8</v>
      </c>
      <c r="M497" s="1" t="s">
        <v>138</v>
      </c>
      <c r="N497" s="1" t="str">
        <f t="shared" si="1"/>
        <v>Norwich University of the Arts</v>
      </c>
    </row>
    <row r="498" spans="1:14" hidden="1">
      <c r="A498" s="1" t="s">
        <v>160</v>
      </c>
      <c r="B498" s="24">
        <v>32</v>
      </c>
      <c r="C498" s="5">
        <v>1</v>
      </c>
      <c r="D498" s="5">
        <v>0</v>
      </c>
      <c r="E498" s="5">
        <v>0</v>
      </c>
      <c r="F498" s="5">
        <v>0</v>
      </c>
      <c r="G498" s="5">
        <v>0</v>
      </c>
      <c r="H498" s="5">
        <v>0</v>
      </c>
      <c r="I498" s="5">
        <v>0</v>
      </c>
      <c r="J498" s="5">
        <v>0</v>
      </c>
      <c r="K498" s="5">
        <v>0</v>
      </c>
      <c r="L498" s="5">
        <v>32</v>
      </c>
      <c r="M498" s="1" t="s">
        <v>139</v>
      </c>
      <c r="N498" s="1" t="str">
        <f t="shared" si="1"/>
        <v>University of Nottingham</v>
      </c>
    </row>
    <row r="499" spans="1:14" hidden="1">
      <c r="A499" s="1" t="s">
        <v>161</v>
      </c>
      <c r="B499" s="24">
        <v>623.17225999999994</v>
      </c>
      <c r="C499" s="5">
        <v>0.40075385722018286</v>
      </c>
      <c r="D499" s="5">
        <v>3</v>
      </c>
      <c r="E499" s="5">
        <v>1.929260412940314E-3</v>
      </c>
      <c r="F499" s="5">
        <v>0</v>
      </c>
      <c r="G499" s="5">
        <v>0</v>
      </c>
      <c r="H499" s="5">
        <v>0</v>
      </c>
      <c r="I499" s="5">
        <v>0</v>
      </c>
      <c r="J499" s="5">
        <v>928.82776999999987</v>
      </c>
      <c r="K499" s="5">
        <v>0.59731688236687686</v>
      </c>
      <c r="L499" s="5">
        <v>1555.0000299999997</v>
      </c>
      <c r="M499" s="1" t="s">
        <v>140</v>
      </c>
      <c r="N499" s="1" t="e">
        <f t="shared" si="1"/>
        <v>#N/A</v>
      </c>
    </row>
    <row r="500" spans="1:14" hidden="1">
      <c r="A500" s="1" t="s">
        <v>162</v>
      </c>
      <c r="B500" s="24">
        <v>371</v>
      </c>
      <c r="C500" s="5">
        <v>0.98670212765957444</v>
      </c>
      <c r="D500" s="5">
        <v>0</v>
      </c>
      <c r="E500" s="5">
        <v>0</v>
      </c>
      <c r="F500" s="5">
        <v>0</v>
      </c>
      <c r="G500" s="5">
        <v>0</v>
      </c>
      <c r="H500" s="5">
        <v>1</v>
      </c>
      <c r="I500" s="5">
        <v>2.6595744680851063E-3</v>
      </c>
      <c r="J500" s="5">
        <v>4</v>
      </c>
      <c r="K500" s="5">
        <v>1.0638297872340425E-2</v>
      </c>
      <c r="L500" s="5">
        <v>376</v>
      </c>
      <c r="M500" s="1" t="s">
        <v>141</v>
      </c>
      <c r="N500" s="1" t="str">
        <f t="shared" si="1"/>
        <v>The Open University</v>
      </c>
    </row>
    <row r="501" spans="1:14" hidden="1">
      <c r="A501" s="1" t="s">
        <v>164</v>
      </c>
      <c r="B501" s="24">
        <v>0</v>
      </c>
      <c r="C501" s="5">
        <v>0</v>
      </c>
      <c r="D501" s="5">
        <v>1</v>
      </c>
      <c r="E501" s="5">
        <v>1.020408163265306E-2</v>
      </c>
      <c r="F501" s="5">
        <v>0</v>
      </c>
      <c r="G501" s="5">
        <v>0</v>
      </c>
      <c r="H501" s="5">
        <v>0</v>
      </c>
      <c r="I501" s="5">
        <v>0</v>
      </c>
      <c r="J501" s="5">
        <v>97</v>
      </c>
      <c r="K501" s="5">
        <v>0.98979591836734693</v>
      </c>
      <c r="L501" s="5">
        <v>98</v>
      </c>
      <c r="M501" s="1" t="s">
        <v>142</v>
      </c>
      <c r="N501" s="1" t="str">
        <f t="shared" si="1"/>
        <v>Oxford Brookes University</v>
      </c>
    </row>
    <row r="502" spans="1:14" hidden="1">
      <c r="A502" s="1" t="s">
        <v>165</v>
      </c>
      <c r="B502" s="24">
        <v>1</v>
      </c>
      <c r="C502" s="5">
        <v>1</v>
      </c>
      <c r="D502" s="5">
        <v>0</v>
      </c>
      <c r="E502" s="5">
        <v>0</v>
      </c>
      <c r="F502" s="5">
        <v>0</v>
      </c>
      <c r="G502" s="5">
        <v>0</v>
      </c>
      <c r="H502" s="5">
        <v>0</v>
      </c>
      <c r="I502" s="5">
        <v>0</v>
      </c>
      <c r="J502" s="5">
        <v>0</v>
      </c>
      <c r="K502" s="5">
        <v>0</v>
      </c>
      <c r="L502" s="5">
        <v>1</v>
      </c>
      <c r="M502" s="1" t="s">
        <v>143</v>
      </c>
      <c r="N502" s="1" t="str">
        <f t="shared" si="1"/>
        <v>The University of Oxford</v>
      </c>
    </row>
    <row r="503" spans="1:14" hidden="1">
      <c r="A503" s="1" t="s">
        <v>166</v>
      </c>
      <c r="B503" s="24">
        <v>173.62157999999999</v>
      </c>
      <c r="C503" s="5">
        <v>0.1876990074345839</v>
      </c>
      <c r="D503" s="5">
        <v>0</v>
      </c>
      <c r="E503" s="5">
        <v>0</v>
      </c>
      <c r="F503" s="5">
        <v>9</v>
      </c>
      <c r="G503" s="5">
        <v>9.7297298349160004E-3</v>
      </c>
      <c r="H503" s="5">
        <v>117.0119</v>
      </c>
      <c r="I503" s="5">
        <v>0.12649935271891194</v>
      </c>
      <c r="J503" s="5">
        <v>625.36650999999983</v>
      </c>
      <c r="K503" s="5">
        <v>0.67607191001158817</v>
      </c>
      <c r="L503" s="5">
        <v>924.9999899999998</v>
      </c>
      <c r="M503" s="1" t="s">
        <v>144</v>
      </c>
      <c r="N503" s="1" t="str">
        <f t="shared" si="1"/>
        <v>University of Plymouth</v>
      </c>
    </row>
    <row r="504" spans="1:14" hidden="1">
      <c r="A504" s="1" t="s">
        <v>167</v>
      </c>
      <c r="B504" s="24">
        <v>3</v>
      </c>
      <c r="C504" s="5">
        <v>4.9180327868852458E-2</v>
      </c>
      <c r="D504" s="5">
        <v>1</v>
      </c>
      <c r="E504" s="5">
        <v>1.6393442622950821E-2</v>
      </c>
      <c r="F504" s="5">
        <v>0</v>
      </c>
      <c r="G504" s="5">
        <v>0</v>
      </c>
      <c r="H504" s="5">
        <v>0</v>
      </c>
      <c r="I504" s="5">
        <v>0</v>
      </c>
      <c r="J504" s="5">
        <v>57</v>
      </c>
      <c r="K504" s="5">
        <v>0.93442622950819676</v>
      </c>
      <c r="L504" s="5">
        <v>61</v>
      </c>
      <c r="M504" s="1" t="s">
        <v>145</v>
      </c>
      <c r="N504" s="1" t="e">
        <f t="shared" si="1"/>
        <v>#N/A</v>
      </c>
    </row>
    <row r="505" spans="1:14" hidden="1">
      <c r="A505" s="1" t="s">
        <v>169</v>
      </c>
      <c r="B505" s="24">
        <v>562.99999999999966</v>
      </c>
      <c r="C505" s="5">
        <v>0.64196123147092343</v>
      </c>
      <c r="D505" s="5">
        <v>282</v>
      </c>
      <c r="E505" s="5">
        <v>0.32155074116305599</v>
      </c>
      <c r="F505" s="5">
        <v>32</v>
      </c>
      <c r="G505" s="5">
        <v>3.648802736602054E-2</v>
      </c>
      <c r="H505" s="5">
        <v>0</v>
      </c>
      <c r="I505" s="5">
        <v>0</v>
      </c>
      <c r="J505" s="5">
        <v>0</v>
      </c>
      <c r="K505" s="5">
        <v>0</v>
      </c>
      <c r="L505" s="5">
        <v>876.99999999999966</v>
      </c>
      <c r="M505" s="1" t="s">
        <v>146</v>
      </c>
      <c r="N505" s="1" t="str">
        <f t="shared" si="1"/>
        <v>Queen Margaret University, Edinburgh</v>
      </c>
    </row>
    <row r="506" spans="1:14" hidden="1">
      <c r="A506" s="1" t="s">
        <v>171</v>
      </c>
      <c r="B506" s="24">
        <v>1529.3477399999997</v>
      </c>
      <c r="C506" s="5">
        <v>0.34083971123449147</v>
      </c>
      <c r="D506" s="5">
        <v>235.17916999999991</v>
      </c>
      <c r="E506" s="5">
        <v>5.2413455942444696E-2</v>
      </c>
      <c r="F506" s="5">
        <v>0</v>
      </c>
      <c r="G506" s="5">
        <v>0</v>
      </c>
      <c r="H506" s="5">
        <v>0</v>
      </c>
      <c r="I506" s="5">
        <v>0</v>
      </c>
      <c r="J506" s="5">
        <v>2722.4729599999973</v>
      </c>
      <c r="K506" s="5">
        <v>0.60674683282306385</v>
      </c>
      <c r="L506" s="5">
        <v>4486.9998699999969</v>
      </c>
      <c r="M506" s="1" t="s">
        <v>147</v>
      </c>
      <c r="N506" s="1" t="str">
        <f t="shared" si="1"/>
        <v>Queen Mary University of London</v>
      </c>
    </row>
    <row r="507" spans="1:14" hidden="1">
      <c r="A507" s="1" t="s">
        <v>172</v>
      </c>
      <c r="B507" s="24">
        <v>293.00000999999997</v>
      </c>
      <c r="C507" s="5">
        <v>0.42463768949800446</v>
      </c>
      <c r="D507" s="5">
        <v>0</v>
      </c>
      <c r="E507" s="5">
        <v>0</v>
      </c>
      <c r="F507" s="5">
        <v>0</v>
      </c>
      <c r="G507" s="5">
        <v>0</v>
      </c>
      <c r="H507" s="5">
        <v>397</v>
      </c>
      <c r="I507" s="5">
        <v>0.57536231050199549</v>
      </c>
      <c r="J507" s="5">
        <v>0</v>
      </c>
      <c r="K507" s="5">
        <v>0</v>
      </c>
      <c r="L507" s="5">
        <v>690.00000999999997</v>
      </c>
      <c r="M507" s="1" t="s">
        <v>148</v>
      </c>
      <c r="N507" s="1" t="str">
        <f t="shared" si="1"/>
        <v>Ravensbourne</v>
      </c>
    </row>
    <row r="508" spans="1:14" hidden="1">
      <c r="A508" s="1" t="s">
        <v>173</v>
      </c>
      <c r="B508" s="24">
        <v>16</v>
      </c>
      <c r="C508" s="5">
        <v>0.88888888888888884</v>
      </c>
      <c r="D508" s="5">
        <v>0</v>
      </c>
      <c r="E508" s="5">
        <v>0</v>
      </c>
      <c r="F508" s="5">
        <v>0</v>
      </c>
      <c r="G508" s="5">
        <v>0</v>
      </c>
      <c r="H508" s="5">
        <v>0</v>
      </c>
      <c r="I508" s="5">
        <v>0</v>
      </c>
      <c r="J508" s="5">
        <v>2</v>
      </c>
      <c r="K508" s="5">
        <v>0.1111111111111111</v>
      </c>
      <c r="L508" s="5">
        <v>18</v>
      </c>
      <c r="M508" s="1" t="s">
        <v>149</v>
      </c>
      <c r="N508" s="1" t="str">
        <f t="shared" si="1"/>
        <v>The University of Reading</v>
      </c>
    </row>
    <row r="509" spans="1:14" hidden="1">
      <c r="A509" s="1" t="s">
        <v>174</v>
      </c>
      <c r="B509" s="24">
        <v>148.00001</v>
      </c>
      <c r="C509" s="5">
        <v>0.70142181509849222</v>
      </c>
      <c r="D509" s="5">
        <v>0</v>
      </c>
      <c r="E509" s="5">
        <v>0</v>
      </c>
      <c r="F509" s="5">
        <v>0</v>
      </c>
      <c r="G509" s="5">
        <v>0</v>
      </c>
      <c r="H509" s="5">
        <v>63</v>
      </c>
      <c r="I509" s="5">
        <v>0.29857818490150784</v>
      </c>
      <c r="J509" s="5">
        <v>0</v>
      </c>
      <c r="K509" s="5">
        <v>0</v>
      </c>
      <c r="L509" s="5">
        <v>211.00001</v>
      </c>
      <c r="M509" s="1" t="s">
        <v>150</v>
      </c>
      <c r="N509" s="1" t="str">
        <f t="shared" si="1"/>
        <v>The Robert Gordon University</v>
      </c>
    </row>
    <row r="510" spans="1:14" hidden="1">
      <c r="A510" s="1" t="s">
        <v>175</v>
      </c>
      <c r="B510" s="24">
        <v>9</v>
      </c>
      <c r="C510" s="5">
        <v>1</v>
      </c>
      <c r="D510" s="5">
        <v>0</v>
      </c>
      <c r="E510" s="5">
        <v>0</v>
      </c>
      <c r="F510" s="5">
        <v>0</v>
      </c>
      <c r="G510" s="5">
        <v>0</v>
      </c>
      <c r="H510" s="5">
        <v>0</v>
      </c>
      <c r="I510" s="5">
        <v>0</v>
      </c>
      <c r="J510" s="5">
        <v>0</v>
      </c>
      <c r="K510" s="5">
        <v>0</v>
      </c>
      <c r="L510" s="5">
        <v>9</v>
      </c>
      <c r="M510" s="1" t="s">
        <v>151</v>
      </c>
      <c r="N510" s="1" t="str">
        <f t="shared" si="1"/>
        <v>Roehampton University</v>
      </c>
    </row>
    <row r="511" spans="1:14" hidden="1">
      <c r="A511" s="1" t="s">
        <v>176</v>
      </c>
      <c r="B511" s="24">
        <v>729.92696999999998</v>
      </c>
      <c r="C511" s="5">
        <v>0.7525019300770609</v>
      </c>
      <c r="D511" s="5">
        <v>94.846069999999997</v>
      </c>
      <c r="E511" s="5">
        <v>9.7779440503786313E-2</v>
      </c>
      <c r="F511" s="5">
        <v>84.499999999999957</v>
      </c>
      <c r="G511" s="5">
        <v>8.7113390386865164E-2</v>
      </c>
      <c r="H511" s="5">
        <v>0</v>
      </c>
      <c r="I511" s="5">
        <v>0</v>
      </c>
      <c r="J511" s="5">
        <v>60.72708999999999</v>
      </c>
      <c r="K511" s="5">
        <v>6.2605239032287541E-2</v>
      </c>
      <c r="L511" s="5">
        <v>970.00013000000001</v>
      </c>
      <c r="M511" s="1" t="s">
        <v>152</v>
      </c>
      <c r="N511" s="1" t="e">
        <f t="shared" si="1"/>
        <v>#N/A</v>
      </c>
    </row>
    <row r="512" spans="1:14" hidden="1">
      <c r="A512" s="1" t="s">
        <v>177</v>
      </c>
      <c r="B512" s="24">
        <v>105.5</v>
      </c>
      <c r="C512" s="5">
        <v>0.42886178861788615</v>
      </c>
      <c r="D512" s="5">
        <v>1</v>
      </c>
      <c r="E512" s="5">
        <v>4.0650406504065045E-3</v>
      </c>
      <c r="F512" s="5">
        <v>0</v>
      </c>
      <c r="G512" s="5">
        <v>0</v>
      </c>
      <c r="H512" s="5">
        <v>0</v>
      </c>
      <c r="I512" s="5">
        <v>0</v>
      </c>
      <c r="J512" s="5">
        <v>139.5</v>
      </c>
      <c r="K512" s="5">
        <v>0.56707317073170727</v>
      </c>
      <c r="L512" s="5">
        <v>246</v>
      </c>
      <c r="M512" s="1" t="s">
        <v>153</v>
      </c>
      <c r="N512" s="1" t="str">
        <f t="shared" si="1"/>
        <v>Royal Academy of Music</v>
      </c>
    </row>
    <row r="513" spans="1:14" hidden="1">
      <c r="A513" s="1" t="s">
        <v>178</v>
      </c>
      <c r="B513" s="24">
        <v>309.17673999999994</v>
      </c>
      <c r="C513" s="5">
        <v>0.57790044859813072</v>
      </c>
      <c r="D513" s="5">
        <v>0</v>
      </c>
      <c r="E513" s="5">
        <v>0</v>
      </c>
      <c r="F513" s="5">
        <v>0</v>
      </c>
      <c r="G513" s="5">
        <v>0</v>
      </c>
      <c r="H513" s="5">
        <v>0</v>
      </c>
      <c r="I513" s="5">
        <v>0</v>
      </c>
      <c r="J513" s="5">
        <v>225.82326</v>
      </c>
      <c r="K513" s="5">
        <v>0.42209955140186917</v>
      </c>
      <c r="L513" s="5">
        <v>535</v>
      </c>
      <c r="M513" s="1" t="s">
        <v>154</v>
      </c>
      <c r="N513" s="1" t="str">
        <f t="shared" si="1"/>
        <v>Royal Agricultural University</v>
      </c>
    </row>
    <row r="514" spans="1:14" hidden="1">
      <c r="A514" s="1" t="s">
        <v>179</v>
      </c>
      <c r="B514" s="24">
        <v>422.99997000000002</v>
      </c>
      <c r="C514" s="5">
        <v>0.99063231784301997</v>
      </c>
      <c r="D514" s="5">
        <v>0</v>
      </c>
      <c r="E514" s="5">
        <v>0</v>
      </c>
      <c r="F514" s="5">
        <v>0</v>
      </c>
      <c r="G514" s="5">
        <v>0</v>
      </c>
      <c r="H514" s="5">
        <v>0</v>
      </c>
      <c r="I514" s="5">
        <v>0</v>
      </c>
      <c r="J514" s="5">
        <v>4</v>
      </c>
      <c r="K514" s="5">
        <v>9.367682156980011E-3</v>
      </c>
      <c r="L514" s="5">
        <v>426.99997000000002</v>
      </c>
      <c r="M514" s="1" t="s">
        <v>155</v>
      </c>
      <c r="N514" s="1" t="str">
        <f t="shared" si="1"/>
        <v>Royal College of Art</v>
      </c>
    </row>
    <row r="515" spans="1:14" hidden="1">
      <c r="A515" s="1" t="s">
        <v>180</v>
      </c>
      <c r="B515" s="24">
        <v>453</v>
      </c>
      <c r="C515" s="5">
        <v>0.90600000000000003</v>
      </c>
      <c r="D515" s="5">
        <v>46</v>
      </c>
      <c r="E515" s="5">
        <v>9.1999999999999998E-2</v>
      </c>
      <c r="F515" s="5">
        <v>1</v>
      </c>
      <c r="G515" s="5">
        <v>2E-3</v>
      </c>
      <c r="H515" s="5">
        <v>0</v>
      </c>
      <c r="I515" s="5">
        <v>0</v>
      </c>
      <c r="J515" s="5">
        <v>0</v>
      </c>
      <c r="K515" s="5">
        <v>0</v>
      </c>
      <c r="L515" s="5">
        <v>500</v>
      </c>
      <c r="M515" s="1" t="s">
        <v>156</v>
      </c>
      <c r="N515" s="1" t="str">
        <f t="shared" si="1"/>
        <v>Royal College of Music</v>
      </c>
    </row>
    <row r="516" spans="1:14" hidden="1">
      <c r="A516" s="1" t="s">
        <v>181</v>
      </c>
      <c r="B516" s="24">
        <v>447.57060999999999</v>
      </c>
      <c r="C516" s="5">
        <v>0.76117493399273517</v>
      </c>
      <c r="D516" s="5">
        <v>5</v>
      </c>
      <c r="E516" s="5">
        <v>8.503406132863987E-3</v>
      </c>
      <c r="F516" s="5">
        <v>0</v>
      </c>
      <c r="G516" s="5">
        <v>0</v>
      </c>
      <c r="H516" s="5">
        <v>0</v>
      </c>
      <c r="I516" s="5">
        <v>0</v>
      </c>
      <c r="J516" s="5">
        <v>135.42905999999999</v>
      </c>
      <c r="K516" s="5">
        <v>0.23032165987440098</v>
      </c>
      <c r="L516" s="5">
        <v>587.99966999999992</v>
      </c>
      <c r="M516" s="1" t="s">
        <v>157</v>
      </c>
      <c r="N516" s="1" t="str">
        <f t="shared" si="1"/>
        <v>Royal Conservatoire of Scotland</v>
      </c>
    </row>
    <row r="517" spans="1:14" hidden="1">
      <c r="A517" s="1" t="s">
        <v>182</v>
      </c>
      <c r="B517" s="24">
        <v>276.99999999999994</v>
      </c>
      <c r="C517" s="5">
        <v>0.37893296853625164</v>
      </c>
      <c r="D517" s="5">
        <v>0</v>
      </c>
      <c r="E517" s="5">
        <v>0</v>
      </c>
      <c r="F517" s="5">
        <v>0</v>
      </c>
      <c r="G517" s="5">
        <v>0</v>
      </c>
      <c r="H517" s="5">
        <v>454</v>
      </c>
      <c r="I517" s="5">
        <v>0.62106703146374831</v>
      </c>
      <c r="J517" s="5">
        <v>0</v>
      </c>
      <c r="K517" s="5">
        <v>0</v>
      </c>
      <c r="L517" s="5">
        <v>731</v>
      </c>
      <c r="M517" s="1" t="s">
        <v>158</v>
      </c>
      <c r="N517" s="1" t="e">
        <f t="shared" si="1"/>
        <v>#N/A</v>
      </c>
    </row>
    <row r="518" spans="1:14" hidden="1">
      <c r="A518" s="1" t="s">
        <v>184</v>
      </c>
      <c r="B518" s="24">
        <v>39</v>
      </c>
      <c r="C518" s="5">
        <v>0.13879003558718861</v>
      </c>
      <c r="D518" s="5">
        <v>2</v>
      </c>
      <c r="E518" s="5">
        <v>7.1174377224199285E-3</v>
      </c>
      <c r="F518" s="5">
        <v>4</v>
      </c>
      <c r="G518" s="5">
        <v>1.4234875444839857E-2</v>
      </c>
      <c r="H518" s="5">
        <v>21</v>
      </c>
      <c r="I518" s="5">
        <v>7.4733096085409248E-2</v>
      </c>
      <c r="J518" s="5">
        <v>215.00000000000003</v>
      </c>
      <c r="K518" s="5">
        <v>0.76512455516014244</v>
      </c>
      <c r="L518" s="5">
        <v>281</v>
      </c>
      <c r="M518" s="1" t="s">
        <v>159</v>
      </c>
      <c r="N518" s="1" t="e">
        <f t="shared" si="1"/>
        <v>#N/A</v>
      </c>
    </row>
    <row r="519" spans="1:14" hidden="1">
      <c r="A519" s="1" t="s">
        <v>185</v>
      </c>
      <c r="B519" s="24">
        <v>5</v>
      </c>
      <c r="C519" s="5">
        <v>0.33333333333333331</v>
      </c>
      <c r="D519" s="5">
        <v>1</v>
      </c>
      <c r="E519" s="5">
        <v>6.6666666666666666E-2</v>
      </c>
      <c r="F519" s="5">
        <v>1</v>
      </c>
      <c r="G519" s="5">
        <v>6.6666666666666666E-2</v>
      </c>
      <c r="H519" s="5">
        <v>0</v>
      </c>
      <c r="I519" s="5">
        <v>0</v>
      </c>
      <c r="J519" s="5">
        <v>8</v>
      </c>
      <c r="K519" s="5">
        <v>0.53333333333333333</v>
      </c>
      <c r="L519" s="5">
        <v>15</v>
      </c>
      <c r="M519" s="1" t="s">
        <v>160</v>
      </c>
      <c r="N519" s="1" t="str">
        <f t="shared" si="1"/>
        <v>The Royal Veterinary College</v>
      </c>
    </row>
    <row r="520" spans="1:14" hidden="1">
      <c r="A520" s="1" t="s">
        <v>186</v>
      </c>
      <c r="B520" s="24">
        <v>813</v>
      </c>
      <c r="C520" s="5">
        <v>1</v>
      </c>
      <c r="D520" s="5">
        <v>0</v>
      </c>
      <c r="E520" s="5">
        <v>0</v>
      </c>
      <c r="F520" s="5">
        <v>0</v>
      </c>
      <c r="G520" s="5">
        <v>0</v>
      </c>
      <c r="H520" s="5">
        <v>0</v>
      </c>
      <c r="I520" s="5">
        <v>0</v>
      </c>
      <c r="J520" s="5">
        <v>0</v>
      </c>
      <c r="K520" s="5">
        <v>0</v>
      </c>
      <c r="L520" s="5">
        <v>813</v>
      </c>
      <c r="M520" s="1" t="s">
        <v>161</v>
      </c>
      <c r="N520" s="1" t="str">
        <f t="shared" si="1"/>
        <v>The University of St Andrews</v>
      </c>
    </row>
    <row r="521" spans="1:14" hidden="1">
      <c r="A521" s="1" t="s">
        <v>187</v>
      </c>
      <c r="B521" s="24">
        <v>1826</v>
      </c>
      <c r="C521" s="5">
        <v>0.9989059080962801</v>
      </c>
      <c r="D521" s="5">
        <v>0</v>
      </c>
      <c r="E521" s="5">
        <v>0</v>
      </c>
      <c r="F521" s="5">
        <v>0</v>
      </c>
      <c r="G521" s="5">
        <v>0</v>
      </c>
      <c r="H521" s="5">
        <v>0</v>
      </c>
      <c r="I521" s="5">
        <v>0</v>
      </c>
      <c r="J521" s="5">
        <v>2</v>
      </c>
      <c r="K521" s="5">
        <v>1.0940919037199124E-3</v>
      </c>
      <c r="L521" s="5">
        <v>1828</v>
      </c>
      <c r="M521" s="1" t="s">
        <v>162</v>
      </c>
      <c r="N521" s="1" t="str">
        <f t="shared" si="1"/>
        <v>St George's Hospital Medical School</v>
      </c>
    </row>
    <row r="522" spans="1:14" hidden="1">
      <c r="A522" s="1" t="s">
        <v>188</v>
      </c>
      <c r="B522" s="24">
        <v>1</v>
      </c>
      <c r="C522" s="5">
        <v>1</v>
      </c>
      <c r="D522" s="5">
        <v>0</v>
      </c>
      <c r="E522" s="5">
        <v>0</v>
      </c>
      <c r="F522" s="5">
        <v>0</v>
      </c>
      <c r="G522" s="5">
        <v>0</v>
      </c>
      <c r="H522" s="5">
        <v>0</v>
      </c>
      <c r="I522" s="5">
        <v>0</v>
      </c>
      <c r="J522" s="5">
        <v>0</v>
      </c>
      <c r="K522" s="5">
        <v>0</v>
      </c>
      <c r="L522" s="5">
        <v>1</v>
      </c>
      <c r="M522" s="1" t="s">
        <v>163</v>
      </c>
      <c r="N522" s="1" t="e">
        <f t="shared" si="1"/>
        <v>#N/A</v>
      </c>
    </row>
    <row r="523" spans="1:14" hidden="1">
      <c r="A523" s="1" t="s">
        <v>189</v>
      </c>
      <c r="B523" s="24">
        <v>0</v>
      </c>
      <c r="C523" s="5">
        <v>0</v>
      </c>
      <c r="D523" s="5">
        <v>0</v>
      </c>
      <c r="E523" s="5">
        <v>0</v>
      </c>
      <c r="F523" s="5">
        <v>0</v>
      </c>
      <c r="G523" s="5">
        <v>0</v>
      </c>
      <c r="H523" s="5">
        <v>0</v>
      </c>
      <c r="I523" s="5">
        <v>0</v>
      </c>
      <c r="J523" s="5">
        <v>37</v>
      </c>
      <c r="K523" s="5">
        <v>1</v>
      </c>
      <c r="L523" s="5">
        <v>37</v>
      </c>
      <c r="M523" s="1" t="s">
        <v>164</v>
      </c>
      <c r="N523" s="1" t="str">
        <f t="shared" si="1"/>
        <v>St Mary's University, Twickenham</v>
      </c>
    </row>
    <row r="524" spans="1:14" hidden="1">
      <c r="A524" s="1" t="s">
        <v>190</v>
      </c>
      <c r="B524" s="24">
        <v>1855.048669999999</v>
      </c>
      <c r="C524" s="5">
        <v>0.48295982161666168</v>
      </c>
      <c r="D524" s="5">
        <v>6</v>
      </c>
      <c r="E524" s="5">
        <v>1.5620932089614509E-3</v>
      </c>
      <c r="F524" s="5">
        <v>863.45290999999975</v>
      </c>
      <c r="G524" s="5">
        <v>0.2247989878281671</v>
      </c>
      <c r="H524" s="5">
        <v>0</v>
      </c>
      <c r="I524" s="5">
        <v>0</v>
      </c>
      <c r="J524" s="5">
        <v>1116.4984100000004</v>
      </c>
      <c r="K524" s="5">
        <v>0.29067909734620972</v>
      </c>
      <c r="L524" s="5">
        <v>3840.9999899999993</v>
      </c>
      <c r="M524" s="1" t="s">
        <v>165</v>
      </c>
      <c r="N524" s="1" t="str">
        <f t="shared" si="1"/>
        <v>The University of Salford</v>
      </c>
    </row>
    <row r="525" spans="1:14" hidden="1">
      <c r="A525" s="1" t="s">
        <v>191</v>
      </c>
      <c r="B525" s="24">
        <v>614</v>
      </c>
      <c r="C525" s="5">
        <v>1</v>
      </c>
      <c r="D525" s="5">
        <v>0</v>
      </c>
      <c r="E525" s="5">
        <v>0</v>
      </c>
      <c r="F525" s="5">
        <v>0</v>
      </c>
      <c r="G525" s="5">
        <v>0</v>
      </c>
      <c r="H525" s="5">
        <v>0</v>
      </c>
      <c r="I525" s="5">
        <v>0</v>
      </c>
      <c r="J525" s="5">
        <v>0</v>
      </c>
      <c r="K525" s="5">
        <v>0</v>
      </c>
      <c r="L525" s="5">
        <v>614</v>
      </c>
      <c r="M525" s="1" t="s">
        <v>166</v>
      </c>
      <c r="N525" s="1" t="str">
        <f t="shared" si="1"/>
        <v>The School of Oriental and African Studies</v>
      </c>
    </row>
    <row r="526" spans="1:14" hidden="1">
      <c r="A526" s="1" t="s">
        <v>192</v>
      </c>
      <c r="B526" s="24">
        <v>152.19383999999997</v>
      </c>
      <c r="C526" s="5">
        <v>0.25073121502790191</v>
      </c>
      <c r="D526" s="5">
        <v>3.6853899999999999</v>
      </c>
      <c r="E526" s="5">
        <v>6.0714830018854873E-3</v>
      </c>
      <c r="F526" s="5">
        <v>1</v>
      </c>
      <c r="G526" s="5">
        <v>1.6474465394125148E-3</v>
      </c>
      <c r="H526" s="5">
        <v>1</v>
      </c>
      <c r="I526" s="5">
        <v>1.6474465394125148E-3</v>
      </c>
      <c r="J526" s="5">
        <v>449.12073999999984</v>
      </c>
      <c r="K526" s="5">
        <v>0.73990240889138748</v>
      </c>
      <c r="L526" s="5">
        <v>606.99996999999985</v>
      </c>
      <c r="M526" s="1" t="s">
        <v>167</v>
      </c>
      <c r="N526" s="1" t="str">
        <f t="shared" si="1"/>
        <v>SRUC</v>
      </c>
    </row>
    <row r="527" spans="1:14" hidden="1">
      <c r="A527" s="1" t="s">
        <v>193</v>
      </c>
      <c r="B527" s="24">
        <v>0</v>
      </c>
      <c r="C527" s="5">
        <v>0</v>
      </c>
      <c r="D527" s="5">
        <v>0</v>
      </c>
      <c r="E527" s="5">
        <v>0</v>
      </c>
      <c r="F527" s="5">
        <v>0</v>
      </c>
      <c r="G527" s="5">
        <v>0</v>
      </c>
      <c r="H527" s="5">
        <v>0</v>
      </c>
      <c r="I527" s="5">
        <v>0</v>
      </c>
      <c r="J527" s="5">
        <v>1</v>
      </c>
      <c r="K527" s="5">
        <v>1</v>
      </c>
      <c r="L527" s="5">
        <v>1</v>
      </c>
      <c r="M527" s="1" t="s">
        <v>168</v>
      </c>
      <c r="N527" s="1" t="e">
        <f t="shared" ref="N527:N559" si="2">VLOOKUP(M527, $A$399:$A$532, 1, FALSE)</f>
        <v>#N/A</v>
      </c>
    </row>
    <row r="528" spans="1:14" hidden="1">
      <c r="A528" s="1" t="s">
        <v>194</v>
      </c>
      <c r="B528" s="24">
        <v>137</v>
      </c>
      <c r="C528" s="5">
        <v>1</v>
      </c>
      <c r="D528" s="5">
        <v>0</v>
      </c>
      <c r="E528" s="5">
        <v>0</v>
      </c>
      <c r="F528" s="5">
        <v>0</v>
      </c>
      <c r="G528" s="5">
        <v>0</v>
      </c>
      <c r="H528" s="5">
        <v>0</v>
      </c>
      <c r="I528" s="5">
        <v>0</v>
      </c>
      <c r="J528" s="5">
        <v>0</v>
      </c>
      <c r="K528" s="5">
        <v>0</v>
      </c>
      <c r="L528" s="5">
        <v>137</v>
      </c>
      <c r="M528" s="1" t="s">
        <v>169</v>
      </c>
      <c r="N528" s="1" t="str">
        <f t="shared" si="2"/>
        <v>The University of Sheffield</v>
      </c>
    </row>
    <row r="529" spans="1:14" hidden="1">
      <c r="A529" s="1" t="s">
        <v>196</v>
      </c>
      <c r="B529" s="24">
        <v>331.98905000000002</v>
      </c>
      <c r="C529" s="5">
        <v>0.53460392803207957</v>
      </c>
      <c r="D529" s="5">
        <v>1</v>
      </c>
      <c r="E529" s="5">
        <v>1.6103059062703409E-3</v>
      </c>
      <c r="F529" s="5">
        <v>1</v>
      </c>
      <c r="G529" s="5">
        <v>1.6103059062703409E-3</v>
      </c>
      <c r="H529" s="5">
        <v>0</v>
      </c>
      <c r="I529" s="5">
        <v>0</v>
      </c>
      <c r="J529" s="5">
        <v>287.01097000000004</v>
      </c>
      <c r="K529" s="5">
        <v>0.46217546015537975</v>
      </c>
      <c r="L529" s="5">
        <v>621.00002000000006</v>
      </c>
      <c r="M529" s="1" t="s">
        <v>170</v>
      </c>
      <c r="N529" s="1" t="e">
        <f t="shared" si="2"/>
        <v>#N/A</v>
      </c>
    </row>
    <row r="530" spans="1:14" hidden="1">
      <c r="A530" s="1" t="s">
        <v>198</v>
      </c>
      <c r="B530" s="24">
        <v>36</v>
      </c>
      <c r="C530" s="5">
        <v>1</v>
      </c>
      <c r="D530" s="5">
        <v>0</v>
      </c>
      <c r="E530" s="5">
        <v>0</v>
      </c>
      <c r="F530" s="5">
        <v>0</v>
      </c>
      <c r="G530" s="5">
        <v>0</v>
      </c>
      <c r="H530" s="5">
        <v>0</v>
      </c>
      <c r="I530" s="5">
        <v>0</v>
      </c>
      <c r="J530" s="5">
        <v>0</v>
      </c>
      <c r="K530" s="5">
        <v>0</v>
      </c>
      <c r="L530" s="5">
        <v>36</v>
      </c>
      <c r="M530" s="1" t="s">
        <v>171</v>
      </c>
      <c r="N530" s="1" t="str">
        <f t="shared" si="2"/>
        <v>The University of Southampton</v>
      </c>
    </row>
    <row r="531" spans="1:14" hidden="1">
      <c r="A531" s="1" t="s">
        <v>199</v>
      </c>
      <c r="B531" s="24">
        <v>67.587729999999993</v>
      </c>
      <c r="C531" s="5">
        <v>0.18670643646408838</v>
      </c>
      <c r="D531" s="5">
        <v>0</v>
      </c>
      <c r="E531" s="5">
        <v>0</v>
      </c>
      <c r="F531" s="5">
        <v>0</v>
      </c>
      <c r="G531" s="5">
        <v>0</v>
      </c>
      <c r="H531" s="5">
        <v>49</v>
      </c>
      <c r="I531" s="5">
        <v>0.13535911602209943</v>
      </c>
      <c r="J531" s="5">
        <v>245.41227000000003</v>
      </c>
      <c r="K531" s="5">
        <v>0.67793444751381227</v>
      </c>
      <c r="L531" s="5">
        <v>362</v>
      </c>
      <c r="M531" s="1" t="s">
        <v>172</v>
      </c>
      <c r="N531" s="1" t="str">
        <f t="shared" si="2"/>
        <v>Staffordshire University</v>
      </c>
    </row>
    <row r="532" spans="1:14" hidden="1">
      <c r="A532" s="1" t="s">
        <v>200</v>
      </c>
      <c r="B532" s="24">
        <v>1058.1327599999997</v>
      </c>
      <c r="C532" s="5">
        <v>0.80711881006864983</v>
      </c>
      <c r="D532" s="5">
        <v>7</v>
      </c>
      <c r="E532" s="5">
        <v>5.3394355453852032E-3</v>
      </c>
      <c r="F532" s="5">
        <v>176.46433999999999</v>
      </c>
      <c r="G532" s="5">
        <v>0.13460285278413428</v>
      </c>
      <c r="H532" s="5">
        <v>0</v>
      </c>
      <c r="I532" s="5">
        <v>0</v>
      </c>
      <c r="J532" s="5">
        <v>69.402899999999974</v>
      </c>
      <c r="K532" s="5">
        <v>5.2938901601830651E-2</v>
      </c>
      <c r="L532" s="5">
        <v>1310.9999999999998</v>
      </c>
      <c r="M532" s="1" t="s">
        <v>173</v>
      </c>
      <c r="N532" s="1" t="str">
        <f t="shared" si="2"/>
        <v>The University of Stirling</v>
      </c>
    </row>
    <row r="533" spans="1:14" hidden="1">
      <c r="A533" s="1" t="s">
        <v>207</v>
      </c>
      <c r="B533" s="24">
        <v>58645.087460000002</v>
      </c>
      <c r="C533" s="5">
        <v>0.54870544149128542</v>
      </c>
      <c r="D533" s="5">
        <v>3463.4616300000002</v>
      </c>
      <c r="E533" s="5">
        <v>3.2405446476203054E-2</v>
      </c>
      <c r="F533" s="5">
        <v>5522.1010900000001</v>
      </c>
      <c r="G533" s="5">
        <v>5.1666849650699766E-2</v>
      </c>
      <c r="H533" s="5">
        <v>7407.2912199999982</v>
      </c>
      <c r="I533" s="5">
        <v>6.9305395816773849E-2</v>
      </c>
      <c r="J533" s="5">
        <v>31841.056009999997</v>
      </c>
      <c r="K533" s="5">
        <v>0.29791686656503785</v>
      </c>
      <c r="L533" s="5">
        <v>106878.99741000001</v>
      </c>
      <c r="M533" s="1" t="s">
        <v>174</v>
      </c>
      <c r="N533" s="1" t="str">
        <f t="shared" si="2"/>
        <v>University of St Mark and St John</v>
      </c>
    </row>
    <row r="534" spans="1:14" hidden="1">
      <c r="A534" t="s">
        <v>44</v>
      </c>
      <c r="B534" s="25" t="s">
        <v>208</v>
      </c>
      <c r="C534" t="s">
        <v>208</v>
      </c>
      <c r="D534" t="s">
        <v>208</v>
      </c>
      <c r="E534" t="s">
        <v>208</v>
      </c>
      <c r="F534" t="s">
        <v>208</v>
      </c>
      <c r="G534" t="s">
        <v>208</v>
      </c>
      <c r="H534" t="s">
        <v>208</v>
      </c>
      <c r="I534" t="s">
        <v>208</v>
      </c>
      <c r="J534" t="s">
        <v>208</v>
      </c>
      <c r="K534" t="s">
        <v>208</v>
      </c>
      <c r="L534" t="s">
        <v>208</v>
      </c>
      <c r="M534" s="1" t="s">
        <v>175</v>
      </c>
      <c r="N534" s="1" t="str">
        <f t="shared" si="2"/>
        <v>Stranmillis University College</v>
      </c>
    </row>
    <row r="535" spans="1:14" hidden="1">
      <c r="A535" t="s">
        <v>54</v>
      </c>
      <c r="B535" s="25" t="s">
        <v>208</v>
      </c>
      <c r="C535" t="s">
        <v>208</v>
      </c>
      <c r="D535" t="s">
        <v>208</v>
      </c>
      <c r="E535" t="s">
        <v>208</v>
      </c>
      <c r="F535" t="s">
        <v>208</v>
      </c>
      <c r="G535" t="s">
        <v>208</v>
      </c>
      <c r="H535" t="s">
        <v>208</v>
      </c>
      <c r="I535" t="s">
        <v>208</v>
      </c>
      <c r="J535" t="s">
        <v>208</v>
      </c>
      <c r="K535" t="s">
        <v>208</v>
      </c>
      <c r="L535" t="s">
        <v>208</v>
      </c>
      <c r="M535" s="1" t="s">
        <v>176</v>
      </c>
      <c r="N535" s="1" t="str">
        <f t="shared" si="2"/>
        <v>The University of Strathclyde</v>
      </c>
    </row>
    <row r="536" spans="1:14" hidden="1">
      <c r="A536" t="s">
        <v>58</v>
      </c>
      <c r="B536" s="25" t="s">
        <v>208</v>
      </c>
      <c r="C536" t="s">
        <v>208</v>
      </c>
      <c r="D536" t="s">
        <v>208</v>
      </c>
      <c r="E536" t="s">
        <v>208</v>
      </c>
      <c r="F536" t="s">
        <v>208</v>
      </c>
      <c r="G536" t="s">
        <v>208</v>
      </c>
      <c r="H536" t="s">
        <v>208</v>
      </c>
      <c r="I536" t="s">
        <v>208</v>
      </c>
      <c r="J536" t="s">
        <v>208</v>
      </c>
      <c r="K536" t="s">
        <v>208</v>
      </c>
      <c r="L536" t="s">
        <v>208</v>
      </c>
      <c r="M536" s="1" t="s">
        <v>177</v>
      </c>
      <c r="N536" s="1" t="str">
        <f t="shared" si="2"/>
        <v>University Campus Suffolk</v>
      </c>
    </row>
    <row r="537" spans="1:14" hidden="1">
      <c r="A537" t="s">
        <v>61</v>
      </c>
      <c r="B537" s="25" t="s">
        <v>208</v>
      </c>
      <c r="C537" t="s">
        <v>208</v>
      </c>
      <c r="D537" t="s">
        <v>208</v>
      </c>
      <c r="E537" t="s">
        <v>208</v>
      </c>
      <c r="F537" t="s">
        <v>208</v>
      </c>
      <c r="G537" t="s">
        <v>208</v>
      </c>
      <c r="H537" t="s">
        <v>208</v>
      </c>
      <c r="I537" t="s">
        <v>208</v>
      </c>
      <c r="J537" t="s">
        <v>208</v>
      </c>
      <c r="K537" t="s">
        <v>208</v>
      </c>
      <c r="L537" t="s">
        <v>208</v>
      </c>
      <c r="M537" s="1" t="s">
        <v>178</v>
      </c>
      <c r="N537" s="1" t="str">
        <f t="shared" si="2"/>
        <v>The University of Sunderland</v>
      </c>
    </row>
    <row r="538" spans="1:14" hidden="1">
      <c r="A538" t="s">
        <v>64</v>
      </c>
      <c r="B538" s="25" t="s">
        <v>208</v>
      </c>
      <c r="C538" t="s">
        <v>208</v>
      </c>
      <c r="D538" t="s">
        <v>208</v>
      </c>
      <c r="E538" t="s">
        <v>208</v>
      </c>
      <c r="F538" t="s">
        <v>208</v>
      </c>
      <c r="G538" t="s">
        <v>208</v>
      </c>
      <c r="H538" t="s">
        <v>208</v>
      </c>
      <c r="I538" t="s">
        <v>208</v>
      </c>
      <c r="J538" t="s">
        <v>208</v>
      </c>
      <c r="K538" t="s">
        <v>208</v>
      </c>
      <c r="L538" t="s">
        <v>208</v>
      </c>
      <c r="M538" s="1" t="s">
        <v>179</v>
      </c>
      <c r="N538" s="1" t="str">
        <f t="shared" si="2"/>
        <v>The University of Surrey</v>
      </c>
    </row>
    <row r="539" spans="1:14" hidden="1">
      <c r="A539" t="s">
        <v>67</v>
      </c>
      <c r="B539" s="25" t="s">
        <v>208</v>
      </c>
      <c r="C539" t="s">
        <v>208</v>
      </c>
      <c r="D539" t="s">
        <v>208</v>
      </c>
      <c r="E539" t="s">
        <v>208</v>
      </c>
      <c r="F539" t="s">
        <v>208</v>
      </c>
      <c r="G539" t="s">
        <v>208</v>
      </c>
      <c r="H539" t="s">
        <v>208</v>
      </c>
      <c r="I539" t="s">
        <v>208</v>
      </c>
      <c r="J539" t="s">
        <v>208</v>
      </c>
      <c r="K539" t="s">
        <v>208</v>
      </c>
      <c r="L539" t="s">
        <v>208</v>
      </c>
      <c r="M539" s="1" t="s">
        <v>180</v>
      </c>
      <c r="N539" s="1" t="str">
        <f t="shared" si="2"/>
        <v>The University of Sussex</v>
      </c>
    </row>
    <row r="540" spans="1:14" hidden="1">
      <c r="A540" t="s">
        <v>68</v>
      </c>
      <c r="B540" s="25" t="s">
        <v>208</v>
      </c>
      <c r="C540" t="s">
        <v>208</v>
      </c>
      <c r="D540" t="s">
        <v>208</v>
      </c>
      <c r="E540" t="s">
        <v>208</v>
      </c>
      <c r="F540" t="s">
        <v>208</v>
      </c>
      <c r="G540" t="s">
        <v>208</v>
      </c>
      <c r="H540" t="s">
        <v>208</v>
      </c>
      <c r="I540" t="s">
        <v>208</v>
      </c>
      <c r="J540" t="s">
        <v>208</v>
      </c>
      <c r="K540" t="s">
        <v>208</v>
      </c>
      <c r="L540" t="s">
        <v>208</v>
      </c>
      <c r="M540" s="1" t="s">
        <v>181</v>
      </c>
      <c r="N540" s="1" t="str">
        <f t="shared" si="2"/>
        <v>Swansea University</v>
      </c>
    </row>
    <row r="541" spans="1:14" hidden="1">
      <c r="A541" t="s">
        <v>71</v>
      </c>
      <c r="B541" s="25" t="s">
        <v>208</v>
      </c>
      <c r="C541" t="s">
        <v>208</v>
      </c>
      <c r="D541" t="s">
        <v>208</v>
      </c>
      <c r="E541" t="s">
        <v>208</v>
      </c>
      <c r="F541" t="s">
        <v>208</v>
      </c>
      <c r="G541" t="s">
        <v>208</v>
      </c>
      <c r="H541" t="s">
        <v>208</v>
      </c>
      <c r="I541" t="s">
        <v>208</v>
      </c>
      <c r="J541" t="s">
        <v>208</v>
      </c>
      <c r="K541" t="s">
        <v>208</v>
      </c>
      <c r="L541" t="s">
        <v>208</v>
      </c>
      <c r="M541" s="1" t="s">
        <v>182</v>
      </c>
      <c r="N541" s="1" t="str">
        <f t="shared" si="2"/>
        <v>Teesside University</v>
      </c>
    </row>
    <row r="542" spans="1:14" hidden="1">
      <c r="A542" t="s">
        <v>72</v>
      </c>
      <c r="B542" s="25" t="s">
        <v>208</v>
      </c>
      <c r="C542" t="s">
        <v>208</v>
      </c>
      <c r="D542" t="s">
        <v>208</v>
      </c>
      <c r="E542" t="s">
        <v>208</v>
      </c>
      <c r="F542" t="s">
        <v>208</v>
      </c>
      <c r="G542" t="s">
        <v>208</v>
      </c>
      <c r="H542" t="s">
        <v>208</v>
      </c>
      <c r="I542" t="s">
        <v>208</v>
      </c>
      <c r="J542" t="s">
        <v>208</v>
      </c>
      <c r="K542" t="s">
        <v>208</v>
      </c>
      <c r="L542" t="s">
        <v>208</v>
      </c>
      <c r="M542" s="1" t="s">
        <v>183</v>
      </c>
      <c r="N542" s="1" t="e">
        <f t="shared" si="2"/>
        <v>#N/A</v>
      </c>
    </row>
    <row r="543" spans="1:14" hidden="1">
      <c r="A543" t="s">
        <v>98</v>
      </c>
      <c r="B543" s="25" t="s">
        <v>208</v>
      </c>
      <c r="C543" t="s">
        <v>208</v>
      </c>
      <c r="D543" t="s">
        <v>208</v>
      </c>
      <c r="E543" t="s">
        <v>208</v>
      </c>
      <c r="F543" t="s">
        <v>208</v>
      </c>
      <c r="G543" t="s">
        <v>208</v>
      </c>
      <c r="H543" t="s">
        <v>208</v>
      </c>
      <c r="I543" t="s">
        <v>208</v>
      </c>
      <c r="J543" t="s">
        <v>208</v>
      </c>
      <c r="K543" t="s">
        <v>208</v>
      </c>
      <c r="L543" t="s">
        <v>208</v>
      </c>
      <c r="M543" s="1" t="s">
        <v>184</v>
      </c>
      <c r="N543" s="1" t="str">
        <f t="shared" si="2"/>
        <v>University of Wales Trinity Saint David</v>
      </c>
    </row>
    <row r="544" spans="1:14" hidden="1">
      <c r="A544" t="s">
        <v>102</v>
      </c>
      <c r="B544" s="25" t="s">
        <v>208</v>
      </c>
      <c r="C544" t="s">
        <v>208</v>
      </c>
      <c r="D544" t="s">
        <v>208</v>
      </c>
      <c r="E544" t="s">
        <v>208</v>
      </c>
      <c r="F544" t="s">
        <v>208</v>
      </c>
      <c r="G544" t="s">
        <v>208</v>
      </c>
      <c r="H544" t="s">
        <v>208</v>
      </c>
      <c r="I544" t="s">
        <v>208</v>
      </c>
      <c r="J544" t="s">
        <v>208</v>
      </c>
      <c r="K544" t="s">
        <v>208</v>
      </c>
      <c r="L544" t="s">
        <v>208</v>
      </c>
      <c r="M544" s="1" t="s">
        <v>185</v>
      </c>
      <c r="N544" s="1" t="str">
        <f t="shared" si="2"/>
        <v>University of the Highlands and Islands</v>
      </c>
    </row>
    <row r="545" spans="1:14" hidden="1">
      <c r="A545" t="s">
        <v>109</v>
      </c>
      <c r="B545" s="25" t="s">
        <v>208</v>
      </c>
      <c r="C545" t="s">
        <v>208</v>
      </c>
      <c r="D545" t="s">
        <v>208</v>
      </c>
      <c r="E545" t="s">
        <v>208</v>
      </c>
      <c r="F545" t="s">
        <v>208</v>
      </c>
      <c r="G545" t="s">
        <v>208</v>
      </c>
      <c r="H545" t="s">
        <v>208</v>
      </c>
      <c r="I545" t="s">
        <v>208</v>
      </c>
      <c r="J545" t="s">
        <v>208</v>
      </c>
      <c r="K545" t="s">
        <v>208</v>
      </c>
      <c r="L545" t="s">
        <v>208</v>
      </c>
      <c r="M545" s="1" t="s">
        <v>186</v>
      </c>
      <c r="N545" s="1" t="str">
        <f t="shared" si="2"/>
        <v>University of Ulster</v>
      </c>
    </row>
    <row r="546" spans="1:14" hidden="1">
      <c r="A546" t="s">
        <v>119</v>
      </c>
      <c r="B546" s="25" t="s">
        <v>208</v>
      </c>
      <c r="C546" t="s">
        <v>208</v>
      </c>
      <c r="D546" t="s">
        <v>208</v>
      </c>
      <c r="E546" t="s">
        <v>208</v>
      </c>
      <c r="F546" t="s">
        <v>208</v>
      </c>
      <c r="G546" t="s">
        <v>208</v>
      </c>
      <c r="H546" t="s">
        <v>208</v>
      </c>
      <c r="I546" t="s">
        <v>208</v>
      </c>
      <c r="J546" t="s">
        <v>208</v>
      </c>
      <c r="K546" t="s">
        <v>208</v>
      </c>
      <c r="L546" t="s">
        <v>208</v>
      </c>
      <c r="M546" s="1" t="s">
        <v>187</v>
      </c>
      <c r="N546" s="1" t="str">
        <f t="shared" si="2"/>
        <v>University College London</v>
      </c>
    </row>
    <row r="547" spans="1:14" hidden="1">
      <c r="A547" t="s">
        <v>122</v>
      </c>
      <c r="B547" s="25" t="s">
        <v>208</v>
      </c>
      <c r="C547" t="s">
        <v>208</v>
      </c>
      <c r="D547" t="s">
        <v>208</v>
      </c>
      <c r="E547" t="s">
        <v>208</v>
      </c>
      <c r="F547" t="s">
        <v>208</v>
      </c>
      <c r="G547" t="s">
        <v>208</v>
      </c>
      <c r="H547" t="s">
        <v>208</v>
      </c>
      <c r="I547" t="s">
        <v>208</v>
      </c>
      <c r="J547" t="s">
        <v>208</v>
      </c>
      <c r="K547" t="s">
        <v>208</v>
      </c>
      <c r="L547" t="s">
        <v>208</v>
      </c>
      <c r="M547" s="1" t="s">
        <v>188</v>
      </c>
      <c r="N547" s="1" t="str">
        <f t="shared" si="2"/>
        <v>University of South Wales</v>
      </c>
    </row>
    <row r="548" spans="1:14" hidden="1">
      <c r="A548" t="s">
        <v>124</v>
      </c>
      <c r="B548" s="25" t="s">
        <v>208</v>
      </c>
      <c r="C548" t="s">
        <v>208</v>
      </c>
      <c r="D548" t="s">
        <v>208</v>
      </c>
      <c r="E548" t="s">
        <v>208</v>
      </c>
      <c r="F548" t="s">
        <v>208</v>
      </c>
      <c r="G548" t="s">
        <v>208</v>
      </c>
      <c r="H548" t="s">
        <v>208</v>
      </c>
      <c r="I548" t="s">
        <v>208</v>
      </c>
      <c r="J548" t="s">
        <v>208</v>
      </c>
      <c r="K548" t="s">
        <v>208</v>
      </c>
      <c r="L548" t="s">
        <v>208</v>
      </c>
      <c r="M548" s="1" t="s">
        <v>189</v>
      </c>
      <c r="N548" s="1" t="str">
        <f t="shared" si="2"/>
        <v>The University of Wales (central functions)</v>
      </c>
    </row>
    <row r="549" spans="1:14" hidden="1">
      <c r="A549" t="s">
        <v>127</v>
      </c>
      <c r="B549" s="25" t="s">
        <v>208</v>
      </c>
      <c r="C549" t="s">
        <v>208</v>
      </c>
      <c r="D549" t="s">
        <v>208</v>
      </c>
      <c r="E549" t="s">
        <v>208</v>
      </c>
      <c r="F549" t="s">
        <v>208</v>
      </c>
      <c r="G549" t="s">
        <v>208</v>
      </c>
      <c r="H549" t="s">
        <v>208</v>
      </c>
      <c r="I549" t="s">
        <v>208</v>
      </c>
      <c r="J549" t="s">
        <v>208</v>
      </c>
      <c r="K549" t="s">
        <v>208</v>
      </c>
      <c r="L549" t="s">
        <v>208</v>
      </c>
      <c r="M549" s="1" t="s">
        <v>190</v>
      </c>
      <c r="N549" s="1" t="str">
        <f t="shared" si="2"/>
        <v>The University of Warwick</v>
      </c>
    </row>
    <row r="550" spans="1:14" hidden="1">
      <c r="A550" t="s">
        <v>131</v>
      </c>
      <c r="B550" s="25" t="s">
        <v>208</v>
      </c>
      <c r="C550" t="s">
        <v>208</v>
      </c>
      <c r="D550" t="s">
        <v>208</v>
      </c>
      <c r="E550" t="s">
        <v>208</v>
      </c>
      <c r="F550" t="s">
        <v>208</v>
      </c>
      <c r="G550" t="s">
        <v>208</v>
      </c>
      <c r="H550" t="s">
        <v>208</v>
      </c>
      <c r="I550" t="s">
        <v>208</v>
      </c>
      <c r="J550" t="s">
        <v>208</v>
      </c>
      <c r="K550" t="s">
        <v>208</v>
      </c>
      <c r="L550" t="s">
        <v>208</v>
      </c>
      <c r="M550" s="1" t="s">
        <v>191</v>
      </c>
      <c r="N550" s="1" t="str">
        <f t="shared" si="2"/>
        <v>University of the West of England, Bristol</v>
      </c>
    </row>
    <row r="551" spans="1:14" hidden="1">
      <c r="A551" t="s">
        <v>140</v>
      </c>
      <c r="B551" s="25" t="s">
        <v>208</v>
      </c>
      <c r="C551" t="s">
        <v>208</v>
      </c>
      <c r="D551" t="s">
        <v>208</v>
      </c>
      <c r="E551" t="s">
        <v>208</v>
      </c>
      <c r="F551" t="s">
        <v>208</v>
      </c>
      <c r="G551" t="s">
        <v>208</v>
      </c>
      <c r="H551" t="s">
        <v>208</v>
      </c>
      <c r="I551" t="s">
        <v>208</v>
      </c>
      <c r="J551" t="s">
        <v>208</v>
      </c>
      <c r="K551" t="s">
        <v>208</v>
      </c>
      <c r="L551" t="s">
        <v>208</v>
      </c>
      <c r="M551" s="1" t="s">
        <v>192</v>
      </c>
      <c r="N551" s="1" t="str">
        <f t="shared" si="2"/>
        <v>The University of the West of Scotland</v>
      </c>
    </row>
    <row r="552" spans="1:14" hidden="1">
      <c r="A552" t="s">
        <v>145</v>
      </c>
      <c r="B552" s="25" t="s">
        <v>208</v>
      </c>
      <c r="C552" t="s">
        <v>208</v>
      </c>
      <c r="D552" t="s">
        <v>208</v>
      </c>
      <c r="E552" t="s">
        <v>208</v>
      </c>
      <c r="F552" t="s">
        <v>208</v>
      </c>
      <c r="G552" t="s">
        <v>208</v>
      </c>
      <c r="H552" t="s">
        <v>208</v>
      </c>
      <c r="I552" t="s">
        <v>208</v>
      </c>
      <c r="J552" t="s">
        <v>208</v>
      </c>
      <c r="K552" t="s">
        <v>208</v>
      </c>
      <c r="L552" t="s">
        <v>208</v>
      </c>
      <c r="M552" s="1" t="s">
        <v>193</v>
      </c>
      <c r="N552" s="1" t="str">
        <f t="shared" si="2"/>
        <v>The University of West London</v>
      </c>
    </row>
    <row r="553" spans="1:14" hidden="1">
      <c r="A553" t="s">
        <v>152</v>
      </c>
      <c r="B553" s="25" t="s">
        <v>208</v>
      </c>
      <c r="C553" t="s">
        <v>208</v>
      </c>
      <c r="D553" t="s">
        <v>208</v>
      </c>
      <c r="E553" t="s">
        <v>208</v>
      </c>
      <c r="F553" t="s">
        <v>208</v>
      </c>
      <c r="G553" t="s">
        <v>208</v>
      </c>
      <c r="H553" t="s">
        <v>208</v>
      </c>
      <c r="I553" t="s">
        <v>208</v>
      </c>
      <c r="J553" t="s">
        <v>208</v>
      </c>
      <c r="K553" t="s">
        <v>208</v>
      </c>
      <c r="L553" t="s">
        <v>208</v>
      </c>
      <c r="M553" s="1" t="s">
        <v>194</v>
      </c>
      <c r="N553" s="1" t="str">
        <f t="shared" si="2"/>
        <v>The University of Westminster</v>
      </c>
    </row>
    <row r="554" spans="1:14" hidden="1">
      <c r="A554" t="s">
        <v>158</v>
      </c>
      <c r="B554" s="25" t="s">
        <v>208</v>
      </c>
      <c r="C554" t="s">
        <v>208</v>
      </c>
      <c r="D554" t="s">
        <v>208</v>
      </c>
      <c r="E554" t="s">
        <v>208</v>
      </c>
      <c r="F554" t="s">
        <v>208</v>
      </c>
      <c r="G554" t="s">
        <v>208</v>
      </c>
      <c r="H554" t="s">
        <v>208</v>
      </c>
      <c r="I554" t="s">
        <v>208</v>
      </c>
      <c r="J554" t="s">
        <v>208</v>
      </c>
      <c r="K554" t="s">
        <v>208</v>
      </c>
      <c r="L554" t="s">
        <v>208</v>
      </c>
      <c r="M554" s="1" t="s">
        <v>195</v>
      </c>
      <c r="N554" s="1" t="e">
        <f t="shared" si="2"/>
        <v>#N/A</v>
      </c>
    </row>
    <row r="555" spans="1:14" hidden="1">
      <c r="A555" t="s">
        <v>159</v>
      </c>
      <c r="B555" s="25" t="s">
        <v>208</v>
      </c>
      <c r="C555" t="s">
        <v>208</v>
      </c>
      <c r="D555" t="s">
        <v>208</v>
      </c>
      <c r="E555" t="s">
        <v>208</v>
      </c>
      <c r="F555" t="s">
        <v>208</v>
      </c>
      <c r="G555" t="s">
        <v>208</v>
      </c>
      <c r="H555" t="s">
        <v>208</v>
      </c>
      <c r="I555" t="s">
        <v>208</v>
      </c>
      <c r="J555" t="s">
        <v>208</v>
      </c>
      <c r="K555" t="s">
        <v>208</v>
      </c>
      <c r="L555" t="s">
        <v>208</v>
      </c>
      <c r="M555" s="1" t="s">
        <v>196</v>
      </c>
      <c r="N555" s="1" t="str">
        <f t="shared" si="2"/>
        <v>The University of Wolverhampton</v>
      </c>
    </row>
    <row r="556" spans="1:14" hidden="1">
      <c r="A556" t="s">
        <v>163</v>
      </c>
      <c r="B556" s="25" t="s">
        <v>208</v>
      </c>
      <c r="C556" t="s">
        <v>208</v>
      </c>
      <c r="D556" t="s">
        <v>208</v>
      </c>
      <c r="E556" t="s">
        <v>208</v>
      </c>
      <c r="F556" t="s">
        <v>208</v>
      </c>
      <c r="G556" t="s">
        <v>208</v>
      </c>
      <c r="H556" t="s">
        <v>208</v>
      </c>
      <c r="I556" t="s">
        <v>208</v>
      </c>
      <c r="J556" t="s">
        <v>208</v>
      </c>
      <c r="K556" t="s">
        <v>208</v>
      </c>
      <c r="L556" t="s">
        <v>208</v>
      </c>
      <c r="M556" s="1" t="s">
        <v>197</v>
      </c>
      <c r="N556" s="1" t="e">
        <f t="shared" si="2"/>
        <v>#N/A</v>
      </c>
    </row>
    <row r="557" spans="1:14" hidden="1">
      <c r="A557" t="s">
        <v>168</v>
      </c>
      <c r="B557" s="25" t="s">
        <v>208</v>
      </c>
      <c r="C557" t="s">
        <v>208</v>
      </c>
      <c r="D557" t="s">
        <v>208</v>
      </c>
      <c r="E557" t="s">
        <v>208</v>
      </c>
      <c r="F557" t="s">
        <v>208</v>
      </c>
      <c r="G557" t="s">
        <v>208</v>
      </c>
      <c r="H557" t="s">
        <v>208</v>
      </c>
      <c r="I557" t="s">
        <v>208</v>
      </c>
      <c r="J557" t="s">
        <v>208</v>
      </c>
      <c r="K557" t="s">
        <v>208</v>
      </c>
      <c r="L557" t="s">
        <v>208</v>
      </c>
      <c r="M557" s="1" t="s">
        <v>198</v>
      </c>
      <c r="N557" s="1" t="str">
        <f t="shared" si="2"/>
        <v>Writtle College</v>
      </c>
    </row>
    <row r="558" spans="1:14" hidden="1">
      <c r="A558" t="s">
        <v>170</v>
      </c>
      <c r="B558" s="25" t="s">
        <v>208</v>
      </c>
      <c r="C558" t="s">
        <v>208</v>
      </c>
      <c r="D558" t="s">
        <v>208</v>
      </c>
      <c r="E558" t="s">
        <v>208</v>
      </c>
      <c r="F558" t="s">
        <v>208</v>
      </c>
      <c r="G558" t="s">
        <v>208</v>
      </c>
      <c r="H558" t="s">
        <v>208</v>
      </c>
      <c r="I558" t="s">
        <v>208</v>
      </c>
      <c r="J558" t="s">
        <v>208</v>
      </c>
      <c r="K558" t="s">
        <v>208</v>
      </c>
      <c r="L558" t="s">
        <v>208</v>
      </c>
      <c r="M558" s="1" t="s">
        <v>199</v>
      </c>
      <c r="N558" s="1" t="str">
        <f t="shared" si="2"/>
        <v>York St John University</v>
      </c>
    </row>
    <row r="559" spans="1:14" hidden="1">
      <c r="A559" t="s">
        <v>183</v>
      </c>
      <c r="B559" s="25" t="s">
        <v>208</v>
      </c>
      <c r="C559" t="s">
        <v>208</v>
      </c>
      <c r="D559" t="s">
        <v>208</v>
      </c>
      <c r="E559" t="s">
        <v>208</v>
      </c>
      <c r="F559" t="s">
        <v>208</v>
      </c>
      <c r="G559" t="s">
        <v>208</v>
      </c>
      <c r="H559" t="s">
        <v>208</v>
      </c>
      <c r="I559" t="s">
        <v>208</v>
      </c>
      <c r="J559" t="s">
        <v>208</v>
      </c>
      <c r="K559" t="s">
        <v>208</v>
      </c>
      <c r="L559" t="s">
        <v>208</v>
      </c>
      <c r="M559" s="1" t="s">
        <v>200</v>
      </c>
      <c r="N559" s="1" t="str">
        <f t="shared" si="2"/>
        <v>The University of York</v>
      </c>
    </row>
    <row r="560" spans="1:14" hidden="1">
      <c r="A560" t="s">
        <v>195</v>
      </c>
      <c r="B560" s="25" t="s">
        <v>208</v>
      </c>
      <c r="C560" t="s">
        <v>208</v>
      </c>
      <c r="D560" t="s">
        <v>208</v>
      </c>
      <c r="E560" t="s">
        <v>208</v>
      </c>
      <c r="F560" t="s">
        <v>208</v>
      </c>
      <c r="G560" t="s">
        <v>208</v>
      </c>
      <c r="H560" t="s">
        <v>208</v>
      </c>
      <c r="I560" t="s">
        <v>208</v>
      </c>
      <c r="J560" t="s">
        <v>208</v>
      </c>
      <c r="K560" t="s">
        <v>208</v>
      </c>
      <c r="L560" t="s">
        <v>208</v>
      </c>
    </row>
    <row r="561" spans="1:12" hidden="1">
      <c r="A561" t="s">
        <v>197</v>
      </c>
      <c r="B561" s="25" t="s">
        <v>208</v>
      </c>
      <c r="C561" t="s">
        <v>208</v>
      </c>
      <c r="D561" t="s">
        <v>208</v>
      </c>
      <c r="E561" t="s">
        <v>208</v>
      </c>
      <c r="F561" t="s">
        <v>208</v>
      </c>
      <c r="G561" t="s">
        <v>208</v>
      </c>
      <c r="H561" t="s">
        <v>208</v>
      </c>
      <c r="I561" t="s">
        <v>208</v>
      </c>
      <c r="J561" t="s">
        <v>208</v>
      </c>
      <c r="K561" t="s">
        <v>208</v>
      </c>
      <c r="L561" t="s">
        <v>208</v>
      </c>
    </row>
  </sheetData>
  <mergeCells count="2">
    <mergeCell ref="C6:F8"/>
    <mergeCell ref="B3:D3"/>
  </mergeCells>
  <phoneticPr fontId="8" type="noConversion"/>
  <dataValidations count="1">
    <dataValidation type="list" allowBlank="1" showInputMessage="1" showErrorMessage="1" sqref="B3">
      <formula1>$A$59:$A$220</formula1>
    </dataValidation>
  </dataValidations>
  <pageMargins left="0.7" right="0.7" top="0.75" bottom="0.75" header="0.3" footer="0.3"/>
  <pageSetup paperSize="9" scale="93" fitToHeight="0" orientation="landscape"/>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4"/>
  <sheetViews>
    <sheetView workbookViewId="0">
      <selection activeCell="C4" sqref="C4"/>
    </sheetView>
  </sheetViews>
  <sheetFormatPr baseColWidth="10" defaultColWidth="0" defaultRowHeight="14" x14ac:dyDescent="0"/>
  <cols>
    <col min="1" max="1" width="19.33203125" style="25" customWidth="1"/>
    <col min="2" max="2" width="45" style="25" customWidth="1"/>
    <col min="3" max="3" width="17.33203125" style="99" customWidth="1"/>
    <col min="4" max="4" width="10.83203125" style="99" customWidth="1"/>
    <col min="5" max="5" width="8.6640625" style="99" customWidth="1"/>
    <col min="6" max="6" width="14.83203125" style="25" customWidth="1"/>
    <col min="7" max="7" width="71.83203125" style="61" customWidth="1"/>
    <col min="8" max="8" width="9.1640625" style="25" hidden="1" customWidth="1"/>
    <col min="9" max="22" width="0" style="25" hidden="1" customWidth="1"/>
    <col min="23" max="16384" width="9.1640625" style="25" hidden="1"/>
  </cols>
  <sheetData>
    <row r="1" spans="1:7" s="63" customFormat="1" ht="42">
      <c r="A1" s="92" t="s">
        <v>212</v>
      </c>
      <c r="B1" s="100" t="s">
        <v>35</v>
      </c>
      <c r="C1" s="9" t="s">
        <v>5</v>
      </c>
      <c r="D1" s="9" t="s">
        <v>6</v>
      </c>
      <c r="E1" s="9" t="s">
        <v>209</v>
      </c>
      <c r="F1" s="9" t="s">
        <v>210</v>
      </c>
      <c r="G1" s="10" t="s">
        <v>378</v>
      </c>
    </row>
    <row r="2" spans="1:7" ht="28">
      <c r="A2" s="93">
        <v>1</v>
      </c>
      <c r="B2" s="66" t="s">
        <v>155</v>
      </c>
      <c r="C2" s="39">
        <v>88.16046</v>
      </c>
      <c r="D2" s="39">
        <v>87.839540000000014</v>
      </c>
      <c r="E2" s="39">
        <v>768</v>
      </c>
      <c r="F2" s="40">
        <v>0.90660968220338989</v>
      </c>
      <c r="G2" s="94" t="s">
        <v>273</v>
      </c>
    </row>
    <row r="3" spans="1:7" ht="28">
      <c r="A3" s="93">
        <v>2</v>
      </c>
      <c r="B3" s="66" t="s">
        <v>141</v>
      </c>
      <c r="C3" s="39">
        <v>882.55773999999997</v>
      </c>
      <c r="D3" s="39">
        <v>5540.7555999999786</v>
      </c>
      <c r="E3" s="39">
        <v>1193.99983</v>
      </c>
      <c r="F3" s="40">
        <v>0.88413792103548206</v>
      </c>
      <c r="G3" s="94" t="s">
        <v>293</v>
      </c>
    </row>
    <row r="4" spans="1:7" ht="28">
      <c r="A4" s="93">
        <v>3</v>
      </c>
      <c r="B4" s="66" t="s">
        <v>69</v>
      </c>
      <c r="C4" s="39">
        <v>50.999989999999997</v>
      </c>
      <c r="D4" s="39">
        <v>18</v>
      </c>
      <c r="E4" s="39">
        <v>324.99999000000003</v>
      </c>
      <c r="F4" s="40">
        <v>0.87055839444458849</v>
      </c>
      <c r="G4" s="94" t="s">
        <v>228</v>
      </c>
    </row>
    <row r="5" spans="1:7">
      <c r="A5" s="93">
        <v>4</v>
      </c>
      <c r="B5" s="66" t="s">
        <v>125</v>
      </c>
      <c r="C5" s="39">
        <v>32</v>
      </c>
      <c r="D5" s="39">
        <v>40.16781000000001</v>
      </c>
      <c r="E5" s="39">
        <v>107.375</v>
      </c>
      <c r="F5" s="40">
        <v>0.82176952672178849</v>
      </c>
      <c r="G5" s="94" t="s">
        <v>360</v>
      </c>
    </row>
    <row r="6" spans="1:7" ht="28">
      <c r="A6" s="93">
        <v>5</v>
      </c>
      <c r="B6" s="66" t="s">
        <v>129</v>
      </c>
      <c r="C6" s="39">
        <v>184.00000000000003</v>
      </c>
      <c r="D6" s="39">
        <v>564.08769999999959</v>
      </c>
      <c r="E6" s="39">
        <v>108</v>
      </c>
      <c r="F6" s="40">
        <v>0.78506874938163451</v>
      </c>
      <c r="G6" s="94" t="s">
        <v>258</v>
      </c>
    </row>
    <row r="7" spans="1:7">
      <c r="A7" s="93">
        <v>6</v>
      </c>
      <c r="B7" s="66" t="s">
        <v>143</v>
      </c>
      <c r="C7" s="39">
        <v>2217.7937699999989</v>
      </c>
      <c r="D7" s="39">
        <v>4252.464689999998</v>
      </c>
      <c r="E7" s="39">
        <v>2798.0727699999989</v>
      </c>
      <c r="F7" s="40">
        <v>0.76071272001788393</v>
      </c>
      <c r="G7" s="94" t="s">
        <v>328</v>
      </c>
    </row>
    <row r="8" spans="1:7">
      <c r="A8" s="93">
        <v>7</v>
      </c>
      <c r="B8" s="66" t="s">
        <v>147</v>
      </c>
      <c r="C8" s="39">
        <v>1063.54494</v>
      </c>
      <c r="D8" s="39">
        <v>1114.6241199999999</v>
      </c>
      <c r="E8" s="39">
        <v>2083.0237499999998</v>
      </c>
      <c r="F8" s="40">
        <v>0.75041144876051724</v>
      </c>
      <c r="G8" s="94" t="s">
        <v>266</v>
      </c>
    </row>
    <row r="9" spans="1:7">
      <c r="A9" s="93">
        <v>8</v>
      </c>
      <c r="B9" s="66" t="s">
        <v>62</v>
      </c>
      <c r="C9" s="39">
        <v>127</v>
      </c>
      <c r="D9" s="39">
        <v>17</v>
      </c>
      <c r="E9" s="39">
        <v>355</v>
      </c>
      <c r="F9" s="40">
        <v>0.74549098196392782</v>
      </c>
      <c r="G9" s="94" t="s">
        <v>305</v>
      </c>
    </row>
    <row r="10" spans="1:7">
      <c r="A10" s="93">
        <v>9</v>
      </c>
      <c r="B10" s="66" t="s">
        <v>132</v>
      </c>
      <c r="C10" s="39">
        <v>2397.3744600000018</v>
      </c>
      <c r="D10" s="39">
        <v>2325.0560499999992</v>
      </c>
      <c r="E10" s="39">
        <v>4689.6946799999996</v>
      </c>
      <c r="F10" s="40">
        <v>0.74528871943319297</v>
      </c>
      <c r="G10" s="94" t="s">
        <v>326</v>
      </c>
    </row>
    <row r="11" spans="1:7">
      <c r="A11" s="93">
        <v>10</v>
      </c>
      <c r="B11" s="66" t="s">
        <v>85</v>
      </c>
      <c r="C11" s="39">
        <v>495.55598000000003</v>
      </c>
      <c r="D11" s="39">
        <v>380.28788999999989</v>
      </c>
      <c r="E11" s="39">
        <v>939.73070999999993</v>
      </c>
      <c r="F11" s="40">
        <v>0.72705280991541521</v>
      </c>
      <c r="G11" s="94" t="s">
        <v>234</v>
      </c>
    </row>
    <row r="12" spans="1:7" ht="28">
      <c r="A12" s="93">
        <v>11</v>
      </c>
      <c r="B12" s="66" t="s">
        <v>190</v>
      </c>
      <c r="C12" s="39">
        <v>1327.5985300000007</v>
      </c>
      <c r="D12" s="39">
        <v>800.56921000000011</v>
      </c>
      <c r="E12" s="39">
        <v>2724.5015799999987</v>
      </c>
      <c r="F12" s="40">
        <v>0.72641891658918967</v>
      </c>
      <c r="G12" s="94" t="s">
        <v>341</v>
      </c>
    </row>
    <row r="13" spans="1:7" ht="28">
      <c r="A13" s="93">
        <v>12</v>
      </c>
      <c r="B13" s="66" t="s">
        <v>41</v>
      </c>
      <c r="C13" s="39">
        <v>696.28213000000005</v>
      </c>
      <c r="D13" s="39">
        <v>80.404789999999991</v>
      </c>
      <c r="E13" s="39">
        <v>1713.0000000000005</v>
      </c>
      <c r="F13" s="40">
        <v>0.7203334586342286</v>
      </c>
      <c r="G13" s="94" t="s">
        <v>215</v>
      </c>
    </row>
    <row r="14" spans="1:7" ht="28">
      <c r="A14" s="93">
        <v>13</v>
      </c>
      <c r="B14" s="66" t="s">
        <v>74</v>
      </c>
      <c r="C14" s="39">
        <v>31.999999999999982</v>
      </c>
      <c r="D14" s="39">
        <v>10</v>
      </c>
      <c r="E14" s="39">
        <v>70.745400000000004</v>
      </c>
      <c r="F14" s="40">
        <v>0.71617467320174488</v>
      </c>
      <c r="G14" s="94" t="s">
        <v>230</v>
      </c>
    </row>
    <row r="15" spans="1:7" ht="42">
      <c r="A15" s="93">
        <v>14</v>
      </c>
      <c r="B15" s="66" t="s">
        <v>84</v>
      </c>
      <c r="C15" s="39">
        <v>605.72753</v>
      </c>
      <c r="D15" s="39">
        <v>256.26171999999997</v>
      </c>
      <c r="E15" s="39">
        <v>1215.4999600000001</v>
      </c>
      <c r="F15" s="40">
        <v>0.70843288760089396</v>
      </c>
      <c r="G15" s="94" t="s">
        <v>311</v>
      </c>
    </row>
    <row r="16" spans="1:7" ht="28">
      <c r="A16" s="93">
        <v>15</v>
      </c>
      <c r="B16" s="66" t="s">
        <v>70</v>
      </c>
      <c r="C16" s="39">
        <v>331.19998999999996</v>
      </c>
      <c r="D16" s="39">
        <v>193.32861000000003</v>
      </c>
      <c r="E16" s="39">
        <v>592.01545999999973</v>
      </c>
      <c r="F16" s="40">
        <v>0.70337042498797586</v>
      </c>
      <c r="G16" s="94" t="s">
        <v>354</v>
      </c>
    </row>
    <row r="17" spans="1:7" ht="28">
      <c r="A17" s="93">
        <v>16</v>
      </c>
      <c r="B17" s="66" t="s">
        <v>162</v>
      </c>
      <c r="C17" s="39">
        <v>264.89155</v>
      </c>
      <c r="D17" s="39">
        <v>246.27764999999999</v>
      </c>
      <c r="E17" s="39">
        <v>372</v>
      </c>
      <c r="F17" s="40">
        <v>0.70006704264596176</v>
      </c>
      <c r="G17" s="94" t="s">
        <v>281</v>
      </c>
    </row>
    <row r="18" spans="1:7" ht="28">
      <c r="A18" s="93">
        <v>17</v>
      </c>
      <c r="B18" s="66" t="s">
        <v>50</v>
      </c>
      <c r="C18" s="39">
        <v>1798.6387999999995</v>
      </c>
      <c r="D18" s="39">
        <v>1136.3043800000003</v>
      </c>
      <c r="E18" s="39">
        <v>2974.0001800000014</v>
      </c>
      <c r="F18" s="40">
        <v>0.69560737167059261</v>
      </c>
      <c r="G18" s="94" t="s">
        <v>300</v>
      </c>
    </row>
    <row r="19" spans="1:7" ht="28">
      <c r="A19" s="93">
        <v>18</v>
      </c>
      <c r="B19" s="66" t="s">
        <v>56</v>
      </c>
      <c r="C19" s="39">
        <v>496.09398999999991</v>
      </c>
      <c r="D19" s="39">
        <v>116.60601000000001</v>
      </c>
      <c r="E19" s="39">
        <v>1000.9998000000001</v>
      </c>
      <c r="F19" s="40">
        <v>0.69257355674209053</v>
      </c>
      <c r="G19" s="94" t="s">
        <v>302</v>
      </c>
    </row>
    <row r="20" spans="1:7" ht="42">
      <c r="A20" s="93">
        <v>19</v>
      </c>
      <c r="B20" s="66" t="s">
        <v>146</v>
      </c>
      <c r="C20" s="39">
        <v>181.75</v>
      </c>
      <c r="D20" s="39">
        <v>60.250000000000007</v>
      </c>
      <c r="E20" s="39">
        <v>335.49998999999997</v>
      </c>
      <c r="F20" s="40">
        <v>0.68528137983171211</v>
      </c>
      <c r="G20" s="94" t="s">
        <v>265</v>
      </c>
    </row>
    <row r="21" spans="1:7" ht="42">
      <c r="A21" s="93">
        <v>20</v>
      </c>
      <c r="B21" s="66" t="s">
        <v>87</v>
      </c>
      <c r="C21" s="39">
        <v>2484.5811599999993</v>
      </c>
      <c r="D21" s="39">
        <v>1526.2599400000001</v>
      </c>
      <c r="E21" s="39">
        <v>3719.2352399999982</v>
      </c>
      <c r="F21" s="40">
        <v>0.67858258434741403</v>
      </c>
      <c r="G21" s="94" t="s">
        <v>312</v>
      </c>
    </row>
    <row r="22" spans="1:7" ht="28">
      <c r="A22" s="93">
        <v>21</v>
      </c>
      <c r="B22" s="66" t="s">
        <v>89</v>
      </c>
      <c r="C22" s="39">
        <v>1113.1693399999997</v>
      </c>
      <c r="D22" s="39">
        <v>673.67661999999996</v>
      </c>
      <c r="E22" s="39">
        <v>1671.9999999999959</v>
      </c>
      <c r="F22" s="40">
        <v>0.67816741396601499</v>
      </c>
      <c r="G22" s="94" t="s">
        <v>314</v>
      </c>
    </row>
    <row r="23" spans="1:7" ht="28">
      <c r="A23" s="93">
        <v>22</v>
      </c>
      <c r="B23" s="66" t="s">
        <v>47</v>
      </c>
      <c r="C23" s="39">
        <v>1095.9999999999998</v>
      </c>
      <c r="D23" s="39">
        <v>569</v>
      </c>
      <c r="E23" s="39">
        <v>1734</v>
      </c>
      <c r="F23" s="40">
        <v>0.67755222124154157</v>
      </c>
      <c r="G23" s="94" t="s">
        <v>294</v>
      </c>
    </row>
    <row r="24" spans="1:7" ht="42">
      <c r="A24" s="93">
        <v>23</v>
      </c>
      <c r="B24" s="66" t="s">
        <v>43</v>
      </c>
      <c r="C24" s="39">
        <v>584.2353300000002</v>
      </c>
      <c r="D24" s="39">
        <v>449.10773999999986</v>
      </c>
      <c r="E24" s="39">
        <v>716.00000000000034</v>
      </c>
      <c r="F24" s="40">
        <v>0.66602586992841828</v>
      </c>
      <c r="G24" s="94" t="s">
        <v>217</v>
      </c>
    </row>
    <row r="25" spans="1:7">
      <c r="A25" s="93">
        <v>24</v>
      </c>
      <c r="B25" s="66" t="s">
        <v>174</v>
      </c>
      <c r="C25" s="39">
        <v>108</v>
      </c>
      <c r="D25" s="39">
        <v>1</v>
      </c>
      <c r="E25" s="39">
        <v>211.00001</v>
      </c>
      <c r="F25" s="40">
        <v>0.66250001054687468</v>
      </c>
      <c r="G25" s="66" t="s">
        <v>407</v>
      </c>
    </row>
    <row r="26" spans="1:7" ht="42">
      <c r="A26" s="93">
        <v>25</v>
      </c>
      <c r="B26" s="66" t="s">
        <v>123</v>
      </c>
      <c r="C26" s="39">
        <v>888.56909999999982</v>
      </c>
      <c r="D26" s="39">
        <v>1700.73305</v>
      </c>
      <c r="E26" s="39">
        <v>0</v>
      </c>
      <c r="F26" s="40">
        <v>0.65683066381418642</v>
      </c>
      <c r="G26" s="94" t="s">
        <v>367</v>
      </c>
    </row>
    <row r="27" spans="1:7">
      <c r="A27" s="93">
        <v>26</v>
      </c>
      <c r="B27" s="66" t="s">
        <v>148</v>
      </c>
      <c r="C27" s="39">
        <v>63</v>
      </c>
      <c r="D27" s="39">
        <v>99.000000000000085</v>
      </c>
      <c r="E27" s="39">
        <v>16</v>
      </c>
      <c r="F27" s="40">
        <v>0.64606741573033721</v>
      </c>
      <c r="G27" s="94" t="s">
        <v>406</v>
      </c>
    </row>
    <row r="28" spans="1:7">
      <c r="A28" s="93">
        <v>27</v>
      </c>
      <c r="B28" s="66" t="s">
        <v>77</v>
      </c>
      <c r="C28" s="39">
        <v>370.67487</v>
      </c>
      <c r="D28" s="39">
        <v>13.07281</v>
      </c>
      <c r="E28" s="39">
        <v>656.99996000000033</v>
      </c>
      <c r="F28" s="40">
        <v>0.64383789522693524</v>
      </c>
      <c r="G28" s="94" t="s">
        <v>351</v>
      </c>
    </row>
    <row r="29" spans="1:7">
      <c r="A29" s="93">
        <v>28</v>
      </c>
      <c r="B29" s="66" t="s">
        <v>171</v>
      </c>
      <c r="C29" s="39">
        <v>1712.5929000000006</v>
      </c>
      <c r="D29" s="39">
        <v>1185.153939999999</v>
      </c>
      <c r="E29" s="39">
        <v>1764.5269099999996</v>
      </c>
      <c r="F29" s="40">
        <v>0.63267002500657521</v>
      </c>
      <c r="G29" s="94" t="s">
        <v>333</v>
      </c>
    </row>
    <row r="30" spans="1:7">
      <c r="A30" s="93">
        <v>29</v>
      </c>
      <c r="B30" s="66" t="s">
        <v>52</v>
      </c>
      <c r="C30" s="39">
        <v>64.150000000000006</v>
      </c>
      <c r="D30" s="39">
        <v>39.018650000000001</v>
      </c>
      <c r="E30" s="39">
        <v>71</v>
      </c>
      <c r="F30" s="40">
        <v>0.63167883542761571</v>
      </c>
      <c r="G30" s="94" t="s">
        <v>220</v>
      </c>
    </row>
    <row r="31" spans="1:7" ht="28">
      <c r="A31" s="93">
        <v>30</v>
      </c>
      <c r="B31" s="66" t="s">
        <v>107</v>
      </c>
      <c r="C31" s="39">
        <v>570.40928000000008</v>
      </c>
      <c r="D31" s="39">
        <v>251.07934</v>
      </c>
      <c r="E31" s="39">
        <v>700.95632000000001</v>
      </c>
      <c r="F31" s="40">
        <v>0.6253333930092736</v>
      </c>
      <c r="G31" s="94" t="s">
        <v>319</v>
      </c>
    </row>
    <row r="32" spans="1:7" ht="42">
      <c r="A32" s="93">
        <v>31</v>
      </c>
      <c r="B32" s="66" t="s">
        <v>178</v>
      </c>
      <c r="C32" s="39">
        <v>400.48232999999988</v>
      </c>
      <c r="D32" s="39">
        <v>357.35167999999982</v>
      </c>
      <c r="E32" s="39">
        <v>309.17673999999994</v>
      </c>
      <c r="F32" s="40">
        <v>0.62466888923096597</v>
      </c>
      <c r="G32" s="94" t="s">
        <v>337</v>
      </c>
    </row>
    <row r="33" spans="1:7" ht="28">
      <c r="A33" s="93">
        <v>32</v>
      </c>
      <c r="B33" s="66" t="s">
        <v>172</v>
      </c>
      <c r="C33" s="39">
        <v>617.0100799999999</v>
      </c>
      <c r="D33" s="39">
        <v>316.71887000000004</v>
      </c>
      <c r="E33" s="39">
        <v>690.00000999999997</v>
      </c>
      <c r="F33" s="40">
        <v>0.6200042647511812</v>
      </c>
      <c r="G33" s="94" t="s">
        <v>283</v>
      </c>
    </row>
    <row r="34" spans="1:7" ht="42">
      <c r="A34" s="93">
        <v>33</v>
      </c>
      <c r="B34" s="66" t="s">
        <v>75</v>
      </c>
      <c r="C34" s="39">
        <v>1145.1874800000005</v>
      </c>
      <c r="D34" s="39">
        <v>780.87112000000036</v>
      </c>
      <c r="E34" s="39">
        <v>1079.4915299999998</v>
      </c>
      <c r="F34" s="40">
        <v>0.61897575137101435</v>
      </c>
      <c r="G34" s="94" t="s">
        <v>231</v>
      </c>
    </row>
    <row r="35" spans="1:7">
      <c r="A35" s="93">
        <v>34</v>
      </c>
      <c r="B35" s="66" t="s">
        <v>81</v>
      </c>
      <c r="C35" s="39">
        <v>1115.2457600000002</v>
      </c>
      <c r="D35" s="39">
        <v>501.10387999999995</v>
      </c>
      <c r="E35" s="39">
        <v>1267.9998999999996</v>
      </c>
      <c r="F35" s="40">
        <v>0.61334583602513015</v>
      </c>
      <c r="G35" s="94" t="s">
        <v>309</v>
      </c>
    </row>
    <row r="36" spans="1:7" ht="28">
      <c r="A36" s="93">
        <v>35</v>
      </c>
      <c r="B36" s="66" t="s">
        <v>42</v>
      </c>
      <c r="C36" s="39">
        <v>376.67084999999997</v>
      </c>
      <c r="D36" s="39">
        <v>222.54885000000002</v>
      </c>
      <c r="E36" s="39">
        <v>372.00006999999999</v>
      </c>
      <c r="F36" s="40">
        <v>0.61216723378684934</v>
      </c>
      <c r="G36" s="94" t="s">
        <v>216</v>
      </c>
    </row>
    <row r="37" spans="1:7">
      <c r="A37" s="93">
        <v>36</v>
      </c>
      <c r="B37" s="66" t="s">
        <v>110</v>
      </c>
      <c r="C37" s="39">
        <v>842.52617000000043</v>
      </c>
      <c r="D37" s="39">
        <v>220.97651000000002</v>
      </c>
      <c r="E37" s="39">
        <v>1103</v>
      </c>
      <c r="F37" s="40">
        <v>0.61111233428061107</v>
      </c>
      <c r="G37" s="94" t="s">
        <v>248</v>
      </c>
    </row>
    <row r="38" spans="1:7" ht="28">
      <c r="A38" s="93">
        <v>37</v>
      </c>
      <c r="B38" s="66" t="s">
        <v>200</v>
      </c>
      <c r="C38" s="39">
        <v>1115.2647500000003</v>
      </c>
      <c r="D38" s="39">
        <v>488.59888999999998</v>
      </c>
      <c r="E38" s="39">
        <v>1241.5970999999997</v>
      </c>
      <c r="F38" s="40">
        <v>0.60805477498874216</v>
      </c>
      <c r="G38" s="94" t="s">
        <v>346</v>
      </c>
    </row>
    <row r="39" spans="1:7">
      <c r="A39" s="93">
        <v>38</v>
      </c>
      <c r="B39" s="66" t="s">
        <v>94</v>
      </c>
      <c r="C39" s="39">
        <v>400.82537000000002</v>
      </c>
      <c r="D39" s="39">
        <v>268.89057000000008</v>
      </c>
      <c r="E39" s="39">
        <v>346.6977</v>
      </c>
      <c r="F39" s="40">
        <v>0.60564739174495941</v>
      </c>
      <c r="G39" s="94" t="s">
        <v>358</v>
      </c>
    </row>
    <row r="40" spans="1:7">
      <c r="A40" s="93">
        <v>39</v>
      </c>
      <c r="B40" s="66" t="s">
        <v>176</v>
      </c>
      <c r="C40" s="39">
        <v>897.08196999999996</v>
      </c>
      <c r="D40" s="39">
        <v>456.87347</v>
      </c>
      <c r="E40" s="39">
        <v>909.27304000000004</v>
      </c>
      <c r="F40" s="40">
        <v>0.60362730589180291</v>
      </c>
      <c r="G40" s="94" t="s">
        <v>336</v>
      </c>
    </row>
    <row r="41" spans="1:7">
      <c r="A41" s="93">
        <v>40</v>
      </c>
      <c r="B41" s="66" t="s">
        <v>133</v>
      </c>
      <c r="C41" s="39">
        <v>816.3407400000001</v>
      </c>
      <c r="D41" s="39">
        <v>133</v>
      </c>
      <c r="E41" s="39">
        <v>1088.4623299999996</v>
      </c>
      <c r="F41" s="40">
        <v>0.59940155551929741</v>
      </c>
      <c r="G41" s="94" t="s">
        <v>261</v>
      </c>
    </row>
    <row r="42" spans="1:7">
      <c r="A42" s="93">
        <v>41</v>
      </c>
      <c r="B42" s="66" t="s">
        <v>166</v>
      </c>
      <c r="C42" s="39">
        <v>434.33520000000004</v>
      </c>
      <c r="D42" s="39">
        <v>339.19616000000002</v>
      </c>
      <c r="E42" s="39">
        <v>299.63347999999996</v>
      </c>
      <c r="F42" s="40">
        <v>0.59527634170347954</v>
      </c>
      <c r="G42" s="94" t="s">
        <v>297</v>
      </c>
    </row>
    <row r="43" spans="1:7" ht="42">
      <c r="A43" s="93">
        <v>42</v>
      </c>
      <c r="B43" s="66" t="s">
        <v>96</v>
      </c>
      <c r="C43" s="39">
        <v>473.23658000000006</v>
      </c>
      <c r="D43" s="39">
        <v>202.26981000000001</v>
      </c>
      <c r="E43" s="39">
        <v>487.37581999999998</v>
      </c>
      <c r="F43" s="40">
        <v>0.59304856852182819</v>
      </c>
      <c r="G43" s="94" t="s">
        <v>240</v>
      </c>
    </row>
    <row r="44" spans="1:7">
      <c r="A44" s="93">
        <v>43</v>
      </c>
      <c r="B44" s="66" t="s">
        <v>116</v>
      </c>
      <c r="C44" s="39">
        <v>1237.1359400000001</v>
      </c>
      <c r="D44" s="39">
        <v>838.37231999999983</v>
      </c>
      <c r="E44" s="39">
        <v>905.92147000000011</v>
      </c>
      <c r="F44" s="40">
        <v>0.58505279277536415</v>
      </c>
      <c r="G44" s="94" t="s">
        <v>323</v>
      </c>
    </row>
    <row r="45" spans="1:7">
      <c r="A45" s="93">
        <v>44</v>
      </c>
      <c r="B45" s="66" t="s">
        <v>164</v>
      </c>
      <c r="C45" s="39">
        <v>173.08339999999998</v>
      </c>
      <c r="D45" s="39">
        <v>243.01441</v>
      </c>
      <c r="E45" s="39">
        <v>1</v>
      </c>
      <c r="F45" s="40">
        <v>0.5850292285159685</v>
      </c>
      <c r="G45" s="94" t="s">
        <v>282</v>
      </c>
    </row>
    <row r="46" spans="1:7">
      <c r="A46" s="93">
        <v>45</v>
      </c>
      <c r="B46" s="66" t="s">
        <v>173</v>
      </c>
      <c r="C46" s="39">
        <v>502.98194999999981</v>
      </c>
      <c r="D46" s="39">
        <v>686.52021999999999</v>
      </c>
      <c r="E46" s="39">
        <v>16</v>
      </c>
      <c r="F46" s="40">
        <v>0.58276147275620427</v>
      </c>
      <c r="G46" s="94" t="s">
        <v>335</v>
      </c>
    </row>
    <row r="47" spans="1:7" ht="42">
      <c r="A47" s="93">
        <v>46</v>
      </c>
      <c r="B47" s="66" t="s">
        <v>113</v>
      </c>
      <c r="C47" s="39">
        <v>903.18255999999985</v>
      </c>
      <c r="D47" s="39">
        <v>452.77398999999991</v>
      </c>
      <c r="E47" s="39">
        <v>799.99999000000003</v>
      </c>
      <c r="F47" s="40">
        <v>0.5810757112942545</v>
      </c>
      <c r="G47" s="94" t="s">
        <v>249</v>
      </c>
    </row>
    <row r="48" spans="1:7">
      <c r="A48" s="93">
        <v>47</v>
      </c>
      <c r="B48" s="66" t="s">
        <v>121</v>
      </c>
      <c r="C48" s="39">
        <v>1665.8673399999977</v>
      </c>
      <c r="D48" s="39">
        <v>998.63295000000232</v>
      </c>
      <c r="E48" s="39">
        <v>1220.9998800000012</v>
      </c>
      <c r="F48" s="40">
        <v>0.57126051547695678</v>
      </c>
      <c r="G48" s="94" t="s">
        <v>325</v>
      </c>
    </row>
    <row r="49" spans="1:7" ht="28">
      <c r="A49" s="93">
        <v>48</v>
      </c>
      <c r="B49" s="66" t="s">
        <v>130</v>
      </c>
      <c r="C49" s="39">
        <v>873.06648999999993</v>
      </c>
      <c r="D49" s="39">
        <v>689.55032999999992</v>
      </c>
      <c r="E49" s="39">
        <v>466</v>
      </c>
      <c r="F49" s="40">
        <v>0.56962474066442981</v>
      </c>
      <c r="G49" s="94" t="s">
        <v>260</v>
      </c>
    </row>
    <row r="50" spans="1:7" ht="28">
      <c r="A50" s="93">
        <v>49</v>
      </c>
      <c r="B50" s="66" t="s">
        <v>111</v>
      </c>
      <c r="C50" s="39">
        <v>818.05914999999925</v>
      </c>
      <c r="D50" s="39">
        <v>833.46681999999794</v>
      </c>
      <c r="E50" s="39">
        <v>242.99989999999991</v>
      </c>
      <c r="F50" s="40">
        <v>0.56819848018227348</v>
      </c>
      <c r="G50" s="94" t="s">
        <v>321</v>
      </c>
    </row>
    <row r="51" spans="1:7">
      <c r="A51" s="93">
        <v>50</v>
      </c>
      <c r="B51" s="66" t="s">
        <v>182</v>
      </c>
      <c r="C51" s="39">
        <v>618.00000000000011</v>
      </c>
      <c r="D51" s="39">
        <v>77.416750000000008</v>
      </c>
      <c r="E51" s="39">
        <v>731</v>
      </c>
      <c r="F51" s="40">
        <v>0.56674653462951829</v>
      </c>
      <c r="G51" s="94" t="s">
        <v>286</v>
      </c>
    </row>
    <row r="52" spans="1:7">
      <c r="A52" s="93">
        <v>51</v>
      </c>
      <c r="B52" s="66" t="s">
        <v>193</v>
      </c>
      <c r="C52" s="39">
        <v>306.32849000000004</v>
      </c>
      <c r="D52" s="39">
        <v>398.13819000000007</v>
      </c>
      <c r="E52" s="39">
        <v>0</v>
      </c>
      <c r="F52" s="40">
        <v>0.56516255673014937</v>
      </c>
      <c r="G52" s="94" t="s">
        <v>342</v>
      </c>
    </row>
    <row r="53" spans="1:7">
      <c r="A53" s="93">
        <v>52</v>
      </c>
      <c r="B53" s="66" t="s">
        <v>139</v>
      </c>
      <c r="C53" s="39">
        <v>2378.3173399999996</v>
      </c>
      <c r="D53" s="39">
        <v>969.35420999999974</v>
      </c>
      <c r="E53" s="39">
        <v>2117.7423999999983</v>
      </c>
      <c r="F53" s="40">
        <v>0.5648422312092205</v>
      </c>
      <c r="G53" s="94" t="s">
        <v>364</v>
      </c>
    </row>
    <row r="54" spans="1:7">
      <c r="A54" s="93">
        <v>53</v>
      </c>
      <c r="B54" s="66" t="s">
        <v>181</v>
      </c>
      <c r="C54" s="39">
        <v>740.51863000000003</v>
      </c>
      <c r="D54" s="39">
        <v>501.28136000000006</v>
      </c>
      <c r="E54" s="39">
        <v>452.57060999999999</v>
      </c>
      <c r="F54" s="40">
        <v>0.5629535651763552</v>
      </c>
      <c r="G54" s="94" t="s">
        <v>285</v>
      </c>
    </row>
    <row r="55" spans="1:7">
      <c r="A55" s="93">
        <v>54</v>
      </c>
      <c r="B55" s="66" t="s">
        <v>59</v>
      </c>
      <c r="C55" s="39">
        <v>1865.67527</v>
      </c>
      <c r="D55" s="39">
        <v>912.86182000000031</v>
      </c>
      <c r="E55" s="39">
        <v>1450.0000799999996</v>
      </c>
      <c r="F55" s="40">
        <v>0.55878943592211583</v>
      </c>
      <c r="G55" s="94" t="s">
        <v>304</v>
      </c>
    </row>
    <row r="56" spans="1:7" ht="42">
      <c r="A56" s="93">
        <v>55</v>
      </c>
      <c r="B56" s="66" t="s">
        <v>91</v>
      </c>
      <c r="C56" s="39">
        <v>677.51723000000118</v>
      </c>
      <c r="D56" s="39">
        <v>74.482659999999981</v>
      </c>
      <c r="E56" s="39">
        <v>781.00001000000111</v>
      </c>
      <c r="F56" s="40">
        <v>0.55804483092268942</v>
      </c>
      <c r="G56" s="94" t="s">
        <v>236</v>
      </c>
    </row>
    <row r="57" spans="1:7">
      <c r="A57" s="93">
        <v>56</v>
      </c>
      <c r="B57" s="66" t="s">
        <v>82</v>
      </c>
      <c r="C57" s="39">
        <v>1105.7207100000001</v>
      </c>
      <c r="D57" s="39">
        <v>483.05999999999966</v>
      </c>
      <c r="E57" s="39">
        <v>907.56960999999978</v>
      </c>
      <c r="F57" s="40">
        <v>0.5570650877237453</v>
      </c>
      <c r="G57" s="94" t="s">
        <v>357</v>
      </c>
    </row>
    <row r="58" spans="1:7" ht="28">
      <c r="A58" s="93">
        <v>57</v>
      </c>
      <c r="B58" s="66" t="s">
        <v>83</v>
      </c>
      <c r="C58" s="39">
        <v>952.40943999999263</v>
      </c>
      <c r="D58" s="39">
        <v>1083.3979800000002</v>
      </c>
      <c r="E58" s="39">
        <v>112.00001999999998</v>
      </c>
      <c r="F58" s="40">
        <v>0.55656665385236037</v>
      </c>
      <c r="G58" s="94" t="s">
        <v>310</v>
      </c>
    </row>
    <row r="59" spans="1:7" ht="28">
      <c r="A59" s="93">
        <v>58</v>
      </c>
      <c r="B59" s="66" t="s">
        <v>105</v>
      </c>
      <c r="C59" s="39">
        <v>1843.9999999999998</v>
      </c>
      <c r="D59" s="39">
        <v>2209.8700100000001</v>
      </c>
      <c r="E59" s="39">
        <v>67</v>
      </c>
      <c r="F59" s="40">
        <v>0.55252167733385993</v>
      </c>
      <c r="G59" s="94" t="s">
        <v>245</v>
      </c>
    </row>
    <row r="60" spans="1:7" ht="28">
      <c r="A60" s="93">
        <v>59</v>
      </c>
      <c r="B60" s="66" t="s">
        <v>45</v>
      </c>
      <c r="C60" s="39">
        <v>732.62841999999978</v>
      </c>
      <c r="D60" s="39">
        <v>499.48489000000001</v>
      </c>
      <c r="E60" s="39">
        <v>389.99999000000003</v>
      </c>
      <c r="F60" s="40">
        <v>0.54834941554329164</v>
      </c>
      <c r="G60" s="94" t="s">
        <v>299</v>
      </c>
    </row>
    <row r="61" spans="1:7" ht="28">
      <c r="A61" s="93">
        <v>60</v>
      </c>
      <c r="B61" s="66" t="s">
        <v>65</v>
      </c>
      <c r="C61" s="39">
        <v>543.10443999999995</v>
      </c>
      <c r="D61" s="39">
        <v>142.49507</v>
      </c>
      <c r="E61" s="39">
        <v>516.67878000000007</v>
      </c>
      <c r="F61" s="40">
        <v>0.54827060879557266</v>
      </c>
      <c r="G61" s="94" t="s">
        <v>225</v>
      </c>
    </row>
    <row r="62" spans="1:7" ht="28">
      <c r="A62" s="93">
        <v>61</v>
      </c>
      <c r="B62" s="66" t="s">
        <v>144</v>
      </c>
      <c r="C62" s="39">
        <v>910.87359000000026</v>
      </c>
      <c r="D62" s="39">
        <v>375.33538999999985</v>
      </c>
      <c r="E62" s="39">
        <v>645.99998000000016</v>
      </c>
      <c r="F62" s="40">
        <v>0.52858432557936164</v>
      </c>
      <c r="G62" s="94" t="s">
        <v>365</v>
      </c>
    </row>
    <row r="63" spans="1:7" ht="28">
      <c r="A63" s="93">
        <v>62</v>
      </c>
      <c r="B63" s="66" t="s">
        <v>60</v>
      </c>
      <c r="C63" s="39">
        <v>616.55964999999992</v>
      </c>
      <c r="D63" s="39">
        <v>586.97548999999981</v>
      </c>
      <c r="E63" s="39">
        <v>99.99499999999999</v>
      </c>
      <c r="F63" s="40">
        <v>0.5270077529622752</v>
      </c>
      <c r="G63" s="94" t="s">
        <v>223</v>
      </c>
    </row>
    <row r="64" spans="1:7" ht="28">
      <c r="A64" s="93">
        <v>63</v>
      </c>
      <c r="B64" s="66" t="s">
        <v>104</v>
      </c>
      <c r="C64" s="39">
        <v>870.51096000000007</v>
      </c>
      <c r="D64" s="39">
        <v>191.79643000000002</v>
      </c>
      <c r="E64" s="39">
        <v>776.05611999999996</v>
      </c>
      <c r="F64" s="40">
        <v>0.52647506585898229</v>
      </c>
      <c r="G64" s="94" t="s">
        <v>318</v>
      </c>
    </row>
    <row r="65" spans="1:7">
      <c r="A65" s="93">
        <v>64</v>
      </c>
      <c r="B65" s="66" t="s">
        <v>186</v>
      </c>
      <c r="C65" s="39">
        <v>1176.8203600000002</v>
      </c>
      <c r="D65" s="39">
        <v>488.39575999999988</v>
      </c>
      <c r="E65" s="39">
        <v>813</v>
      </c>
      <c r="F65" s="40">
        <v>0.52513408717557686</v>
      </c>
      <c r="G65" s="94" t="s">
        <v>370</v>
      </c>
    </row>
    <row r="66" spans="1:7" ht="56">
      <c r="A66" s="93">
        <v>65</v>
      </c>
      <c r="B66" s="66" t="s">
        <v>169</v>
      </c>
      <c r="C66" s="39">
        <v>1799.42047</v>
      </c>
      <c r="D66" s="39">
        <v>1106.2319</v>
      </c>
      <c r="E66" s="39">
        <v>876.99999999999966</v>
      </c>
      <c r="F66" s="40">
        <v>0.524296632629765</v>
      </c>
      <c r="G66" s="94" t="s">
        <v>405</v>
      </c>
    </row>
    <row r="67" spans="1:7" ht="42">
      <c r="A67" s="93">
        <v>66</v>
      </c>
      <c r="B67" s="66" t="s">
        <v>38</v>
      </c>
      <c r="C67" s="39">
        <v>195</v>
      </c>
      <c r="D67" s="39">
        <v>18</v>
      </c>
      <c r="E67" s="39">
        <v>195</v>
      </c>
      <c r="F67" s="40">
        <v>0.5220588235294118</v>
      </c>
      <c r="G67" s="94" t="s">
        <v>352</v>
      </c>
    </row>
    <row r="68" spans="1:7" ht="28">
      <c r="A68" s="93">
        <v>67</v>
      </c>
      <c r="B68" s="66" t="s">
        <v>88</v>
      </c>
      <c r="C68" s="39">
        <v>618.79798000000005</v>
      </c>
      <c r="D68" s="39">
        <v>584.73379000000045</v>
      </c>
      <c r="E68" s="39">
        <v>88</v>
      </c>
      <c r="F68" s="40">
        <v>0.5208805587492441</v>
      </c>
      <c r="G68" s="94" t="s">
        <v>313</v>
      </c>
    </row>
    <row r="69" spans="1:7">
      <c r="A69" s="93">
        <v>68</v>
      </c>
      <c r="B69" s="66" t="s">
        <v>114</v>
      </c>
      <c r="C69" s="39">
        <v>2046.8884599999999</v>
      </c>
      <c r="D69" s="39">
        <v>1155.4329399999997</v>
      </c>
      <c r="E69" s="39">
        <v>1031.60643</v>
      </c>
      <c r="F69" s="40">
        <v>0.51655093280132736</v>
      </c>
      <c r="G69" s="94" t="s">
        <v>322</v>
      </c>
    </row>
    <row r="70" spans="1:7">
      <c r="A70" s="93">
        <v>69</v>
      </c>
      <c r="B70" s="66" t="s">
        <v>134</v>
      </c>
      <c r="C70" s="39">
        <v>1487.66823</v>
      </c>
      <c r="D70" s="39">
        <v>1151.4037499999999</v>
      </c>
      <c r="E70" s="39">
        <v>362.03030999999999</v>
      </c>
      <c r="F70" s="40">
        <v>0.50429272772305278</v>
      </c>
      <c r="G70" s="94" t="s">
        <v>362</v>
      </c>
    </row>
    <row r="71" spans="1:7" ht="28">
      <c r="A71" s="93">
        <v>70</v>
      </c>
      <c r="B71" s="66" t="s">
        <v>108</v>
      </c>
      <c r="C71" s="39">
        <v>971.45069000000024</v>
      </c>
      <c r="D71" s="39">
        <v>929.99693999999943</v>
      </c>
      <c r="E71" s="39">
        <v>0</v>
      </c>
      <c r="F71" s="40">
        <v>0.48909942368488979</v>
      </c>
      <c r="G71" s="94" t="s">
        <v>320</v>
      </c>
    </row>
    <row r="72" spans="1:7">
      <c r="A72" s="93">
        <v>71</v>
      </c>
      <c r="B72" s="66" t="s">
        <v>66</v>
      </c>
      <c r="C72" s="39">
        <v>2098.1494600000005</v>
      </c>
      <c r="D72" s="39">
        <v>1198.48777</v>
      </c>
      <c r="E72" s="39">
        <v>788</v>
      </c>
      <c r="F72" s="40">
        <v>0.48633150464625224</v>
      </c>
      <c r="G72" s="94" t="s">
        <v>227</v>
      </c>
    </row>
    <row r="73" spans="1:7" ht="28">
      <c r="A73" s="93">
        <v>72</v>
      </c>
      <c r="B73" s="66" t="s">
        <v>142</v>
      </c>
      <c r="C73" s="39">
        <v>668.71632999999986</v>
      </c>
      <c r="D73" s="39">
        <v>591.46672000000001</v>
      </c>
      <c r="E73" s="39">
        <v>41</v>
      </c>
      <c r="F73" s="40">
        <v>0.48607051867145062</v>
      </c>
      <c r="G73" s="94" t="s">
        <v>264</v>
      </c>
    </row>
    <row r="74" spans="1:7" ht="28">
      <c r="A74" s="93">
        <v>73</v>
      </c>
      <c r="B74" s="66" t="s">
        <v>128</v>
      </c>
      <c r="C74" s="39">
        <v>870.50295000000028</v>
      </c>
      <c r="D74" s="39">
        <v>741.91268000000048</v>
      </c>
      <c r="E74" s="39">
        <v>68</v>
      </c>
      <c r="F74" s="40">
        <v>0.48197164174198981</v>
      </c>
      <c r="G74" s="94" t="s">
        <v>257</v>
      </c>
    </row>
    <row r="75" spans="1:7" ht="28">
      <c r="A75" s="93">
        <v>74</v>
      </c>
      <c r="B75" s="66" t="s">
        <v>46</v>
      </c>
      <c r="C75" s="39">
        <v>614.41363000000013</v>
      </c>
      <c r="D75" s="39">
        <v>166.58636999999999</v>
      </c>
      <c r="E75" s="39">
        <v>397.00021000000004</v>
      </c>
      <c r="F75" s="40">
        <v>0.47842655308185383</v>
      </c>
      <c r="G75" s="94" t="s">
        <v>353</v>
      </c>
    </row>
    <row r="76" spans="1:7">
      <c r="A76" s="93">
        <v>75</v>
      </c>
      <c r="B76" s="66" t="s">
        <v>126</v>
      </c>
      <c r="C76" s="39">
        <v>604.59645</v>
      </c>
      <c r="D76" s="39">
        <v>43.959109999999995</v>
      </c>
      <c r="E76" s="39">
        <v>498.13157000000001</v>
      </c>
      <c r="F76" s="40">
        <v>0.47274506342458034</v>
      </c>
      <c r="G76" s="94" t="s">
        <v>256</v>
      </c>
    </row>
    <row r="77" spans="1:7" ht="28">
      <c r="A77" s="93">
        <v>76</v>
      </c>
      <c r="B77" s="66" t="s">
        <v>179</v>
      </c>
      <c r="C77" s="39">
        <v>961.18326999999988</v>
      </c>
      <c r="D77" s="39">
        <v>429.15809000000002</v>
      </c>
      <c r="E77" s="39">
        <v>422.99997000000002</v>
      </c>
      <c r="F77" s="40">
        <v>0.46993803422547037</v>
      </c>
      <c r="G77" s="94" t="s">
        <v>338</v>
      </c>
    </row>
    <row r="78" spans="1:7" ht="28">
      <c r="A78" s="93">
        <v>77</v>
      </c>
      <c r="B78" s="66" t="s">
        <v>149</v>
      </c>
      <c r="C78" s="39">
        <v>891.44520999999997</v>
      </c>
      <c r="D78" s="39">
        <v>778.04260999999997</v>
      </c>
      <c r="E78" s="39">
        <v>0</v>
      </c>
      <c r="F78" s="40">
        <v>0.46603670939030872</v>
      </c>
      <c r="G78" s="94" t="s">
        <v>330</v>
      </c>
    </row>
    <row r="79" spans="1:7" ht="28">
      <c r="A79" s="93">
        <v>78</v>
      </c>
      <c r="B79" s="66" t="s">
        <v>97</v>
      </c>
      <c r="C79" s="39">
        <v>839.39691000000005</v>
      </c>
      <c r="D79" s="39">
        <v>377.01013999999998</v>
      </c>
      <c r="E79" s="39">
        <v>354.99999000000003</v>
      </c>
      <c r="F79" s="40">
        <v>0.46583101091363316</v>
      </c>
      <c r="G79" s="94" t="s">
        <v>316</v>
      </c>
    </row>
    <row r="80" spans="1:7" ht="28">
      <c r="A80" s="93">
        <v>79</v>
      </c>
      <c r="B80" s="66" t="s">
        <v>191</v>
      </c>
      <c r="C80" s="39">
        <v>1181.4822499999998</v>
      </c>
      <c r="D80" s="39">
        <v>414.2352699999999</v>
      </c>
      <c r="E80" s="39">
        <v>614</v>
      </c>
      <c r="F80" s="40">
        <v>0.46532430534378894</v>
      </c>
      <c r="G80" s="94" t="s">
        <v>369</v>
      </c>
    </row>
    <row r="81" spans="1:7" ht="28">
      <c r="A81" s="93">
        <v>80</v>
      </c>
      <c r="B81" s="66" t="s">
        <v>48</v>
      </c>
      <c r="C81" s="39">
        <v>653.17619999999863</v>
      </c>
      <c r="D81" s="39">
        <v>462.13783999999958</v>
      </c>
      <c r="E81" s="39">
        <v>106</v>
      </c>
      <c r="F81" s="40">
        <v>0.46518571095768335</v>
      </c>
      <c r="G81" s="94" t="s">
        <v>219</v>
      </c>
    </row>
    <row r="82" spans="1:7">
      <c r="A82" s="93">
        <v>81</v>
      </c>
      <c r="B82" s="66" t="s">
        <v>161</v>
      </c>
      <c r="C82" s="39">
        <v>971.83110999999997</v>
      </c>
      <c r="D82" s="39">
        <v>213.98998</v>
      </c>
      <c r="E82" s="39">
        <v>626.17225999999994</v>
      </c>
      <c r="F82" s="40">
        <v>0.46366739701334997</v>
      </c>
      <c r="G82" s="94" t="s">
        <v>334</v>
      </c>
    </row>
    <row r="83" spans="1:7" ht="28">
      <c r="A83" s="93">
        <v>82</v>
      </c>
      <c r="B83" s="66" t="s">
        <v>120</v>
      </c>
      <c r="C83" s="39">
        <v>51.594569999999997</v>
      </c>
      <c r="D83" s="39">
        <v>9.0032600000000009</v>
      </c>
      <c r="E83" s="39">
        <v>35</v>
      </c>
      <c r="F83" s="40">
        <v>0.4602955945757346</v>
      </c>
      <c r="G83" s="94" t="s">
        <v>290</v>
      </c>
    </row>
    <row r="84" spans="1:7" ht="42">
      <c r="A84" s="93">
        <v>83</v>
      </c>
      <c r="B84" s="66" t="s">
        <v>118</v>
      </c>
      <c r="C84" s="39">
        <v>236.90939000000009</v>
      </c>
      <c r="D84" s="39">
        <v>54.090609999999998</v>
      </c>
      <c r="E84" s="39">
        <v>137</v>
      </c>
      <c r="F84" s="40">
        <v>0.44647338785046714</v>
      </c>
      <c r="G84" s="94" t="s">
        <v>254</v>
      </c>
    </row>
    <row r="85" spans="1:7">
      <c r="A85" s="93">
        <v>84</v>
      </c>
      <c r="B85" s="66" t="s">
        <v>95</v>
      </c>
      <c r="C85" s="39">
        <v>209.75676999999999</v>
      </c>
      <c r="D85" s="39">
        <v>164.90070999999998</v>
      </c>
      <c r="E85" s="39">
        <v>2</v>
      </c>
      <c r="F85" s="40">
        <v>0.44311003726781156</v>
      </c>
      <c r="G85" s="94" t="s">
        <v>238</v>
      </c>
    </row>
    <row r="86" spans="1:7">
      <c r="A86" s="93">
        <v>85</v>
      </c>
      <c r="B86" s="66" t="s">
        <v>49</v>
      </c>
      <c r="C86" s="39">
        <v>1409.6603399999995</v>
      </c>
      <c r="D86" s="39">
        <v>70.826309999999992</v>
      </c>
      <c r="E86" s="39">
        <v>1035</v>
      </c>
      <c r="F86" s="40">
        <v>0.43960730620454702</v>
      </c>
      <c r="G86" s="94" t="s">
        <v>220</v>
      </c>
    </row>
    <row r="87" spans="1:7" ht="42">
      <c r="A87" s="93">
        <v>86</v>
      </c>
      <c r="B87" s="66" t="s">
        <v>93</v>
      </c>
      <c r="C87" s="39">
        <v>2579.3681400000005</v>
      </c>
      <c r="D87" s="39">
        <v>421.20728000000003</v>
      </c>
      <c r="E87" s="39">
        <v>1569.9999399999992</v>
      </c>
      <c r="F87" s="40">
        <v>0.43565789056369469</v>
      </c>
      <c r="G87" s="94" t="s">
        <v>315</v>
      </c>
    </row>
    <row r="88" spans="1:7" ht="42">
      <c r="A88" s="93">
        <v>87</v>
      </c>
      <c r="B88" s="66" t="s">
        <v>79</v>
      </c>
      <c r="C88" s="39">
        <v>896.47645999999986</v>
      </c>
      <c r="D88" s="39">
        <v>323.59488000000022</v>
      </c>
      <c r="E88" s="39">
        <v>368</v>
      </c>
      <c r="F88" s="40">
        <v>0.43549358431215074</v>
      </c>
      <c r="G88" s="94" t="s">
        <v>233</v>
      </c>
    </row>
    <row r="89" spans="1:7">
      <c r="A89" s="93">
        <v>88</v>
      </c>
      <c r="B89" s="66" t="s">
        <v>40</v>
      </c>
      <c r="C89" s="39">
        <v>566.72934999999984</v>
      </c>
      <c r="D89" s="39">
        <v>421.26434000000006</v>
      </c>
      <c r="E89" s="39">
        <v>2</v>
      </c>
      <c r="F89" s="40">
        <v>0.42754246241710903</v>
      </c>
      <c r="G89" s="94" t="s">
        <v>214</v>
      </c>
    </row>
    <row r="90" spans="1:7">
      <c r="A90" s="93">
        <v>89</v>
      </c>
      <c r="B90" s="66" t="s">
        <v>115</v>
      </c>
      <c r="C90" s="39">
        <v>128.36991000000003</v>
      </c>
      <c r="D90" s="39">
        <v>8.6300999999999988</v>
      </c>
      <c r="E90" s="39">
        <v>84.999999999999986</v>
      </c>
      <c r="F90" s="40">
        <v>0.42175718820913555</v>
      </c>
      <c r="G90" s="94" t="s">
        <v>252</v>
      </c>
    </row>
    <row r="91" spans="1:7" ht="28">
      <c r="A91" s="93">
        <v>90</v>
      </c>
      <c r="B91" s="66" t="s">
        <v>76</v>
      </c>
      <c r="C91" s="39">
        <v>509</v>
      </c>
      <c r="D91" s="39">
        <v>127</v>
      </c>
      <c r="E91" s="39">
        <v>231.99994999999998</v>
      </c>
      <c r="F91" s="40">
        <v>0.41359443626696063</v>
      </c>
      <c r="G91" s="94" t="s">
        <v>232</v>
      </c>
    </row>
    <row r="92" spans="1:7">
      <c r="A92" s="93">
        <v>91</v>
      </c>
      <c r="B92" s="66" t="s">
        <v>160</v>
      </c>
      <c r="C92" s="39">
        <v>171.83350000000002</v>
      </c>
      <c r="D92" s="39">
        <v>89</v>
      </c>
      <c r="E92" s="39">
        <v>32</v>
      </c>
      <c r="F92" s="40">
        <v>0.41320409037900374</v>
      </c>
      <c r="G92" s="94" t="s">
        <v>296</v>
      </c>
    </row>
    <row r="93" spans="1:7">
      <c r="A93" s="93">
        <v>92</v>
      </c>
      <c r="B93" s="66" t="s">
        <v>135</v>
      </c>
      <c r="C93" s="39">
        <v>143.86699999999999</v>
      </c>
      <c r="D93" s="39">
        <v>8.1329999999999991</v>
      </c>
      <c r="E93" s="39">
        <v>93</v>
      </c>
      <c r="F93" s="40">
        <v>0.4127877551020408</v>
      </c>
      <c r="G93" s="94" t="s">
        <v>262</v>
      </c>
    </row>
    <row r="94" spans="1:7">
      <c r="A94" s="93">
        <v>93</v>
      </c>
      <c r="B94" s="66" t="s">
        <v>177</v>
      </c>
      <c r="C94" s="39">
        <v>175.78570999999999</v>
      </c>
      <c r="D94" s="39">
        <v>16</v>
      </c>
      <c r="E94" s="39">
        <v>106.5</v>
      </c>
      <c r="F94" s="40">
        <v>0.4106800825289284</v>
      </c>
      <c r="G94" s="94" t="s">
        <v>348</v>
      </c>
    </row>
    <row r="95" spans="1:7" ht="28">
      <c r="A95" s="93">
        <v>94</v>
      </c>
      <c r="B95" s="66" t="s">
        <v>78</v>
      </c>
      <c r="C95" s="39">
        <v>358.4</v>
      </c>
      <c r="D95" s="39">
        <v>32.6</v>
      </c>
      <c r="E95" s="39">
        <v>216</v>
      </c>
      <c r="F95" s="40">
        <v>0.40955518945634267</v>
      </c>
      <c r="G95" s="94" t="s">
        <v>355</v>
      </c>
    </row>
    <row r="96" spans="1:7" ht="42">
      <c r="A96" s="93">
        <v>95</v>
      </c>
      <c r="B96" s="66" t="s">
        <v>117</v>
      </c>
      <c r="C96" s="39">
        <v>620.24850000000004</v>
      </c>
      <c r="D96" s="39">
        <v>235.63531000000003</v>
      </c>
      <c r="E96" s="39">
        <v>193</v>
      </c>
      <c r="F96" s="40">
        <v>0.40865852434122324</v>
      </c>
      <c r="G96" s="94" t="s">
        <v>324</v>
      </c>
    </row>
    <row r="97" spans="1:7" ht="28">
      <c r="A97" s="93">
        <v>96</v>
      </c>
      <c r="B97" s="66" t="s">
        <v>180</v>
      </c>
      <c r="C97" s="39">
        <v>1288.4797499999997</v>
      </c>
      <c r="D97" s="39">
        <v>386.9616200000001</v>
      </c>
      <c r="E97" s="39">
        <v>500</v>
      </c>
      <c r="F97" s="40">
        <v>0.40771570874373886</v>
      </c>
      <c r="G97" s="94" t="s">
        <v>339</v>
      </c>
    </row>
    <row r="98" spans="1:7">
      <c r="A98" s="93">
        <v>97</v>
      </c>
      <c r="B98" s="66" t="s">
        <v>185</v>
      </c>
      <c r="C98" s="39">
        <v>25</v>
      </c>
      <c r="D98" s="39">
        <v>10</v>
      </c>
      <c r="E98" s="39">
        <v>7</v>
      </c>
      <c r="F98" s="40">
        <v>0.40476190476190477</v>
      </c>
      <c r="G98" s="94" t="s">
        <v>368</v>
      </c>
    </row>
    <row r="99" spans="1:7" ht="42">
      <c r="A99" s="93">
        <v>98</v>
      </c>
      <c r="B99" s="66" t="s">
        <v>55</v>
      </c>
      <c r="C99" s="39">
        <v>543.48230000000001</v>
      </c>
      <c r="D99" s="39">
        <v>283.12656000000004</v>
      </c>
      <c r="E99" s="39">
        <v>83</v>
      </c>
      <c r="F99" s="40">
        <v>0.40250988760157858</v>
      </c>
      <c r="G99" s="94" t="s">
        <v>221</v>
      </c>
    </row>
    <row r="100" spans="1:7">
      <c r="A100" s="93">
        <v>99</v>
      </c>
      <c r="B100" s="66" t="s">
        <v>90</v>
      </c>
      <c r="C100" s="39">
        <v>182.75488999999999</v>
      </c>
      <c r="D100" s="39">
        <v>5</v>
      </c>
      <c r="E100" s="39">
        <v>116.99998000000001</v>
      </c>
      <c r="F100" s="40">
        <v>0.40032167492516202</v>
      </c>
      <c r="G100" s="94" t="s">
        <v>404</v>
      </c>
    </row>
    <row r="101" spans="1:7">
      <c r="A101" s="93">
        <v>100</v>
      </c>
      <c r="B101" s="66" t="s">
        <v>194</v>
      </c>
      <c r="C101" s="39">
        <v>921.95685999999932</v>
      </c>
      <c r="D101" s="39">
        <v>439.12675000000007</v>
      </c>
      <c r="E101" s="39">
        <v>137</v>
      </c>
      <c r="F101" s="40">
        <v>0.38457583151850938</v>
      </c>
      <c r="G101" s="94" t="s">
        <v>343</v>
      </c>
    </row>
    <row r="102" spans="1:7">
      <c r="A102" s="93">
        <v>101</v>
      </c>
      <c r="B102" s="66" t="s">
        <v>106</v>
      </c>
      <c r="C102" s="39">
        <v>323.86703999999997</v>
      </c>
      <c r="D102" s="39">
        <v>72.530349999999999</v>
      </c>
      <c r="E102" s="39">
        <v>129.29661000000002</v>
      </c>
      <c r="F102" s="40">
        <v>0.38392479275015506</v>
      </c>
      <c r="G102" s="94" t="s">
        <v>246</v>
      </c>
    </row>
    <row r="103" spans="1:7">
      <c r="A103" s="93">
        <v>102</v>
      </c>
      <c r="B103" s="66" t="s">
        <v>188</v>
      </c>
      <c r="C103" s="39">
        <v>1095.3072999999997</v>
      </c>
      <c r="D103" s="39">
        <v>675.5327299999999</v>
      </c>
      <c r="E103" s="39">
        <v>1</v>
      </c>
      <c r="F103" s="40">
        <v>0.38182494951307766</v>
      </c>
      <c r="G103" s="94" t="s">
        <v>366</v>
      </c>
    </row>
    <row r="104" spans="1:7">
      <c r="A104" s="93">
        <v>103</v>
      </c>
      <c r="B104" s="66" t="s">
        <v>73</v>
      </c>
      <c r="C104" s="39">
        <v>191.97593999999998</v>
      </c>
      <c r="D104" s="39">
        <v>34.524060000000006</v>
      </c>
      <c r="E104" s="39">
        <v>84</v>
      </c>
      <c r="F104" s="40">
        <v>0.38172</v>
      </c>
      <c r="G104" s="94" t="s">
        <v>229</v>
      </c>
    </row>
    <row r="105" spans="1:7">
      <c r="A105" s="93">
        <v>104</v>
      </c>
      <c r="B105" s="66" t="s">
        <v>153</v>
      </c>
      <c r="C105" s="39">
        <v>224</v>
      </c>
      <c r="D105" s="39">
        <v>65</v>
      </c>
      <c r="E105" s="39">
        <v>73</v>
      </c>
      <c r="F105" s="40">
        <v>0.38121546961325969</v>
      </c>
      <c r="G105" s="94" t="s">
        <v>271</v>
      </c>
    </row>
    <row r="106" spans="1:7" ht="28">
      <c r="A106" s="93">
        <v>105</v>
      </c>
      <c r="B106" s="66" t="s">
        <v>103</v>
      </c>
      <c r="C106" s="39">
        <v>914.06540999999993</v>
      </c>
      <c r="D106" s="39">
        <v>111.2212</v>
      </c>
      <c r="E106" s="39">
        <v>449.09054999999995</v>
      </c>
      <c r="F106" s="40">
        <v>0.38003284722614672</v>
      </c>
      <c r="G106" s="94" t="s">
        <v>317</v>
      </c>
    </row>
    <row r="107" spans="1:7">
      <c r="A107" s="93">
        <v>106</v>
      </c>
      <c r="B107" s="66" t="s">
        <v>63</v>
      </c>
      <c r="C107" s="39">
        <v>3494.9058199999945</v>
      </c>
      <c r="D107" s="39">
        <v>1934.9659399999941</v>
      </c>
      <c r="E107" s="39">
        <v>129</v>
      </c>
      <c r="F107" s="40">
        <v>0.37129223862505478</v>
      </c>
      <c r="G107" s="94" t="s">
        <v>306</v>
      </c>
    </row>
    <row r="108" spans="1:7">
      <c r="A108" s="93">
        <v>107</v>
      </c>
      <c r="B108" s="66" t="s">
        <v>51</v>
      </c>
      <c r="C108" s="39">
        <v>266</v>
      </c>
      <c r="D108" s="39">
        <v>7</v>
      </c>
      <c r="E108" s="39">
        <v>148.99999999999997</v>
      </c>
      <c r="F108" s="40">
        <v>0.36966824644549756</v>
      </c>
      <c r="G108" s="94" t="s">
        <v>349</v>
      </c>
    </row>
    <row r="109" spans="1:7">
      <c r="A109" s="93">
        <v>108</v>
      </c>
      <c r="B109" s="66" t="s">
        <v>100</v>
      </c>
      <c r="C109" s="39">
        <v>522</v>
      </c>
      <c r="D109" s="39">
        <v>269.65019999999998</v>
      </c>
      <c r="E109" s="39">
        <v>12</v>
      </c>
      <c r="F109" s="40">
        <v>0.35046367188112437</v>
      </c>
      <c r="G109" s="94" t="s">
        <v>243</v>
      </c>
    </row>
    <row r="110" spans="1:7">
      <c r="A110" s="93">
        <v>109</v>
      </c>
      <c r="B110" s="66" t="s">
        <v>196</v>
      </c>
      <c r="C110" s="39">
        <v>757.64697999999999</v>
      </c>
      <c r="D110" s="39">
        <v>71.02315999999999</v>
      </c>
      <c r="E110" s="39">
        <v>333.98905000000002</v>
      </c>
      <c r="F110" s="40">
        <v>0.34834989778905034</v>
      </c>
      <c r="G110" s="94" t="s">
        <v>345</v>
      </c>
    </row>
    <row r="111" spans="1:7">
      <c r="A111" s="93">
        <v>110</v>
      </c>
      <c r="B111" s="66" t="s">
        <v>136</v>
      </c>
      <c r="C111" s="39">
        <v>510.06821000000002</v>
      </c>
      <c r="D111" s="39">
        <v>230.44001999999998</v>
      </c>
      <c r="E111" s="39">
        <v>31</v>
      </c>
      <c r="F111" s="40">
        <v>0.33886873766725728</v>
      </c>
      <c r="G111" s="94" t="s">
        <v>327</v>
      </c>
    </row>
    <row r="112" spans="1:7" ht="42">
      <c r="A112" s="93">
        <v>111</v>
      </c>
      <c r="B112" s="66" t="s">
        <v>199</v>
      </c>
      <c r="C112" s="39">
        <v>270.99999000000003</v>
      </c>
      <c r="D112" s="39">
        <v>16</v>
      </c>
      <c r="E112" s="39">
        <v>116.58772999999999</v>
      </c>
      <c r="F112" s="40">
        <v>0.32852270629046887</v>
      </c>
      <c r="G112" s="94" t="s">
        <v>374</v>
      </c>
    </row>
    <row r="113" spans="1:7" ht="42">
      <c r="A113" s="93">
        <v>112</v>
      </c>
      <c r="B113" s="66" t="s">
        <v>151</v>
      </c>
      <c r="C113" s="39">
        <v>459.73070000000001</v>
      </c>
      <c r="D113" s="39">
        <v>27.375</v>
      </c>
      <c r="E113" s="39">
        <v>195.50592000000003</v>
      </c>
      <c r="F113" s="40">
        <v>0.32651205087894641</v>
      </c>
      <c r="G113" s="94" t="s">
        <v>269</v>
      </c>
    </row>
    <row r="114" spans="1:7">
      <c r="A114" s="93">
        <v>113</v>
      </c>
      <c r="B114" s="66" t="s">
        <v>198</v>
      </c>
      <c r="C114" s="39">
        <v>103.35</v>
      </c>
      <c r="D114" s="39">
        <v>7</v>
      </c>
      <c r="E114" s="39">
        <v>36</v>
      </c>
      <c r="F114" s="40">
        <v>0.29381619405534676</v>
      </c>
      <c r="G114" s="94" t="s">
        <v>373</v>
      </c>
    </row>
    <row r="115" spans="1:7" ht="42">
      <c r="A115" s="93">
        <v>114</v>
      </c>
      <c r="B115" s="66" t="s">
        <v>137</v>
      </c>
      <c r="C115" s="39">
        <v>1230.7100000000016</v>
      </c>
      <c r="D115" s="39">
        <v>139.29</v>
      </c>
      <c r="E115" s="39">
        <v>355.99998999999985</v>
      </c>
      <c r="F115" s="40">
        <v>0.28695828092096309</v>
      </c>
      <c r="G115" s="94" t="s">
        <v>363</v>
      </c>
    </row>
    <row r="116" spans="1:7">
      <c r="A116" s="93">
        <v>115</v>
      </c>
      <c r="B116" s="66" t="s">
        <v>53</v>
      </c>
      <c r="C116" s="39">
        <v>262</v>
      </c>
      <c r="D116" s="39">
        <v>36</v>
      </c>
      <c r="E116" s="39">
        <v>63.999999999999993</v>
      </c>
      <c r="F116" s="40">
        <v>0.27624309392265195</v>
      </c>
      <c r="G116" s="94" t="s">
        <v>301</v>
      </c>
    </row>
    <row r="117" spans="1:7">
      <c r="A117" s="93">
        <v>116</v>
      </c>
      <c r="B117" s="66" t="s">
        <v>150</v>
      </c>
      <c r="C117" s="39">
        <v>536.94936999999857</v>
      </c>
      <c r="D117" s="39">
        <v>196.99045000000001</v>
      </c>
      <c r="E117" s="39">
        <v>1</v>
      </c>
      <c r="F117" s="40">
        <v>0.26939681945659222</v>
      </c>
      <c r="G117" s="94" t="s">
        <v>295</v>
      </c>
    </row>
    <row r="118" spans="1:7">
      <c r="A118" s="93">
        <v>117</v>
      </c>
      <c r="B118" s="66" t="s">
        <v>112</v>
      </c>
      <c r="C118" s="39">
        <v>131.26038999999997</v>
      </c>
      <c r="D118" s="39">
        <v>27.524059999999999</v>
      </c>
      <c r="E118" s="39">
        <v>20</v>
      </c>
      <c r="F118" s="40">
        <v>0.26581763682467913</v>
      </c>
      <c r="G118" s="94" t="s">
        <v>250</v>
      </c>
    </row>
    <row r="119" spans="1:7">
      <c r="A119" s="93">
        <v>118</v>
      </c>
      <c r="B119" s="66" t="s">
        <v>192</v>
      </c>
      <c r="C119" s="39">
        <v>557.6002000000002</v>
      </c>
      <c r="D119" s="39">
        <v>40.56973</v>
      </c>
      <c r="E119" s="39">
        <v>157.87922999999998</v>
      </c>
      <c r="F119" s="40">
        <v>0.26248155609352164</v>
      </c>
      <c r="G119" s="94" t="s">
        <v>340</v>
      </c>
    </row>
    <row r="120" spans="1:7">
      <c r="A120" s="93">
        <v>119</v>
      </c>
      <c r="B120" s="66" t="s">
        <v>80</v>
      </c>
      <c r="C120" s="39">
        <v>1195.4943800000003</v>
      </c>
      <c r="D120" s="39">
        <v>62.51759999999998</v>
      </c>
      <c r="E120" s="39">
        <v>352</v>
      </c>
      <c r="F120" s="40">
        <v>0.25746243204972918</v>
      </c>
      <c r="G120" s="94" t="s">
        <v>356</v>
      </c>
    </row>
    <row r="121" spans="1:7">
      <c r="A121" s="93">
        <v>120</v>
      </c>
      <c r="B121" s="66" t="s">
        <v>187</v>
      </c>
      <c r="C121" s="39">
        <v>5979.9684800000023</v>
      </c>
      <c r="D121" s="39">
        <v>217.51214999999999</v>
      </c>
      <c r="E121" s="39">
        <v>1826</v>
      </c>
      <c r="F121" s="40">
        <v>0.2546914792015893</v>
      </c>
      <c r="G121" s="94" t="s">
        <v>350</v>
      </c>
    </row>
    <row r="122" spans="1:7">
      <c r="A122" s="93">
        <v>121</v>
      </c>
      <c r="B122" s="66" t="s">
        <v>101</v>
      </c>
      <c r="C122" s="39">
        <v>1600.1913399999985</v>
      </c>
      <c r="D122" s="39">
        <v>180.22143999999997</v>
      </c>
      <c r="E122" s="39">
        <v>314</v>
      </c>
      <c r="F122" s="40">
        <v>0.23597136377290454</v>
      </c>
      <c r="G122" s="94" t="s">
        <v>359</v>
      </c>
    </row>
    <row r="123" spans="1:7">
      <c r="A123" s="93">
        <v>122</v>
      </c>
      <c r="B123" s="66" t="s">
        <v>175</v>
      </c>
      <c r="C123" s="39">
        <v>50</v>
      </c>
      <c r="D123" s="39">
        <v>5</v>
      </c>
      <c r="E123" s="39">
        <v>9</v>
      </c>
      <c r="F123" s="40">
        <v>0.21875</v>
      </c>
      <c r="G123" s="94" t="s">
        <v>284</v>
      </c>
    </row>
    <row r="124" spans="1:7" ht="28">
      <c r="A124" s="93">
        <v>123</v>
      </c>
      <c r="B124" s="66" t="s">
        <v>184</v>
      </c>
      <c r="C124" s="39">
        <v>671.52714000000014</v>
      </c>
      <c r="D124" s="39">
        <v>87.516509999999997</v>
      </c>
      <c r="E124" s="39">
        <v>66</v>
      </c>
      <c r="F124" s="40">
        <v>0.18607077334635561</v>
      </c>
      <c r="G124" s="94" t="s">
        <v>371</v>
      </c>
    </row>
    <row r="125" spans="1:7">
      <c r="A125" s="93">
        <v>124</v>
      </c>
      <c r="B125" s="66" t="s">
        <v>189</v>
      </c>
      <c r="C125" s="39">
        <v>39</v>
      </c>
      <c r="D125" s="39">
        <v>8</v>
      </c>
      <c r="E125" s="39">
        <v>0</v>
      </c>
      <c r="F125" s="40">
        <v>0.1702127659574468</v>
      </c>
      <c r="G125" s="94"/>
    </row>
    <row r="126" spans="1:7" ht="28">
      <c r="A126" s="93">
        <v>125</v>
      </c>
      <c r="B126" s="66" t="s">
        <v>92</v>
      </c>
      <c r="C126" s="39">
        <v>154</v>
      </c>
      <c r="D126" s="39">
        <v>31</v>
      </c>
      <c r="E126" s="39">
        <v>0</v>
      </c>
      <c r="F126" s="40">
        <v>0.16756756756756758</v>
      </c>
      <c r="G126" s="94" t="s">
        <v>237</v>
      </c>
    </row>
    <row r="127" spans="1:7">
      <c r="A127" s="93">
        <v>126</v>
      </c>
      <c r="B127" s="66" t="s">
        <v>167</v>
      </c>
      <c r="C127" s="39">
        <v>275</v>
      </c>
      <c r="D127" s="39">
        <v>51</v>
      </c>
      <c r="E127" s="39">
        <v>4</v>
      </c>
      <c r="F127" s="40">
        <v>0.16666666666666666</v>
      </c>
      <c r="G127" s="94" t="s">
        <v>280</v>
      </c>
    </row>
    <row r="128" spans="1:7" ht="28">
      <c r="A128" s="93">
        <v>127</v>
      </c>
      <c r="B128" s="66" t="s">
        <v>1</v>
      </c>
      <c r="C128" s="39">
        <v>1651.78847</v>
      </c>
      <c r="D128" s="39">
        <v>4.9212400000000001</v>
      </c>
      <c r="E128" s="39">
        <v>322.03260999999998</v>
      </c>
      <c r="F128" s="40">
        <v>0.16523316183989031</v>
      </c>
      <c r="G128" s="94" t="s">
        <v>298</v>
      </c>
    </row>
    <row r="129" spans="1:7">
      <c r="A129" s="93">
        <v>128</v>
      </c>
      <c r="B129" s="66" t="s">
        <v>138</v>
      </c>
      <c r="C129" s="39">
        <v>152.00000000000003</v>
      </c>
      <c r="D129" s="39">
        <v>9</v>
      </c>
      <c r="E129" s="39">
        <v>12</v>
      </c>
      <c r="F129" s="40">
        <v>0.1213872832369942</v>
      </c>
      <c r="G129" s="94" t="s">
        <v>263</v>
      </c>
    </row>
    <row r="130" spans="1:7">
      <c r="A130" s="93">
        <v>129</v>
      </c>
      <c r="B130" s="66" t="s">
        <v>154</v>
      </c>
      <c r="C130" s="39">
        <v>53.433700000000002</v>
      </c>
      <c r="D130" s="39">
        <v>2</v>
      </c>
      <c r="E130" s="39">
        <v>5</v>
      </c>
      <c r="F130" s="40">
        <v>0.1158294130592699</v>
      </c>
      <c r="G130" s="94" t="s">
        <v>272</v>
      </c>
    </row>
    <row r="131" spans="1:7">
      <c r="A131" s="93">
        <v>130</v>
      </c>
      <c r="B131" s="66" t="s">
        <v>86</v>
      </c>
      <c r="C131" s="39">
        <v>730.56971999999996</v>
      </c>
      <c r="D131" s="39">
        <v>85.469250000000002</v>
      </c>
      <c r="E131" s="39">
        <v>7</v>
      </c>
      <c r="F131" s="40">
        <v>0.1123509983980467</v>
      </c>
      <c r="G131" s="94" t="s">
        <v>235</v>
      </c>
    </row>
    <row r="132" spans="1:7">
      <c r="A132" s="93">
        <v>131</v>
      </c>
      <c r="B132" s="66" t="s">
        <v>157</v>
      </c>
      <c r="C132" s="39">
        <v>245.39393999999999</v>
      </c>
      <c r="D132" s="39">
        <v>21.606059999999999</v>
      </c>
      <c r="E132" s="39">
        <v>7</v>
      </c>
      <c r="F132" s="40">
        <v>0.10440167883211679</v>
      </c>
      <c r="G132" s="94" t="s">
        <v>275</v>
      </c>
    </row>
    <row r="133" spans="1:7" ht="42">
      <c r="A133" s="93">
        <v>132</v>
      </c>
      <c r="B133" s="66" t="s">
        <v>99</v>
      </c>
      <c r="C133" s="39">
        <v>137.54854</v>
      </c>
      <c r="D133" s="39">
        <v>5</v>
      </c>
      <c r="E133" s="39">
        <v>10</v>
      </c>
      <c r="F133" s="40">
        <v>9.8329357986644772E-2</v>
      </c>
      <c r="G133" s="94" t="s">
        <v>242</v>
      </c>
    </row>
    <row r="134" spans="1:7">
      <c r="A134" s="93">
        <v>133</v>
      </c>
      <c r="B134" s="66" t="s">
        <v>156</v>
      </c>
      <c r="C134" s="39">
        <v>264.18789000000004</v>
      </c>
      <c r="D134" s="39">
        <v>20</v>
      </c>
      <c r="E134" s="39">
        <v>8</v>
      </c>
      <c r="F134" s="40">
        <v>9.5828749097027932E-2</v>
      </c>
      <c r="G134" s="94" t="s">
        <v>274</v>
      </c>
    </row>
    <row r="135" spans="1:7">
      <c r="A135" s="93">
        <v>134</v>
      </c>
      <c r="B135" s="66" t="s">
        <v>165</v>
      </c>
      <c r="C135" s="39">
        <v>1107</v>
      </c>
      <c r="D135" s="39">
        <v>114</v>
      </c>
      <c r="E135" s="39">
        <v>1</v>
      </c>
      <c r="F135" s="40">
        <v>9.4108019639934537E-2</v>
      </c>
      <c r="G135" s="94" t="s">
        <v>331</v>
      </c>
    </row>
    <row r="136" spans="1:7">
      <c r="A136" s="93">
        <v>135</v>
      </c>
      <c r="B136" s="66" t="s">
        <v>44</v>
      </c>
      <c r="C136" s="39">
        <v>269.17693000000003</v>
      </c>
      <c r="D136" s="39">
        <v>264.95806999999996</v>
      </c>
      <c r="E136" s="39" t="s">
        <v>208</v>
      </c>
      <c r="F136" s="67"/>
      <c r="G136" s="94" t="s">
        <v>218</v>
      </c>
    </row>
    <row r="137" spans="1:7">
      <c r="A137" s="93">
        <v>136</v>
      </c>
      <c r="B137" s="66" t="s">
        <v>54</v>
      </c>
      <c r="C137" s="39">
        <v>318.58139999999992</v>
      </c>
      <c r="D137" s="39">
        <v>10</v>
      </c>
      <c r="E137" s="39" t="s">
        <v>208</v>
      </c>
      <c r="F137" s="67"/>
      <c r="G137" s="94" t="s">
        <v>287</v>
      </c>
    </row>
    <row r="138" spans="1:7">
      <c r="A138" s="93">
        <v>137</v>
      </c>
      <c r="B138" s="66" t="s">
        <v>58</v>
      </c>
      <c r="C138" s="39">
        <v>1070.4643899999999</v>
      </c>
      <c r="D138" s="39">
        <v>569.04513999999949</v>
      </c>
      <c r="E138" s="39" t="s">
        <v>208</v>
      </c>
      <c r="F138" s="67"/>
      <c r="G138" s="94" t="s">
        <v>303</v>
      </c>
    </row>
    <row r="139" spans="1:7" ht="28">
      <c r="A139" s="93">
        <v>138</v>
      </c>
      <c r="B139" s="66" t="s">
        <v>61</v>
      </c>
      <c r="C139" s="39">
        <v>323.85287999999997</v>
      </c>
      <c r="D139" s="39">
        <v>123.22118000000003</v>
      </c>
      <c r="E139" s="39" t="s">
        <v>208</v>
      </c>
      <c r="F139" s="67"/>
      <c r="G139" s="94" t="s">
        <v>224</v>
      </c>
    </row>
    <row r="140" spans="1:7">
      <c r="A140" s="93">
        <v>139</v>
      </c>
      <c r="B140" s="66" t="s">
        <v>64</v>
      </c>
      <c r="C140" s="39">
        <v>265.2</v>
      </c>
      <c r="D140" s="39">
        <v>326</v>
      </c>
      <c r="E140" s="39" t="s">
        <v>208</v>
      </c>
      <c r="F140" s="67"/>
      <c r="G140" s="94" t="s">
        <v>403</v>
      </c>
    </row>
    <row r="141" spans="1:7" ht="28">
      <c r="A141" s="93">
        <v>140</v>
      </c>
      <c r="B141" s="66" t="s">
        <v>67</v>
      </c>
      <c r="C141" s="39">
        <v>426.40231999999992</v>
      </c>
      <c r="D141" s="39">
        <v>203.27691000000002</v>
      </c>
      <c r="E141" s="39" t="s">
        <v>208</v>
      </c>
      <c r="F141" s="67"/>
      <c r="G141" s="94" t="s">
        <v>226</v>
      </c>
    </row>
    <row r="142" spans="1:7" ht="28">
      <c r="A142" s="93">
        <v>141</v>
      </c>
      <c r="B142" s="66" t="s">
        <v>68</v>
      </c>
      <c r="C142" s="39">
        <v>1102.9204500000003</v>
      </c>
      <c r="D142" s="39">
        <v>301.54646000000008</v>
      </c>
      <c r="E142" s="39" t="s">
        <v>208</v>
      </c>
      <c r="F142" s="67"/>
      <c r="G142" s="94" t="s">
        <v>307</v>
      </c>
    </row>
    <row r="143" spans="1:7">
      <c r="A143" s="93">
        <v>142</v>
      </c>
      <c r="B143" s="66" t="s">
        <v>71</v>
      </c>
      <c r="C143" s="39">
        <v>229.90945999999997</v>
      </c>
      <c r="D143" s="39">
        <v>256.04029000000003</v>
      </c>
      <c r="E143" s="39" t="s">
        <v>208</v>
      </c>
      <c r="F143" s="67"/>
      <c r="G143" s="94" t="s">
        <v>308</v>
      </c>
    </row>
    <row r="144" spans="1:7">
      <c r="A144" s="93">
        <v>143</v>
      </c>
      <c r="B144" s="66" t="s">
        <v>72</v>
      </c>
      <c r="C144" s="39">
        <v>787.39118999999994</v>
      </c>
      <c r="D144" s="39">
        <v>908.59079000000042</v>
      </c>
      <c r="E144" s="39" t="s">
        <v>208</v>
      </c>
      <c r="F144" s="67"/>
      <c r="G144" s="94" t="s">
        <v>288</v>
      </c>
    </row>
    <row r="145" spans="1:7">
      <c r="A145" s="93">
        <v>144</v>
      </c>
      <c r="B145" s="66" t="s">
        <v>98</v>
      </c>
      <c r="C145" s="39">
        <v>441.00290000000001</v>
      </c>
      <c r="D145" s="39">
        <v>276.99710000000005</v>
      </c>
      <c r="E145" s="39" t="s">
        <v>208</v>
      </c>
      <c r="F145" s="67"/>
      <c r="G145" s="94" t="s">
        <v>241</v>
      </c>
    </row>
    <row r="146" spans="1:7">
      <c r="A146" s="93">
        <v>145</v>
      </c>
      <c r="B146" s="66" t="s">
        <v>102</v>
      </c>
      <c r="C146" s="39">
        <v>37</v>
      </c>
      <c r="D146" s="39">
        <v>47</v>
      </c>
      <c r="E146" s="39" t="s">
        <v>208</v>
      </c>
      <c r="F146" s="67"/>
      <c r="G146" s="94" t="s">
        <v>244</v>
      </c>
    </row>
    <row r="147" spans="1:7" ht="28">
      <c r="A147" s="93">
        <v>146</v>
      </c>
      <c r="B147" s="66" t="s">
        <v>109</v>
      </c>
      <c r="C147" s="39">
        <v>1799.8884400000002</v>
      </c>
      <c r="D147" s="39">
        <v>2570.639720000001</v>
      </c>
      <c r="E147" s="39" t="s">
        <v>208</v>
      </c>
      <c r="F147" s="67"/>
      <c r="G147" s="94" t="s">
        <v>247</v>
      </c>
    </row>
    <row r="148" spans="1:7" ht="28">
      <c r="A148" s="93">
        <v>147</v>
      </c>
      <c r="B148" s="66" t="s">
        <v>119</v>
      </c>
      <c r="C148" s="39">
        <v>980.97436999999991</v>
      </c>
      <c r="D148" s="39">
        <v>326.62902000000003</v>
      </c>
      <c r="E148" s="39" t="s">
        <v>208</v>
      </c>
      <c r="F148" s="67"/>
      <c r="G148" s="94" t="s">
        <v>255</v>
      </c>
    </row>
    <row r="149" spans="1:7">
      <c r="A149" s="93">
        <v>148</v>
      </c>
      <c r="B149" s="66" t="s">
        <v>122</v>
      </c>
      <c r="C149" s="39">
        <v>59</v>
      </c>
      <c r="D149" s="39">
        <v>140</v>
      </c>
      <c r="E149" s="39" t="s">
        <v>208</v>
      </c>
      <c r="F149" s="67"/>
      <c r="G149" s="94" t="s">
        <v>402</v>
      </c>
    </row>
    <row r="150" spans="1:7">
      <c r="A150" s="93">
        <v>149</v>
      </c>
      <c r="B150" s="66" t="s">
        <v>124</v>
      </c>
      <c r="C150" s="39">
        <v>101</v>
      </c>
      <c r="D150" s="39">
        <v>6</v>
      </c>
      <c r="E150" s="39" t="s">
        <v>208</v>
      </c>
      <c r="F150" s="67"/>
      <c r="G150" s="94" t="s">
        <v>401</v>
      </c>
    </row>
    <row r="151" spans="1:7">
      <c r="A151" s="93">
        <v>150</v>
      </c>
      <c r="B151" s="66" t="s">
        <v>127</v>
      </c>
      <c r="C151" s="39">
        <v>796.25010999999949</v>
      </c>
      <c r="D151" s="39">
        <v>294.38468999999998</v>
      </c>
      <c r="E151" s="39" t="s">
        <v>208</v>
      </c>
      <c r="F151" s="67"/>
      <c r="G151" s="94" t="s">
        <v>259</v>
      </c>
    </row>
    <row r="152" spans="1:7">
      <c r="A152" s="93">
        <v>151</v>
      </c>
      <c r="B152" s="66" t="s">
        <v>131</v>
      </c>
      <c r="C152" s="39">
        <v>1399.32781</v>
      </c>
      <c r="D152" s="39">
        <v>853.94321999999977</v>
      </c>
      <c r="E152" s="39" t="s">
        <v>208</v>
      </c>
      <c r="F152" s="67"/>
      <c r="G152" s="94" t="s">
        <v>291</v>
      </c>
    </row>
    <row r="153" spans="1:7" ht="42">
      <c r="A153" s="93">
        <v>152</v>
      </c>
      <c r="B153" s="66" t="s">
        <v>140</v>
      </c>
      <c r="C153" s="39">
        <v>1460.8099299999997</v>
      </c>
      <c r="D153" s="39">
        <v>106.91062000000001</v>
      </c>
      <c r="E153" s="39" t="s">
        <v>208</v>
      </c>
      <c r="F153" s="67"/>
      <c r="G153" s="94" t="s">
        <v>292</v>
      </c>
    </row>
    <row r="154" spans="1:7" ht="28">
      <c r="A154" s="93">
        <v>153</v>
      </c>
      <c r="B154" s="66" t="s">
        <v>145</v>
      </c>
      <c r="C154" s="39">
        <v>1033.38267</v>
      </c>
      <c r="D154" s="39">
        <v>501.31938999999988</v>
      </c>
      <c r="E154" s="39" t="s">
        <v>208</v>
      </c>
      <c r="F154" s="67"/>
      <c r="G154" s="94" t="s">
        <v>329</v>
      </c>
    </row>
    <row r="155" spans="1:7">
      <c r="A155" s="93">
        <v>154</v>
      </c>
      <c r="B155" s="66" t="s">
        <v>152</v>
      </c>
      <c r="C155" s="39">
        <v>53.356160000000003</v>
      </c>
      <c r="D155" s="39">
        <v>30</v>
      </c>
      <c r="E155" s="39" t="s">
        <v>208</v>
      </c>
      <c r="F155" s="67"/>
      <c r="G155" s="94" t="s">
        <v>270</v>
      </c>
    </row>
    <row r="156" spans="1:7" ht="28">
      <c r="A156" s="93">
        <v>155</v>
      </c>
      <c r="B156" s="66" t="s">
        <v>158</v>
      </c>
      <c r="C156" s="39">
        <v>666.48939999999993</v>
      </c>
      <c r="D156" s="39">
        <v>514.90203999999983</v>
      </c>
      <c r="E156" s="39" t="s">
        <v>208</v>
      </c>
      <c r="F156" s="67"/>
      <c r="G156" s="94" t="s">
        <v>276</v>
      </c>
    </row>
    <row r="157" spans="1:7">
      <c r="A157" s="93">
        <v>156</v>
      </c>
      <c r="B157" s="66" t="s">
        <v>159</v>
      </c>
      <c r="C157" s="39">
        <v>312</v>
      </c>
      <c r="D157" s="39">
        <v>7</v>
      </c>
      <c r="E157" s="39" t="s">
        <v>208</v>
      </c>
      <c r="F157" s="67"/>
      <c r="G157" s="94" t="s">
        <v>277</v>
      </c>
    </row>
    <row r="158" spans="1:7">
      <c r="A158" s="93">
        <v>157</v>
      </c>
      <c r="B158" s="66" t="s">
        <v>163</v>
      </c>
      <c r="C158" s="39">
        <v>50</v>
      </c>
      <c r="D158" s="39">
        <v>13.999999999999998</v>
      </c>
      <c r="E158" s="39" t="s">
        <v>208</v>
      </c>
      <c r="F158" s="67"/>
      <c r="G158" s="94" t="s">
        <v>282</v>
      </c>
    </row>
    <row r="159" spans="1:7" ht="28">
      <c r="A159" s="93">
        <v>158</v>
      </c>
      <c r="B159" s="66" t="s">
        <v>168</v>
      </c>
      <c r="C159" s="39">
        <v>2003.1666000000005</v>
      </c>
      <c r="D159" s="39">
        <v>110.83292999999999</v>
      </c>
      <c r="E159" s="39" t="s">
        <v>208</v>
      </c>
      <c r="F159" s="67"/>
      <c r="G159" s="94" t="s">
        <v>278</v>
      </c>
    </row>
    <row r="160" spans="1:7" ht="28">
      <c r="A160" s="93">
        <v>159</v>
      </c>
      <c r="B160" s="66" t="s">
        <v>170</v>
      </c>
      <c r="C160" s="39">
        <v>659.70925999999997</v>
      </c>
      <c r="D160" s="39">
        <v>104.48287999999998</v>
      </c>
      <c r="E160" s="39" t="s">
        <v>208</v>
      </c>
      <c r="F160" s="67"/>
      <c r="G160" s="94" t="s">
        <v>279</v>
      </c>
    </row>
    <row r="161" spans="1:7" ht="28">
      <c r="A161" s="93">
        <v>160</v>
      </c>
      <c r="B161" s="66" t="s">
        <v>183</v>
      </c>
      <c r="C161" s="39">
        <v>294</v>
      </c>
      <c r="D161" s="39">
        <v>37</v>
      </c>
      <c r="E161" s="39" t="s">
        <v>208</v>
      </c>
      <c r="F161" s="67"/>
      <c r="G161" s="94" t="s">
        <v>347</v>
      </c>
    </row>
    <row r="162" spans="1:7" ht="42">
      <c r="A162" s="93">
        <v>161</v>
      </c>
      <c r="B162" s="66" t="s">
        <v>195</v>
      </c>
      <c r="C162" s="39">
        <v>354.52889999999996</v>
      </c>
      <c r="D162" s="39">
        <v>200.06319999999999</v>
      </c>
      <c r="E162" s="39" t="s">
        <v>208</v>
      </c>
      <c r="F162" s="67"/>
      <c r="G162" s="94" t="s">
        <v>344</v>
      </c>
    </row>
    <row r="163" spans="1:7">
      <c r="A163" s="93">
        <v>162</v>
      </c>
      <c r="B163" s="66" t="s">
        <v>197</v>
      </c>
      <c r="C163" s="39">
        <v>403.61089999999984</v>
      </c>
      <c r="D163" s="39">
        <v>202.40028000000001</v>
      </c>
      <c r="E163" s="39" t="s">
        <v>208</v>
      </c>
      <c r="F163" s="67"/>
      <c r="G163" s="94" t="s">
        <v>372</v>
      </c>
    </row>
    <row r="164" spans="1:7" s="68" customFormat="1">
      <c r="A164" s="95"/>
      <c r="B164" s="96" t="s">
        <v>211</v>
      </c>
      <c r="C164" s="72">
        <v>124827.85093999999</v>
      </c>
      <c r="D164" s="72">
        <v>69415.936429999958</v>
      </c>
      <c r="E164" s="72">
        <v>75037.941399999982</v>
      </c>
      <c r="F164" s="97">
        <v>0.53644143807982425</v>
      </c>
      <c r="G164" s="98"/>
    </row>
  </sheetData>
  <pageMargins left="0.70866141732283472" right="0.70866141732283472" top="0.74803149606299213" bottom="0.74803149606299213" header="0.31496062992125984" footer="0.31496062992125984"/>
  <pageSetup scale="72" orientation="landscape"/>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4"/>
  <sheetViews>
    <sheetView workbookViewId="0">
      <pane ySplit="1" topLeftCell="A2" activePane="bottomLeft" state="frozen"/>
      <selection pane="bottomLeft" activeCell="F7" sqref="F7"/>
    </sheetView>
  </sheetViews>
  <sheetFormatPr baseColWidth="10" defaultColWidth="0" defaultRowHeight="0" customHeight="1" zeroHeight="1" x14ac:dyDescent="0"/>
  <cols>
    <col min="1" max="1" width="11.1640625" style="25" customWidth="1"/>
    <col min="2" max="2" width="50.5" style="60" customWidth="1"/>
    <col min="3" max="3" width="20.5" style="60" customWidth="1"/>
    <col min="4" max="4" width="9.1640625" style="60" customWidth="1"/>
    <col min="5" max="5" width="15.1640625" style="69" customWidth="1"/>
    <col min="6" max="6" width="19.5" style="60" customWidth="1"/>
    <col min="7" max="7" width="81.83203125" style="61" customWidth="1"/>
    <col min="8" max="20" width="9.1640625" style="25" hidden="1" customWidth="1"/>
    <col min="21" max="16384" width="0" style="25" hidden="1"/>
  </cols>
  <sheetData>
    <row r="1" spans="1:7" s="63" customFormat="1" ht="70">
      <c r="A1" s="6" t="s">
        <v>380</v>
      </c>
      <c r="B1" s="7" t="s">
        <v>385</v>
      </c>
      <c r="C1" s="7" t="s">
        <v>381</v>
      </c>
      <c r="D1" s="7" t="s">
        <v>384</v>
      </c>
      <c r="E1" s="81" t="s">
        <v>382</v>
      </c>
      <c r="F1" s="8" t="s">
        <v>383</v>
      </c>
      <c r="G1" s="7" t="s">
        <v>378</v>
      </c>
    </row>
    <row r="2" spans="1:7" ht="28">
      <c r="A2" s="49">
        <v>1</v>
      </c>
      <c r="B2" s="38" t="s">
        <v>69</v>
      </c>
      <c r="C2" s="39">
        <v>50.999989999999997</v>
      </c>
      <c r="D2" s="39">
        <v>18</v>
      </c>
      <c r="E2" s="82">
        <v>1074</v>
      </c>
      <c r="F2" s="74">
        <f t="shared" ref="F2:F33" si="0">(D2+E2)/(C2+D2+E2)</f>
        <v>0.95538058578635676</v>
      </c>
      <c r="G2" s="51" t="s">
        <v>228</v>
      </c>
    </row>
    <row r="3" spans="1:7" ht="28">
      <c r="A3" s="49">
        <v>2</v>
      </c>
      <c r="B3" s="38" t="s">
        <v>155</v>
      </c>
      <c r="C3" s="39">
        <v>88.16046</v>
      </c>
      <c r="D3" s="39">
        <v>88</v>
      </c>
      <c r="E3" s="82">
        <v>777</v>
      </c>
      <c r="F3" s="74">
        <f t="shared" si="0"/>
        <v>0.90750722076742452</v>
      </c>
      <c r="G3" s="41" t="s">
        <v>273</v>
      </c>
    </row>
    <row r="4" spans="1:7" ht="14">
      <c r="A4" s="49">
        <v>3</v>
      </c>
      <c r="B4" s="38" t="s">
        <v>141</v>
      </c>
      <c r="C4" s="39">
        <v>882.55773999999974</v>
      </c>
      <c r="D4" s="39">
        <v>5541</v>
      </c>
      <c r="E4" s="82">
        <v>0</v>
      </c>
      <c r="F4" s="74">
        <f t="shared" si="0"/>
        <v>0.86260608595385646</v>
      </c>
      <c r="G4" s="41" t="s">
        <v>293</v>
      </c>
    </row>
    <row r="5" spans="1:7" ht="28">
      <c r="A5" s="49">
        <v>4</v>
      </c>
      <c r="B5" s="38" t="s">
        <v>129</v>
      </c>
      <c r="C5" s="39">
        <v>184.00000000000003</v>
      </c>
      <c r="D5" s="39">
        <v>564</v>
      </c>
      <c r="E5" s="82">
        <v>385</v>
      </c>
      <c r="F5" s="74">
        <f t="shared" si="0"/>
        <v>0.83759929390997356</v>
      </c>
      <c r="G5" s="41" t="s">
        <v>258</v>
      </c>
    </row>
    <row r="6" spans="1:7" ht="14">
      <c r="A6" s="49">
        <v>5</v>
      </c>
      <c r="B6" s="38" t="s">
        <v>125</v>
      </c>
      <c r="C6" s="39">
        <v>32</v>
      </c>
      <c r="D6" s="39">
        <v>40</v>
      </c>
      <c r="E6" s="82">
        <v>92</v>
      </c>
      <c r="F6" s="74">
        <f t="shared" si="0"/>
        <v>0.80487804878048785</v>
      </c>
      <c r="G6" s="41" t="s">
        <v>360</v>
      </c>
    </row>
    <row r="7" spans="1:7" ht="14">
      <c r="A7" s="49">
        <v>6</v>
      </c>
      <c r="B7" s="38" t="s">
        <v>45</v>
      </c>
      <c r="C7" s="39">
        <v>732.62841999999978</v>
      </c>
      <c r="D7" s="39">
        <v>499</v>
      </c>
      <c r="E7" s="82">
        <v>1596</v>
      </c>
      <c r="F7" s="74">
        <f t="shared" si="0"/>
        <v>0.7409035731788266</v>
      </c>
      <c r="G7" s="41" t="s">
        <v>299</v>
      </c>
    </row>
    <row r="8" spans="1:7" ht="14">
      <c r="A8" s="49">
        <v>7</v>
      </c>
      <c r="B8" s="38" t="s">
        <v>72</v>
      </c>
      <c r="C8" s="39">
        <v>787.39118999999994</v>
      </c>
      <c r="D8" s="39">
        <v>909</v>
      </c>
      <c r="E8" s="82">
        <v>1125</v>
      </c>
      <c r="F8" s="74">
        <f t="shared" si="0"/>
        <v>0.72092094396878026</v>
      </c>
      <c r="G8" s="41" t="s">
        <v>288</v>
      </c>
    </row>
    <row r="9" spans="1:7" ht="14">
      <c r="A9" s="49">
        <v>8</v>
      </c>
      <c r="B9" s="38" t="s">
        <v>102</v>
      </c>
      <c r="C9" s="39">
        <v>37</v>
      </c>
      <c r="D9" s="39">
        <v>47</v>
      </c>
      <c r="E9" s="82">
        <v>47</v>
      </c>
      <c r="F9" s="74">
        <f t="shared" si="0"/>
        <v>0.71755725190839692</v>
      </c>
      <c r="G9" s="41" t="s">
        <v>244</v>
      </c>
    </row>
    <row r="10" spans="1:7" ht="14">
      <c r="A10" s="49">
        <v>9</v>
      </c>
      <c r="B10" s="38" t="s">
        <v>122</v>
      </c>
      <c r="C10" s="39">
        <v>59</v>
      </c>
      <c r="D10" s="39">
        <v>140</v>
      </c>
      <c r="E10" s="82">
        <v>0</v>
      </c>
      <c r="F10" s="74">
        <f t="shared" si="0"/>
        <v>0.70351758793969854</v>
      </c>
      <c r="G10" s="41"/>
    </row>
    <row r="11" spans="1:7" ht="14">
      <c r="A11" s="49">
        <v>10</v>
      </c>
      <c r="B11" s="38" t="s">
        <v>173</v>
      </c>
      <c r="C11" s="39">
        <v>502.98194999999981</v>
      </c>
      <c r="D11" s="39">
        <v>687</v>
      </c>
      <c r="E11" s="82">
        <v>412</v>
      </c>
      <c r="F11" s="74">
        <f t="shared" si="0"/>
        <v>0.6860252077122343</v>
      </c>
      <c r="G11" s="41" t="s">
        <v>379</v>
      </c>
    </row>
    <row r="12" spans="1:7" ht="28">
      <c r="A12" s="49">
        <v>11</v>
      </c>
      <c r="B12" s="38" t="s">
        <v>162</v>
      </c>
      <c r="C12" s="39">
        <v>264.89155</v>
      </c>
      <c r="D12" s="39">
        <v>246</v>
      </c>
      <c r="E12" s="82">
        <v>290</v>
      </c>
      <c r="F12" s="74">
        <f t="shared" si="0"/>
        <v>0.66925415806921673</v>
      </c>
      <c r="G12" s="41" t="s">
        <v>281</v>
      </c>
    </row>
    <row r="13" spans="1:7" ht="14">
      <c r="A13" s="49">
        <v>12</v>
      </c>
      <c r="B13" s="38" t="s">
        <v>143</v>
      </c>
      <c r="C13" s="39">
        <v>2217.7937699999989</v>
      </c>
      <c r="D13" s="39">
        <v>4252</v>
      </c>
      <c r="E13" s="82">
        <v>205</v>
      </c>
      <c r="F13" s="74">
        <f t="shared" si="0"/>
        <v>0.66773598609624174</v>
      </c>
      <c r="G13" s="41" t="s">
        <v>328</v>
      </c>
    </row>
    <row r="14" spans="1:7" ht="28">
      <c r="A14" s="49">
        <v>13</v>
      </c>
      <c r="B14" s="38" t="s">
        <v>108</v>
      </c>
      <c r="C14" s="39">
        <v>971.45069000000024</v>
      </c>
      <c r="D14" s="39">
        <v>930</v>
      </c>
      <c r="E14" s="82">
        <v>960</v>
      </c>
      <c r="F14" s="74">
        <f t="shared" si="0"/>
        <v>0.66050413051150636</v>
      </c>
      <c r="G14" s="41" t="s">
        <v>320</v>
      </c>
    </row>
    <row r="15" spans="1:7" ht="28">
      <c r="A15" s="49">
        <v>14</v>
      </c>
      <c r="B15" s="38" t="s">
        <v>111</v>
      </c>
      <c r="C15" s="39">
        <v>818.05914999999925</v>
      </c>
      <c r="D15" s="39">
        <v>833</v>
      </c>
      <c r="E15" s="82">
        <v>747</v>
      </c>
      <c r="F15" s="74">
        <f t="shared" si="0"/>
        <v>0.65886615015313554</v>
      </c>
      <c r="G15" s="41" t="s">
        <v>321</v>
      </c>
    </row>
    <row r="16" spans="1:7" ht="14">
      <c r="A16" s="49">
        <v>16</v>
      </c>
      <c r="B16" s="38" t="s">
        <v>115</v>
      </c>
      <c r="C16" s="39">
        <v>128.36991000000003</v>
      </c>
      <c r="D16" s="39">
        <v>9</v>
      </c>
      <c r="E16" s="82">
        <v>237</v>
      </c>
      <c r="F16" s="74">
        <f t="shared" si="0"/>
        <v>0.6571040925805175</v>
      </c>
      <c r="G16" s="41" t="s">
        <v>252</v>
      </c>
    </row>
    <row r="17" spans="1:7" ht="42">
      <c r="A17" s="49">
        <v>15</v>
      </c>
      <c r="B17" s="38" t="s">
        <v>123</v>
      </c>
      <c r="C17" s="39">
        <v>888.56909999999982</v>
      </c>
      <c r="D17" s="39">
        <v>1701</v>
      </c>
      <c r="E17" s="82">
        <v>0</v>
      </c>
      <c r="F17" s="74">
        <f t="shared" si="0"/>
        <v>0.6568660399909777</v>
      </c>
      <c r="G17" s="41" t="s">
        <v>367</v>
      </c>
    </row>
    <row r="18" spans="1:7" ht="14">
      <c r="A18" s="49">
        <v>17</v>
      </c>
      <c r="B18" s="38" t="s">
        <v>83</v>
      </c>
      <c r="C18" s="39">
        <v>952.40943999999263</v>
      </c>
      <c r="D18" s="39">
        <v>1083</v>
      </c>
      <c r="E18" s="82">
        <v>562</v>
      </c>
      <c r="F18" s="74">
        <f t="shared" si="0"/>
        <v>0.63332333157301712</v>
      </c>
      <c r="G18" s="41" t="s">
        <v>310</v>
      </c>
    </row>
    <row r="19" spans="1:7" ht="42">
      <c r="A19" s="49">
        <v>18</v>
      </c>
      <c r="B19" s="38" t="s">
        <v>87</v>
      </c>
      <c r="C19" s="39">
        <v>2484.5811599999993</v>
      </c>
      <c r="D19" s="39">
        <v>1526</v>
      </c>
      <c r="E19" s="82">
        <v>2712</v>
      </c>
      <c r="F19" s="74">
        <f t="shared" si="0"/>
        <v>0.63041261966705664</v>
      </c>
      <c r="G19" s="41" t="s">
        <v>312</v>
      </c>
    </row>
    <row r="20" spans="1:7" ht="28">
      <c r="A20" s="49">
        <v>19</v>
      </c>
      <c r="B20" s="38" t="s">
        <v>144</v>
      </c>
      <c r="C20" s="39">
        <v>910.87359000000026</v>
      </c>
      <c r="D20" s="39">
        <v>375</v>
      </c>
      <c r="E20" s="82">
        <v>1167</v>
      </c>
      <c r="F20" s="74">
        <f t="shared" si="0"/>
        <v>0.62865041487930895</v>
      </c>
      <c r="G20" s="41" t="s">
        <v>365</v>
      </c>
    </row>
    <row r="21" spans="1:7" ht="28">
      <c r="A21" s="49">
        <v>20</v>
      </c>
      <c r="B21" s="38" t="s">
        <v>158</v>
      </c>
      <c r="C21" s="39">
        <v>666.48939999999993</v>
      </c>
      <c r="D21" s="39">
        <v>515</v>
      </c>
      <c r="E21" s="82">
        <v>599</v>
      </c>
      <c r="F21" s="74">
        <f t="shared" si="0"/>
        <v>0.62567067234435658</v>
      </c>
      <c r="G21" s="41" t="s">
        <v>276</v>
      </c>
    </row>
    <row r="22" spans="1:7" ht="14">
      <c r="A22" s="49">
        <v>21</v>
      </c>
      <c r="B22" s="38" t="s">
        <v>148</v>
      </c>
      <c r="C22" s="39">
        <v>63</v>
      </c>
      <c r="D22" s="39">
        <v>99</v>
      </c>
      <c r="E22" s="82"/>
      <c r="F22" s="74">
        <f t="shared" si="0"/>
        <v>0.61111111111111116</v>
      </c>
      <c r="G22" s="41"/>
    </row>
    <row r="23" spans="1:7" ht="14">
      <c r="A23" s="49">
        <v>22</v>
      </c>
      <c r="B23" s="38" t="s">
        <v>110</v>
      </c>
      <c r="C23" s="39">
        <v>842.52617000000043</v>
      </c>
      <c r="D23" s="39">
        <v>221</v>
      </c>
      <c r="E23" s="82">
        <v>1069</v>
      </c>
      <c r="F23" s="74">
        <f t="shared" si="0"/>
        <v>0.60491637483632832</v>
      </c>
      <c r="G23" s="41" t="s">
        <v>248</v>
      </c>
    </row>
    <row r="24" spans="1:7" ht="14">
      <c r="A24" s="49">
        <v>23</v>
      </c>
      <c r="B24" s="38" t="s">
        <v>126</v>
      </c>
      <c r="C24" s="39">
        <v>604.59645</v>
      </c>
      <c r="D24" s="39">
        <v>44</v>
      </c>
      <c r="E24" s="82">
        <v>881</v>
      </c>
      <c r="F24" s="74">
        <f t="shared" si="0"/>
        <v>0.60473466710778523</v>
      </c>
      <c r="G24" s="41" t="s">
        <v>256</v>
      </c>
    </row>
    <row r="25" spans="1:7" ht="14">
      <c r="A25" s="49">
        <v>24</v>
      </c>
      <c r="B25" s="38" t="s">
        <v>78</v>
      </c>
      <c r="C25" s="39">
        <v>358.4</v>
      </c>
      <c r="D25" s="39">
        <v>33</v>
      </c>
      <c r="E25" s="82">
        <v>498</v>
      </c>
      <c r="F25" s="74">
        <f t="shared" si="0"/>
        <v>0.59703170676860806</v>
      </c>
      <c r="G25" s="41" t="s">
        <v>355</v>
      </c>
    </row>
    <row r="26" spans="1:7" ht="28">
      <c r="A26" s="49">
        <v>25</v>
      </c>
      <c r="B26" s="38" t="s">
        <v>109</v>
      </c>
      <c r="C26" s="39">
        <v>1799.8884400000002</v>
      </c>
      <c r="D26" s="39">
        <v>2571</v>
      </c>
      <c r="E26" s="82">
        <v>0</v>
      </c>
      <c r="F26" s="74">
        <f t="shared" si="0"/>
        <v>0.58820993381382203</v>
      </c>
      <c r="G26" s="41" t="s">
        <v>247</v>
      </c>
    </row>
    <row r="27" spans="1:7" ht="14">
      <c r="A27" s="49">
        <v>26</v>
      </c>
      <c r="B27" s="38" t="s">
        <v>164</v>
      </c>
      <c r="C27" s="39">
        <v>173.08339999999998</v>
      </c>
      <c r="D27" s="39">
        <v>243</v>
      </c>
      <c r="E27" s="82">
        <v>0</v>
      </c>
      <c r="F27" s="74">
        <f t="shared" si="0"/>
        <v>0.58401753110073606</v>
      </c>
      <c r="G27" s="44" t="s">
        <v>282</v>
      </c>
    </row>
    <row r="28" spans="1:7" ht="14">
      <c r="A28" s="49">
        <v>27</v>
      </c>
      <c r="B28" s="38" t="s">
        <v>193</v>
      </c>
      <c r="C28" s="39">
        <v>306.32849000000004</v>
      </c>
      <c r="D28" s="39">
        <v>398</v>
      </c>
      <c r="E28" s="82">
        <v>0</v>
      </c>
      <c r="F28" s="74">
        <f t="shared" si="0"/>
        <v>0.565077241160584</v>
      </c>
      <c r="G28" s="44" t="s">
        <v>342</v>
      </c>
    </row>
    <row r="29" spans="1:7" ht="28">
      <c r="A29" s="49">
        <v>28</v>
      </c>
      <c r="B29" s="38" t="s">
        <v>88</v>
      </c>
      <c r="C29" s="39">
        <v>618.79798000000005</v>
      </c>
      <c r="D29" s="39">
        <v>585</v>
      </c>
      <c r="E29" s="82">
        <v>181</v>
      </c>
      <c r="F29" s="74">
        <f t="shared" si="0"/>
        <v>0.55314927596875896</v>
      </c>
      <c r="G29" s="41" t="s">
        <v>313</v>
      </c>
    </row>
    <row r="30" spans="1:7" ht="14">
      <c r="A30" s="49">
        <v>29</v>
      </c>
      <c r="B30" s="38" t="s">
        <v>64</v>
      </c>
      <c r="C30" s="39">
        <v>265.2</v>
      </c>
      <c r="D30" s="39">
        <v>326</v>
      </c>
      <c r="E30" s="82">
        <v>0</v>
      </c>
      <c r="F30" s="74">
        <f t="shared" si="0"/>
        <v>0.55142083897158323</v>
      </c>
      <c r="G30" s="41"/>
    </row>
    <row r="31" spans="1:7" ht="28">
      <c r="A31" s="49">
        <v>30</v>
      </c>
      <c r="B31" s="38" t="s">
        <v>105</v>
      </c>
      <c r="C31" s="39">
        <v>1843.9999999999998</v>
      </c>
      <c r="D31" s="39">
        <v>2210</v>
      </c>
      <c r="E31" s="82">
        <v>24</v>
      </c>
      <c r="F31" s="74">
        <f t="shared" si="0"/>
        <v>0.54781755762628737</v>
      </c>
      <c r="G31" s="41" t="s">
        <v>245</v>
      </c>
    </row>
    <row r="32" spans="1:7" ht="14">
      <c r="A32" s="49">
        <v>31</v>
      </c>
      <c r="B32" s="38" t="s">
        <v>188</v>
      </c>
      <c r="C32" s="39">
        <v>1095.3072999999997</v>
      </c>
      <c r="D32" s="39">
        <v>676</v>
      </c>
      <c r="E32" s="82">
        <v>640</v>
      </c>
      <c r="F32" s="74">
        <f t="shared" si="0"/>
        <v>0.54576204368476811</v>
      </c>
      <c r="G32" s="41" t="s">
        <v>366</v>
      </c>
    </row>
    <row r="33" spans="1:7" ht="42">
      <c r="A33" s="49">
        <v>32</v>
      </c>
      <c r="B33" s="38" t="s">
        <v>43</v>
      </c>
      <c r="C33" s="39">
        <v>584.2353300000002</v>
      </c>
      <c r="D33" s="39">
        <v>449</v>
      </c>
      <c r="E33" s="82">
        <v>223</v>
      </c>
      <c r="F33" s="74">
        <f t="shared" si="0"/>
        <v>0.53493161985819959</v>
      </c>
      <c r="G33" s="44" t="s">
        <v>217</v>
      </c>
    </row>
    <row r="34" spans="1:7" ht="14">
      <c r="A34" s="49">
        <v>33</v>
      </c>
      <c r="B34" s="38" t="s">
        <v>196</v>
      </c>
      <c r="C34" s="39">
        <v>757.64697999999999</v>
      </c>
      <c r="D34" s="39">
        <v>71</v>
      </c>
      <c r="E34" s="82">
        <v>773</v>
      </c>
      <c r="F34" s="74">
        <f t="shared" ref="F34:F65" si="1">(D34+E34)/(C34+D34+E34)</f>
        <v>0.52695756963872276</v>
      </c>
      <c r="G34" s="41" t="s">
        <v>345</v>
      </c>
    </row>
    <row r="35" spans="1:7" ht="14">
      <c r="A35" s="49">
        <v>34</v>
      </c>
      <c r="B35" s="38" t="s">
        <v>71</v>
      </c>
      <c r="C35" s="39">
        <v>229.90945999999997</v>
      </c>
      <c r="D35" s="39">
        <v>256</v>
      </c>
      <c r="E35" s="82">
        <v>0</v>
      </c>
      <c r="F35" s="74">
        <f t="shared" si="1"/>
        <v>0.52684712086074637</v>
      </c>
      <c r="G35" s="41" t="s">
        <v>308</v>
      </c>
    </row>
    <row r="36" spans="1:7" ht="14">
      <c r="A36" s="49">
        <v>35</v>
      </c>
      <c r="B36" s="38" t="s">
        <v>156</v>
      </c>
      <c r="C36" s="39">
        <v>264.18789000000004</v>
      </c>
      <c r="D36" s="39">
        <v>20</v>
      </c>
      <c r="E36" s="82">
        <v>266</v>
      </c>
      <c r="F36" s="74">
        <f t="shared" si="1"/>
        <v>0.51982241921028105</v>
      </c>
      <c r="G36" s="41" t="s">
        <v>274</v>
      </c>
    </row>
    <row r="37" spans="1:7" ht="14">
      <c r="A37" s="49">
        <v>36</v>
      </c>
      <c r="B37" s="38" t="s">
        <v>40</v>
      </c>
      <c r="C37" s="39">
        <v>566.72934999999984</v>
      </c>
      <c r="D37" s="39">
        <v>421</v>
      </c>
      <c r="E37" s="82">
        <v>183</v>
      </c>
      <c r="F37" s="74">
        <f t="shared" si="1"/>
        <v>0.51591770548846327</v>
      </c>
      <c r="G37" s="41" t="s">
        <v>214</v>
      </c>
    </row>
    <row r="38" spans="1:7" ht="14">
      <c r="A38" s="49">
        <v>37</v>
      </c>
      <c r="B38" s="38" t="s">
        <v>147</v>
      </c>
      <c r="C38" s="39">
        <v>1063.54494</v>
      </c>
      <c r="D38" s="39">
        <v>1115</v>
      </c>
      <c r="E38" s="82">
        <v>0</v>
      </c>
      <c r="F38" s="74">
        <f t="shared" si="1"/>
        <v>0.51180950162083882</v>
      </c>
      <c r="G38" s="41" t="s">
        <v>266</v>
      </c>
    </row>
    <row r="39" spans="1:7" ht="14">
      <c r="A39" s="49">
        <v>38</v>
      </c>
      <c r="B39" s="38" t="s">
        <v>180</v>
      </c>
      <c r="C39" s="39">
        <v>1288.4797499999997</v>
      </c>
      <c r="D39" s="39">
        <v>387</v>
      </c>
      <c r="E39" s="82">
        <v>896</v>
      </c>
      <c r="F39" s="74">
        <f t="shared" si="1"/>
        <v>0.49893451426168151</v>
      </c>
      <c r="G39" s="41" t="s">
        <v>339</v>
      </c>
    </row>
    <row r="40" spans="1:7" ht="14">
      <c r="A40" s="49">
        <v>39</v>
      </c>
      <c r="B40" s="38" t="s">
        <v>44</v>
      </c>
      <c r="C40" s="39">
        <v>269.17693000000003</v>
      </c>
      <c r="D40" s="39">
        <v>265</v>
      </c>
      <c r="E40" s="82">
        <v>0</v>
      </c>
      <c r="F40" s="74">
        <f t="shared" si="1"/>
        <v>0.49609031224916428</v>
      </c>
      <c r="G40" s="41" t="s">
        <v>218</v>
      </c>
    </row>
    <row r="41" spans="1:7" ht="28">
      <c r="A41" s="49">
        <v>40</v>
      </c>
      <c r="B41" s="38" t="s">
        <v>149</v>
      </c>
      <c r="C41" s="39">
        <v>891.44520999999997</v>
      </c>
      <c r="D41" s="39">
        <v>778</v>
      </c>
      <c r="E41" s="82">
        <v>95</v>
      </c>
      <c r="F41" s="74">
        <f t="shared" si="1"/>
        <v>0.49477308507641338</v>
      </c>
      <c r="G41" s="41" t="s">
        <v>330</v>
      </c>
    </row>
    <row r="42" spans="1:7" ht="28">
      <c r="A42" s="49">
        <v>41</v>
      </c>
      <c r="B42" s="38" t="s">
        <v>145</v>
      </c>
      <c r="C42" s="39">
        <v>1033.38267</v>
      </c>
      <c r="D42" s="39">
        <v>501</v>
      </c>
      <c r="E42" s="82">
        <v>507</v>
      </c>
      <c r="F42" s="74">
        <f t="shared" si="1"/>
        <v>0.49378297112711356</v>
      </c>
      <c r="G42" s="41" t="s">
        <v>329</v>
      </c>
    </row>
    <row r="43" spans="1:7" ht="14">
      <c r="A43" s="49">
        <v>42</v>
      </c>
      <c r="B43" s="38" t="s">
        <v>132</v>
      </c>
      <c r="C43" s="39">
        <v>2397.3744600000018</v>
      </c>
      <c r="D43" s="39">
        <v>2325</v>
      </c>
      <c r="E43" s="82">
        <v>0</v>
      </c>
      <c r="F43" s="74">
        <f t="shared" si="1"/>
        <v>0.49233706892443235</v>
      </c>
      <c r="G43" s="41" t="s">
        <v>326</v>
      </c>
    </row>
    <row r="44" spans="1:7" ht="14">
      <c r="A44" s="49">
        <v>43</v>
      </c>
      <c r="B44" s="38" t="s">
        <v>181</v>
      </c>
      <c r="C44" s="39">
        <v>740.51863000000003</v>
      </c>
      <c r="D44" s="39">
        <v>501</v>
      </c>
      <c r="E44" s="82">
        <v>213</v>
      </c>
      <c r="F44" s="74">
        <f t="shared" si="1"/>
        <v>0.49088405282234165</v>
      </c>
      <c r="G44" s="41" t="s">
        <v>285</v>
      </c>
    </row>
    <row r="45" spans="1:7" ht="28">
      <c r="A45" s="49">
        <v>44</v>
      </c>
      <c r="B45" s="38" t="s">
        <v>60</v>
      </c>
      <c r="C45" s="39">
        <v>616.55964999999992</v>
      </c>
      <c r="D45" s="39">
        <v>587</v>
      </c>
      <c r="E45" s="82">
        <v>0</v>
      </c>
      <c r="F45" s="74">
        <f t="shared" si="1"/>
        <v>0.48771990652893693</v>
      </c>
      <c r="G45" s="41" t="s">
        <v>223</v>
      </c>
    </row>
    <row r="46" spans="1:7" ht="42">
      <c r="A46" s="49">
        <v>45</v>
      </c>
      <c r="B46" s="38" t="s">
        <v>38</v>
      </c>
      <c r="C46" s="39">
        <v>195</v>
      </c>
      <c r="D46" s="39">
        <v>18</v>
      </c>
      <c r="E46" s="82">
        <v>163</v>
      </c>
      <c r="F46" s="74">
        <f t="shared" si="1"/>
        <v>0.48138297872340424</v>
      </c>
      <c r="G46" s="41" t="s">
        <v>352</v>
      </c>
    </row>
    <row r="47" spans="1:7" ht="14">
      <c r="A47" s="49">
        <v>46</v>
      </c>
      <c r="B47" s="38" t="s">
        <v>159</v>
      </c>
      <c r="C47" s="39">
        <v>312</v>
      </c>
      <c r="D47" s="39">
        <v>7</v>
      </c>
      <c r="E47" s="82">
        <v>276</v>
      </c>
      <c r="F47" s="74">
        <f t="shared" si="1"/>
        <v>0.47563025210084031</v>
      </c>
      <c r="G47" s="41" t="s">
        <v>277</v>
      </c>
    </row>
    <row r="48" spans="1:7" ht="28">
      <c r="A48" s="49">
        <v>47</v>
      </c>
      <c r="B48" s="38" t="s">
        <v>142</v>
      </c>
      <c r="C48" s="39">
        <v>668.71632999999986</v>
      </c>
      <c r="D48" s="39">
        <v>591</v>
      </c>
      <c r="E48" s="82">
        <v>12</v>
      </c>
      <c r="F48" s="74">
        <f t="shared" si="1"/>
        <v>0.47416234719577766</v>
      </c>
      <c r="G48" s="41" t="s">
        <v>264</v>
      </c>
    </row>
    <row r="49" spans="1:7" ht="42">
      <c r="A49" s="49">
        <v>48</v>
      </c>
      <c r="B49" s="38" t="s">
        <v>178</v>
      </c>
      <c r="C49" s="39">
        <v>400.48232999999988</v>
      </c>
      <c r="D49" s="39">
        <v>357</v>
      </c>
      <c r="E49" s="82">
        <v>2</v>
      </c>
      <c r="F49" s="74">
        <f t="shared" si="1"/>
        <v>0.47269039162504295</v>
      </c>
      <c r="G49" s="41" t="s">
        <v>337</v>
      </c>
    </row>
    <row r="50" spans="1:7" ht="28">
      <c r="A50" s="49">
        <v>49</v>
      </c>
      <c r="B50" s="38" t="s">
        <v>128</v>
      </c>
      <c r="C50" s="39">
        <v>870.50295000000028</v>
      </c>
      <c r="D50" s="39">
        <v>742</v>
      </c>
      <c r="E50" s="82">
        <v>0</v>
      </c>
      <c r="F50" s="74">
        <f t="shared" si="1"/>
        <v>0.46015419692720555</v>
      </c>
      <c r="G50" s="41" t="s">
        <v>257</v>
      </c>
    </row>
    <row r="51" spans="1:7" ht="14">
      <c r="A51" s="49">
        <v>50</v>
      </c>
      <c r="B51" s="38" t="s">
        <v>185</v>
      </c>
      <c r="C51" s="39">
        <v>25</v>
      </c>
      <c r="D51" s="39">
        <v>10</v>
      </c>
      <c r="E51" s="82">
        <v>11</v>
      </c>
      <c r="F51" s="74">
        <f t="shared" si="1"/>
        <v>0.45652173913043476</v>
      </c>
      <c r="G51" s="41" t="s">
        <v>368</v>
      </c>
    </row>
    <row r="52" spans="1:7" ht="14">
      <c r="A52" s="49">
        <v>51</v>
      </c>
      <c r="B52" s="38" t="s">
        <v>171</v>
      </c>
      <c r="C52" s="39">
        <v>1712.5929000000006</v>
      </c>
      <c r="D52" s="39">
        <v>1185</v>
      </c>
      <c r="E52" s="82">
        <v>190</v>
      </c>
      <c r="F52" s="74">
        <f t="shared" si="1"/>
        <v>0.44533072996767148</v>
      </c>
      <c r="G52" s="41" t="s">
        <v>333</v>
      </c>
    </row>
    <row r="53" spans="1:7" ht="14">
      <c r="A53" s="49">
        <v>52</v>
      </c>
      <c r="B53" s="38" t="s">
        <v>95</v>
      </c>
      <c r="C53" s="39">
        <v>209.75676999999999</v>
      </c>
      <c r="D53" s="39">
        <v>165</v>
      </c>
      <c r="E53" s="82">
        <v>1</v>
      </c>
      <c r="F53" s="74">
        <f t="shared" si="1"/>
        <v>0.44177514087104808</v>
      </c>
      <c r="G53" s="41" t="s">
        <v>238</v>
      </c>
    </row>
    <row r="54" spans="1:7" ht="28">
      <c r="A54" s="49">
        <v>53</v>
      </c>
      <c r="B54" s="38" t="s">
        <v>130</v>
      </c>
      <c r="C54" s="39">
        <v>873.06648999999993</v>
      </c>
      <c r="D54" s="39">
        <v>690</v>
      </c>
      <c r="E54" s="82">
        <v>0</v>
      </c>
      <c r="F54" s="74">
        <f t="shared" si="1"/>
        <v>0.44143995435536465</v>
      </c>
      <c r="G54" s="41" t="s">
        <v>260</v>
      </c>
    </row>
    <row r="55" spans="1:7" ht="14">
      <c r="A55" s="49">
        <v>54</v>
      </c>
      <c r="B55" s="38" t="s">
        <v>166</v>
      </c>
      <c r="C55" s="39">
        <v>434.33520000000004</v>
      </c>
      <c r="D55" s="39">
        <v>339</v>
      </c>
      <c r="E55" s="82">
        <v>0</v>
      </c>
      <c r="F55" s="74">
        <f t="shared" si="1"/>
        <v>0.43836101085273244</v>
      </c>
      <c r="G55" s="41" t="s">
        <v>297</v>
      </c>
    </row>
    <row r="56" spans="1:7" ht="14">
      <c r="A56" s="49">
        <v>55</v>
      </c>
      <c r="B56" s="38" t="s">
        <v>134</v>
      </c>
      <c r="C56" s="39">
        <v>1487.66823</v>
      </c>
      <c r="D56" s="39">
        <v>1151</v>
      </c>
      <c r="E56" s="82">
        <v>0</v>
      </c>
      <c r="F56" s="74">
        <f t="shared" si="1"/>
        <v>0.43620489567951476</v>
      </c>
      <c r="G56" s="41" t="s">
        <v>362</v>
      </c>
    </row>
    <row r="57" spans="1:7" ht="14">
      <c r="A57" s="49">
        <v>56</v>
      </c>
      <c r="B57" s="38" t="s">
        <v>85</v>
      </c>
      <c r="C57" s="39">
        <v>495.55598000000003</v>
      </c>
      <c r="D57" s="39">
        <v>380</v>
      </c>
      <c r="E57" s="82">
        <v>0</v>
      </c>
      <c r="F57" s="74">
        <f t="shared" si="1"/>
        <v>0.43400994188858144</v>
      </c>
      <c r="G57" s="41" t="s">
        <v>234</v>
      </c>
    </row>
    <row r="58" spans="1:7" ht="14">
      <c r="A58" s="49">
        <v>57</v>
      </c>
      <c r="B58" s="38" t="s">
        <v>176</v>
      </c>
      <c r="C58" s="39">
        <v>897.08196999999996</v>
      </c>
      <c r="D58" s="39">
        <v>457</v>
      </c>
      <c r="E58" s="82">
        <v>227</v>
      </c>
      <c r="F58" s="74">
        <f t="shared" si="1"/>
        <v>0.43261514138953849</v>
      </c>
      <c r="G58" s="41" t="s">
        <v>336</v>
      </c>
    </row>
    <row r="59" spans="1:7" ht="14">
      <c r="A59" s="49">
        <v>58</v>
      </c>
      <c r="B59" s="38" t="s">
        <v>90</v>
      </c>
      <c r="C59" s="39">
        <v>182.75488999999999</v>
      </c>
      <c r="D59" s="39">
        <v>5</v>
      </c>
      <c r="E59" s="82">
        <v>133</v>
      </c>
      <c r="F59" s="74">
        <f t="shared" si="1"/>
        <v>0.43023506204379303</v>
      </c>
      <c r="G59" s="41"/>
    </row>
    <row r="60" spans="1:7" ht="28">
      <c r="A60" s="49">
        <v>59</v>
      </c>
      <c r="B60" s="38" t="s">
        <v>48</v>
      </c>
      <c r="C60" s="39">
        <v>653.17619999999863</v>
      </c>
      <c r="D60" s="39">
        <v>462</v>
      </c>
      <c r="E60" s="82">
        <v>26</v>
      </c>
      <c r="F60" s="74">
        <f t="shared" si="1"/>
        <v>0.42762896737594125</v>
      </c>
      <c r="G60" s="41" t="s">
        <v>219</v>
      </c>
    </row>
    <row r="61" spans="1:7" ht="14">
      <c r="A61" s="49">
        <v>60</v>
      </c>
      <c r="B61" s="38" t="s">
        <v>121</v>
      </c>
      <c r="C61" s="39">
        <v>1665.8673399999977</v>
      </c>
      <c r="D61" s="39">
        <v>999</v>
      </c>
      <c r="E61" s="82">
        <v>174</v>
      </c>
      <c r="F61" s="74">
        <f t="shared" si="1"/>
        <v>0.41319296025998908</v>
      </c>
      <c r="G61" s="41" t="s">
        <v>325</v>
      </c>
    </row>
    <row r="62" spans="1:7" ht="14">
      <c r="A62" s="49">
        <v>61</v>
      </c>
      <c r="B62" s="38" t="s">
        <v>133</v>
      </c>
      <c r="C62" s="39">
        <v>816.3407400000001</v>
      </c>
      <c r="D62" s="39">
        <v>133</v>
      </c>
      <c r="E62" s="82">
        <v>432</v>
      </c>
      <c r="F62" s="74">
        <f t="shared" si="1"/>
        <v>0.4090229033569226</v>
      </c>
      <c r="G62" s="41" t="s">
        <v>261</v>
      </c>
    </row>
    <row r="63" spans="1:7" ht="42">
      <c r="A63" s="49">
        <v>62</v>
      </c>
      <c r="B63" s="38" t="s">
        <v>75</v>
      </c>
      <c r="C63" s="39">
        <v>1145.1874800000005</v>
      </c>
      <c r="D63" s="39">
        <v>781</v>
      </c>
      <c r="E63" s="82">
        <v>1</v>
      </c>
      <c r="F63" s="74">
        <f t="shared" si="1"/>
        <v>0.40577266514828114</v>
      </c>
      <c r="G63" s="44" t="s">
        <v>231</v>
      </c>
    </row>
    <row r="64" spans="1:7" ht="14">
      <c r="A64" s="49">
        <v>63</v>
      </c>
      <c r="B64" s="38" t="s">
        <v>153</v>
      </c>
      <c r="C64" s="39">
        <v>224</v>
      </c>
      <c r="D64" s="39">
        <v>65</v>
      </c>
      <c r="E64" s="82">
        <v>87</v>
      </c>
      <c r="F64" s="74">
        <f t="shared" si="1"/>
        <v>0.40425531914893614</v>
      </c>
      <c r="G64" s="41" t="s">
        <v>271</v>
      </c>
    </row>
    <row r="65" spans="1:7" ht="14">
      <c r="A65" s="49">
        <v>64</v>
      </c>
      <c r="B65" s="38" t="s">
        <v>116</v>
      </c>
      <c r="C65" s="39">
        <v>1237.1359400000001</v>
      </c>
      <c r="D65" s="39">
        <v>838</v>
      </c>
      <c r="E65" s="82">
        <v>0</v>
      </c>
      <c r="F65" s="74">
        <f t="shared" si="1"/>
        <v>0.4038289655375541</v>
      </c>
      <c r="G65" s="41" t="s">
        <v>323</v>
      </c>
    </row>
    <row r="66" spans="1:7" ht="14">
      <c r="A66" s="49">
        <v>65</v>
      </c>
      <c r="B66" s="38" t="s">
        <v>94</v>
      </c>
      <c r="C66" s="39">
        <v>400.82537000000002</v>
      </c>
      <c r="D66" s="39">
        <v>269</v>
      </c>
      <c r="E66" s="82">
        <v>0</v>
      </c>
      <c r="F66" s="74">
        <f t="shared" ref="F66:F97" si="2">(D66+E66)/(C66+D66+E66)</f>
        <v>0.40159721032961171</v>
      </c>
      <c r="G66" s="41" t="s">
        <v>358</v>
      </c>
    </row>
    <row r="67" spans="1:7" ht="28">
      <c r="A67" s="49">
        <v>66</v>
      </c>
      <c r="B67" s="38" t="s">
        <v>50</v>
      </c>
      <c r="C67" s="39">
        <v>1798.6387999999995</v>
      </c>
      <c r="D67" s="39">
        <v>1136</v>
      </c>
      <c r="E67" s="82">
        <v>1</v>
      </c>
      <c r="F67" s="74">
        <f t="shared" si="2"/>
        <v>0.3873092289146744</v>
      </c>
      <c r="G67" s="41" t="s">
        <v>300</v>
      </c>
    </row>
    <row r="68" spans="1:7" ht="14">
      <c r="A68" s="49">
        <v>67</v>
      </c>
      <c r="B68" s="38" t="s">
        <v>98</v>
      </c>
      <c r="C68" s="39">
        <v>441.00290000000001</v>
      </c>
      <c r="D68" s="39">
        <v>277</v>
      </c>
      <c r="E68" s="82">
        <v>0</v>
      </c>
      <c r="F68" s="74">
        <f t="shared" si="2"/>
        <v>0.38579231365221506</v>
      </c>
      <c r="G68" s="41" t="s">
        <v>241</v>
      </c>
    </row>
    <row r="69" spans="1:7" ht="28">
      <c r="A69" s="49">
        <v>68</v>
      </c>
      <c r="B69" s="38" t="s">
        <v>190</v>
      </c>
      <c r="C69" s="39">
        <v>1327.5985300000007</v>
      </c>
      <c r="D69" s="39">
        <v>801</v>
      </c>
      <c r="E69" s="82">
        <v>30</v>
      </c>
      <c r="F69" s="74">
        <f t="shared" si="2"/>
        <v>0.38497200310796087</v>
      </c>
      <c r="G69" s="41" t="s">
        <v>341</v>
      </c>
    </row>
    <row r="70" spans="1:7" ht="42">
      <c r="A70" s="49">
        <v>69</v>
      </c>
      <c r="B70" s="38" t="s">
        <v>169</v>
      </c>
      <c r="C70" s="39">
        <v>1799.42047</v>
      </c>
      <c r="D70" s="39">
        <v>1106</v>
      </c>
      <c r="E70" s="82">
        <v>0</v>
      </c>
      <c r="F70" s="74">
        <f t="shared" si="2"/>
        <v>0.38066779367049752</v>
      </c>
      <c r="G70" s="44" t="s">
        <v>332</v>
      </c>
    </row>
    <row r="71" spans="1:7" ht="14">
      <c r="A71" s="49">
        <v>70</v>
      </c>
      <c r="B71" s="38" t="s">
        <v>131</v>
      </c>
      <c r="C71" s="39">
        <v>1399.32781</v>
      </c>
      <c r="D71" s="39">
        <v>854</v>
      </c>
      <c r="E71" s="82">
        <v>0</v>
      </c>
      <c r="F71" s="74">
        <f t="shared" si="2"/>
        <v>0.3789950118265305</v>
      </c>
      <c r="G71" s="41" t="s">
        <v>291</v>
      </c>
    </row>
    <row r="72" spans="1:7" ht="14">
      <c r="A72" s="49">
        <v>71</v>
      </c>
      <c r="B72" s="38" t="s">
        <v>52</v>
      </c>
      <c r="C72" s="39">
        <v>64.150000000000006</v>
      </c>
      <c r="D72" s="39">
        <v>39</v>
      </c>
      <c r="E72" s="82">
        <v>0</v>
      </c>
      <c r="F72" s="74">
        <f t="shared" si="2"/>
        <v>0.37809015996122153</v>
      </c>
      <c r="G72" s="41" t="s">
        <v>220</v>
      </c>
    </row>
    <row r="73" spans="1:7" ht="28">
      <c r="A73" s="49">
        <v>72</v>
      </c>
      <c r="B73" s="38" t="s">
        <v>89</v>
      </c>
      <c r="C73" s="39">
        <v>1113.1693399999997</v>
      </c>
      <c r="D73" s="39">
        <v>674</v>
      </c>
      <c r="E73" s="82">
        <v>0</v>
      </c>
      <c r="F73" s="74">
        <f t="shared" si="2"/>
        <v>0.37713270081054551</v>
      </c>
      <c r="G73" s="41" t="s">
        <v>314</v>
      </c>
    </row>
    <row r="74" spans="1:7" ht="14">
      <c r="A74" s="49">
        <v>73</v>
      </c>
      <c r="B74" s="38" t="s">
        <v>82</v>
      </c>
      <c r="C74" s="39">
        <v>1105.7207100000001</v>
      </c>
      <c r="D74" s="39">
        <v>483</v>
      </c>
      <c r="E74" s="82">
        <v>177</v>
      </c>
      <c r="F74" s="74">
        <f t="shared" si="2"/>
        <v>0.37378504780634303</v>
      </c>
      <c r="G74" s="41" t="s">
        <v>357</v>
      </c>
    </row>
    <row r="75" spans="1:7" ht="28">
      <c r="A75" s="49">
        <v>74</v>
      </c>
      <c r="B75" s="38" t="s">
        <v>42</v>
      </c>
      <c r="C75" s="39">
        <v>376.67084999999997</v>
      </c>
      <c r="D75" s="39">
        <v>223</v>
      </c>
      <c r="E75" s="82">
        <v>0</v>
      </c>
      <c r="F75" s="74">
        <f t="shared" si="2"/>
        <v>0.37187066871768071</v>
      </c>
      <c r="G75" s="41" t="s">
        <v>216</v>
      </c>
    </row>
    <row r="76" spans="1:7" ht="14">
      <c r="A76" s="49">
        <v>76</v>
      </c>
      <c r="B76" s="38" t="s">
        <v>106</v>
      </c>
      <c r="C76" s="39">
        <v>323.86703999999997</v>
      </c>
      <c r="D76" s="39">
        <v>73</v>
      </c>
      <c r="E76" s="82">
        <v>116</v>
      </c>
      <c r="F76" s="74">
        <f t="shared" si="2"/>
        <v>0.36851656522906989</v>
      </c>
      <c r="G76" s="41" t="s">
        <v>246</v>
      </c>
    </row>
    <row r="77" spans="1:7" ht="28">
      <c r="A77" s="49">
        <v>75</v>
      </c>
      <c r="B77" s="38" t="s">
        <v>70</v>
      </c>
      <c r="C77" s="39">
        <v>331.19998999999996</v>
      </c>
      <c r="D77" s="39">
        <v>193</v>
      </c>
      <c r="E77" s="82">
        <v>0</v>
      </c>
      <c r="F77" s="74">
        <f t="shared" si="2"/>
        <v>0.36818009096108534</v>
      </c>
      <c r="G77" s="41" t="s">
        <v>354</v>
      </c>
    </row>
    <row r="78" spans="1:7" ht="14">
      <c r="A78" s="49">
        <v>77</v>
      </c>
      <c r="B78" s="38" t="s">
        <v>63</v>
      </c>
      <c r="C78" s="39">
        <v>3494.9058199999945</v>
      </c>
      <c r="D78" s="39">
        <v>1935</v>
      </c>
      <c r="E78" s="82">
        <v>83</v>
      </c>
      <c r="F78" s="74">
        <f t="shared" si="2"/>
        <v>0.3660501495742951</v>
      </c>
      <c r="G78" s="41" t="s">
        <v>306</v>
      </c>
    </row>
    <row r="79" spans="1:7" ht="14">
      <c r="A79" s="49">
        <v>78</v>
      </c>
      <c r="B79" s="38" t="s">
        <v>66</v>
      </c>
      <c r="C79" s="39">
        <v>2098.1494600000005</v>
      </c>
      <c r="D79" s="39">
        <v>1198</v>
      </c>
      <c r="E79" s="82">
        <v>4</v>
      </c>
      <c r="F79" s="74">
        <f t="shared" si="2"/>
        <v>0.36422592811902521</v>
      </c>
      <c r="G79" s="41" t="s">
        <v>227</v>
      </c>
    </row>
    <row r="80" spans="1:7" ht="14">
      <c r="A80" s="49">
        <v>79</v>
      </c>
      <c r="B80" s="38" t="s">
        <v>194</v>
      </c>
      <c r="C80" s="39">
        <v>921.95685999999932</v>
      </c>
      <c r="D80" s="39">
        <v>439</v>
      </c>
      <c r="E80" s="82">
        <v>87</v>
      </c>
      <c r="F80" s="74">
        <f t="shared" si="2"/>
        <v>0.36327049135980488</v>
      </c>
      <c r="G80" s="41" t="s">
        <v>343</v>
      </c>
    </row>
    <row r="81" spans="1:7" ht="14">
      <c r="A81" s="49">
        <v>80</v>
      </c>
      <c r="B81" s="38" t="s">
        <v>49</v>
      </c>
      <c r="C81" s="39">
        <v>1409.6603399999995</v>
      </c>
      <c r="D81" s="39">
        <v>71</v>
      </c>
      <c r="E81" s="82">
        <v>733</v>
      </c>
      <c r="F81" s="74">
        <f t="shared" si="2"/>
        <v>0.36319935153195193</v>
      </c>
      <c r="G81" s="41" t="s">
        <v>220</v>
      </c>
    </row>
    <row r="82" spans="1:7" ht="14">
      <c r="A82" s="49">
        <v>81</v>
      </c>
      <c r="B82" s="38" t="s">
        <v>114</v>
      </c>
      <c r="C82" s="39">
        <v>2046.8884599999999</v>
      </c>
      <c r="D82" s="39">
        <v>1155</v>
      </c>
      <c r="E82" s="82">
        <v>0</v>
      </c>
      <c r="F82" s="74">
        <f t="shared" si="2"/>
        <v>0.36072462061967014</v>
      </c>
      <c r="G82" s="41" t="s">
        <v>322</v>
      </c>
    </row>
    <row r="83" spans="1:7" ht="42">
      <c r="A83" s="49">
        <v>82</v>
      </c>
      <c r="B83" s="38" t="s">
        <v>195</v>
      </c>
      <c r="C83" s="39">
        <v>354.52889999999996</v>
      </c>
      <c r="D83" s="39">
        <v>200</v>
      </c>
      <c r="E83" s="82">
        <v>0</v>
      </c>
      <c r="F83" s="74">
        <f t="shared" si="2"/>
        <v>0.3606665044869618</v>
      </c>
      <c r="G83" s="41" t="s">
        <v>344</v>
      </c>
    </row>
    <row r="84" spans="1:7" ht="14">
      <c r="A84" s="49">
        <v>83</v>
      </c>
      <c r="B84" s="38" t="s">
        <v>152</v>
      </c>
      <c r="C84" s="39">
        <v>53.356160000000003</v>
      </c>
      <c r="D84" s="39">
        <v>30</v>
      </c>
      <c r="E84" s="82">
        <v>0</v>
      </c>
      <c r="F84" s="74">
        <f t="shared" si="2"/>
        <v>0.35990141580418289</v>
      </c>
      <c r="G84" s="41" t="s">
        <v>270</v>
      </c>
    </row>
    <row r="85" spans="1:7" ht="14">
      <c r="A85" s="49">
        <v>84</v>
      </c>
      <c r="B85" s="38" t="s">
        <v>80</v>
      </c>
      <c r="C85" s="39">
        <v>1195.4943800000003</v>
      </c>
      <c r="D85" s="39">
        <v>63</v>
      </c>
      <c r="E85" s="82">
        <v>597</v>
      </c>
      <c r="F85" s="74">
        <f t="shared" si="2"/>
        <v>0.35570034979033455</v>
      </c>
      <c r="G85" s="41" t="s">
        <v>356</v>
      </c>
    </row>
    <row r="86" spans="1:7" ht="14">
      <c r="A86" s="49">
        <v>85</v>
      </c>
      <c r="B86" s="38" t="s">
        <v>58</v>
      </c>
      <c r="C86" s="39">
        <v>1070.4643899999999</v>
      </c>
      <c r="D86" s="39">
        <v>569</v>
      </c>
      <c r="E86" s="82">
        <v>0</v>
      </c>
      <c r="F86" s="74">
        <f t="shared" si="2"/>
        <v>0.34706456783730449</v>
      </c>
      <c r="G86" s="41" t="s">
        <v>303</v>
      </c>
    </row>
    <row r="87" spans="1:7" ht="14">
      <c r="A87" s="49">
        <v>86</v>
      </c>
      <c r="B87" s="38" t="s">
        <v>182</v>
      </c>
      <c r="C87" s="39">
        <v>618.00000000000011</v>
      </c>
      <c r="D87" s="39">
        <v>77</v>
      </c>
      <c r="E87" s="82">
        <v>248</v>
      </c>
      <c r="F87" s="74">
        <f t="shared" si="2"/>
        <v>0.34464475079533402</v>
      </c>
      <c r="G87" s="41" t="s">
        <v>286</v>
      </c>
    </row>
    <row r="88" spans="1:7" ht="42">
      <c r="A88" s="49">
        <v>87</v>
      </c>
      <c r="B88" s="38" t="s">
        <v>55</v>
      </c>
      <c r="C88" s="39">
        <v>543.48230000000001</v>
      </c>
      <c r="D88" s="39">
        <v>283</v>
      </c>
      <c r="E88" s="82">
        <v>0</v>
      </c>
      <c r="F88" s="74">
        <f t="shared" si="2"/>
        <v>0.34241507652371989</v>
      </c>
      <c r="G88" s="41" t="s">
        <v>221</v>
      </c>
    </row>
    <row r="89" spans="1:7" ht="28">
      <c r="A89" s="49">
        <v>88</v>
      </c>
      <c r="B89" s="38" t="s">
        <v>47</v>
      </c>
      <c r="C89" s="39">
        <v>1095.9999999999998</v>
      </c>
      <c r="D89" s="39">
        <v>569</v>
      </c>
      <c r="E89" s="82">
        <v>0</v>
      </c>
      <c r="F89" s="74">
        <f t="shared" si="2"/>
        <v>0.34174174174174177</v>
      </c>
      <c r="G89" s="41" t="s">
        <v>294</v>
      </c>
    </row>
    <row r="90" spans="1:7" ht="14">
      <c r="A90" s="49">
        <v>89</v>
      </c>
      <c r="B90" s="38" t="s">
        <v>160</v>
      </c>
      <c r="C90" s="39">
        <v>171.83350000000002</v>
      </c>
      <c r="D90" s="39">
        <v>89</v>
      </c>
      <c r="E90" s="82">
        <v>0</v>
      </c>
      <c r="F90" s="74">
        <f t="shared" si="2"/>
        <v>0.34121383947997475</v>
      </c>
      <c r="G90" s="41" t="s">
        <v>296</v>
      </c>
    </row>
    <row r="91" spans="1:7" ht="14">
      <c r="A91" s="49">
        <v>90</v>
      </c>
      <c r="B91" s="38" t="s">
        <v>100</v>
      </c>
      <c r="C91" s="39">
        <v>522</v>
      </c>
      <c r="D91" s="39">
        <v>270</v>
      </c>
      <c r="E91" s="82">
        <v>0</v>
      </c>
      <c r="F91" s="74">
        <f t="shared" si="2"/>
        <v>0.34090909090909088</v>
      </c>
      <c r="G91" s="41" t="s">
        <v>243</v>
      </c>
    </row>
    <row r="92" spans="1:7" ht="28">
      <c r="A92" s="49">
        <v>91</v>
      </c>
      <c r="B92" s="38" t="s">
        <v>172</v>
      </c>
      <c r="C92" s="39">
        <v>617.0100799999999</v>
      </c>
      <c r="D92" s="39">
        <v>317</v>
      </c>
      <c r="E92" s="82">
        <v>0</v>
      </c>
      <c r="F92" s="74">
        <f t="shared" si="2"/>
        <v>0.3393967653967932</v>
      </c>
      <c r="G92" s="41" t="s">
        <v>283</v>
      </c>
    </row>
    <row r="93" spans="1:7" ht="28">
      <c r="A93" s="49">
        <v>92</v>
      </c>
      <c r="B93" s="38" t="s">
        <v>140</v>
      </c>
      <c r="C93" s="39">
        <v>1460.8099299999997</v>
      </c>
      <c r="D93" s="39">
        <v>107</v>
      </c>
      <c r="E93" s="82">
        <v>642</v>
      </c>
      <c r="F93" s="74">
        <f t="shared" si="2"/>
        <v>0.33894317779629135</v>
      </c>
      <c r="G93" s="41" t="s">
        <v>292</v>
      </c>
    </row>
    <row r="94" spans="1:7" ht="14">
      <c r="A94" s="49">
        <v>93</v>
      </c>
      <c r="B94" s="38" t="s">
        <v>54</v>
      </c>
      <c r="C94" s="39">
        <v>318.58139999999992</v>
      </c>
      <c r="D94" s="39">
        <v>10</v>
      </c>
      <c r="E94" s="82">
        <v>153</v>
      </c>
      <c r="F94" s="74">
        <f t="shared" si="2"/>
        <v>0.33846822157168038</v>
      </c>
      <c r="G94" s="41" t="s">
        <v>287</v>
      </c>
    </row>
    <row r="95" spans="1:7" ht="28">
      <c r="A95" s="49">
        <v>94</v>
      </c>
      <c r="B95" s="38" t="s">
        <v>179</v>
      </c>
      <c r="C95" s="39">
        <v>961.18326999999988</v>
      </c>
      <c r="D95" s="39">
        <v>429</v>
      </c>
      <c r="E95" s="82">
        <v>57</v>
      </c>
      <c r="F95" s="74">
        <f t="shared" si="2"/>
        <v>0.3358247777422137</v>
      </c>
      <c r="G95" s="41" t="s">
        <v>338</v>
      </c>
    </row>
    <row r="96" spans="1:7" ht="14">
      <c r="A96" s="49">
        <v>96</v>
      </c>
      <c r="B96" s="38" t="s">
        <v>113</v>
      </c>
      <c r="C96" s="39">
        <v>903.18255999999985</v>
      </c>
      <c r="D96" s="39">
        <v>453</v>
      </c>
      <c r="E96" s="82">
        <v>0</v>
      </c>
      <c r="F96" s="74">
        <f t="shared" si="2"/>
        <v>0.33402582613951332</v>
      </c>
      <c r="G96" s="41" t="s">
        <v>249</v>
      </c>
    </row>
    <row r="97" spans="1:7" ht="14">
      <c r="A97" s="49">
        <v>95</v>
      </c>
      <c r="B97" s="38" t="s">
        <v>197</v>
      </c>
      <c r="C97" s="39">
        <v>403.61089999999984</v>
      </c>
      <c r="D97" s="39">
        <v>202</v>
      </c>
      <c r="E97" s="82">
        <v>0</v>
      </c>
      <c r="F97" s="74">
        <f t="shared" si="2"/>
        <v>0.33354749724616917</v>
      </c>
      <c r="G97" s="41" t="s">
        <v>372</v>
      </c>
    </row>
    <row r="98" spans="1:7" ht="14">
      <c r="A98" s="49">
        <v>97</v>
      </c>
      <c r="B98" s="38" t="s">
        <v>59</v>
      </c>
      <c r="C98" s="39">
        <v>1865.67527</v>
      </c>
      <c r="D98" s="39">
        <v>913</v>
      </c>
      <c r="E98" s="82">
        <v>0</v>
      </c>
      <c r="F98" s="74">
        <f t="shared" ref="F98:F129" si="3">(D98+E98)/(C98+D98+E98)</f>
        <v>0.32857383871271872</v>
      </c>
      <c r="G98" s="41" t="s">
        <v>304</v>
      </c>
    </row>
    <row r="99" spans="1:7" ht="28">
      <c r="A99" s="49">
        <v>98</v>
      </c>
      <c r="B99" s="38" t="s">
        <v>67</v>
      </c>
      <c r="C99" s="39">
        <v>426.40231999999992</v>
      </c>
      <c r="D99" s="39">
        <v>203</v>
      </c>
      <c r="E99" s="82">
        <v>0</v>
      </c>
      <c r="F99" s="74">
        <f t="shared" si="3"/>
        <v>0.32252820421761397</v>
      </c>
      <c r="G99" s="44" t="s">
        <v>226</v>
      </c>
    </row>
    <row r="100" spans="1:7" ht="28">
      <c r="A100" s="49">
        <v>99</v>
      </c>
      <c r="B100" s="38" t="s">
        <v>41</v>
      </c>
      <c r="C100" s="39">
        <v>696.28213000000005</v>
      </c>
      <c r="D100" s="39">
        <v>80</v>
      </c>
      <c r="E100" s="82">
        <v>242</v>
      </c>
      <c r="F100" s="74">
        <f t="shared" si="3"/>
        <v>0.31621884594989402</v>
      </c>
      <c r="G100" s="41" t="s">
        <v>215</v>
      </c>
    </row>
    <row r="101" spans="1:7" ht="14">
      <c r="A101" s="49">
        <v>100</v>
      </c>
      <c r="B101" s="38" t="s">
        <v>86</v>
      </c>
      <c r="C101" s="39">
        <v>730.56971999999996</v>
      </c>
      <c r="D101" s="39">
        <v>85</v>
      </c>
      <c r="E101" s="82">
        <v>251</v>
      </c>
      <c r="F101" s="74">
        <f t="shared" si="3"/>
        <v>0.31502863216480587</v>
      </c>
      <c r="G101" s="41" t="s">
        <v>235</v>
      </c>
    </row>
    <row r="102" spans="1:7" ht="28">
      <c r="A102" s="49">
        <v>101</v>
      </c>
      <c r="B102" s="38" t="s">
        <v>151</v>
      </c>
      <c r="C102" s="39">
        <v>459.73070000000001</v>
      </c>
      <c r="D102" s="39">
        <v>27</v>
      </c>
      <c r="E102" s="82">
        <v>181</v>
      </c>
      <c r="F102" s="74">
        <f t="shared" si="3"/>
        <v>0.3115028259146988</v>
      </c>
      <c r="G102" s="44" t="s">
        <v>269</v>
      </c>
    </row>
    <row r="103" spans="1:7" ht="14">
      <c r="A103" s="49">
        <v>102</v>
      </c>
      <c r="B103" s="38" t="s">
        <v>136</v>
      </c>
      <c r="C103" s="39">
        <v>510.06821000000002</v>
      </c>
      <c r="D103" s="39">
        <v>230</v>
      </c>
      <c r="E103" s="82">
        <v>0</v>
      </c>
      <c r="F103" s="74">
        <f t="shared" si="3"/>
        <v>0.31078216425483268</v>
      </c>
      <c r="G103" s="41" t="s">
        <v>327</v>
      </c>
    </row>
    <row r="104" spans="1:7" ht="14">
      <c r="A104" s="49">
        <v>103</v>
      </c>
      <c r="B104" s="38" t="s">
        <v>81</v>
      </c>
      <c r="C104" s="39">
        <v>1115.2457600000002</v>
      </c>
      <c r="D104" s="39">
        <v>501</v>
      </c>
      <c r="E104" s="82">
        <v>0</v>
      </c>
      <c r="F104" s="74">
        <f t="shared" si="3"/>
        <v>0.30997761132564389</v>
      </c>
      <c r="G104" s="41" t="s">
        <v>309</v>
      </c>
    </row>
    <row r="105" spans="1:7" ht="28">
      <c r="A105" s="49">
        <v>104</v>
      </c>
      <c r="B105" s="38" t="s">
        <v>97</v>
      </c>
      <c r="C105" s="39">
        <v>839.39691000000005</v>
      </c>
      <c r="D105" s="39">
        <v>377</v>
      </c>
      <c r="E105" s="82">
        <v>0</v>
      </c>
      <c r="F105" s="74">
        <f t="shared" si="3"/>
        <v>0.30993173108274341</v>
      </c>
      <c r="G105" s="41" t="s">
        <v>316</v>
      </c>
    </row>
    <row r="106" spans="1:7" ht="28">
      <c r="A106" s="49">
        <v>105</v>
      </c>
      <c r="B106" s="38" t="s">
        <v>107</v>
      </c>
      <c r="C106" s="39">
        <v>570.40928000000008</v>
      </c>
      <c r="D106" s="39">
        <v>251</v>
      </c>
      <c r="E106" s="82">
        <v>0</v>
      </c>
      <c r="F106" s="74">
        <f t="shared" si="3"/>
        <v>0.30557239382540208</v>
      </c>
      <c r="G106" s="41" t="s">
        <v>319</v>
      </c>
    </row>
    <row r="107" spans="1:7" ht="28">
      <c r="A107" s="49">
        <v>106</v>
      </c>
      <c r="B107" s="38" t="s">
        <v>200</v>
      </c>
      <c r="C107" s="39">
        <v>1115.2647500000003</v>
      </c>
      <c r="D107" s="39">
        <v>489</v>
      </c>
      <c r="E107" s="82">
        <v>0</v>
      </c>
      <c r="F107" s="74">
        <f t="shared" si="3"/>
        <v>0.30481253172208633</v>
      </c>
      <c r="G107" s="41" t="s">
        <v>346</v>
      </c>
    </row>
    <row r="108" spans="1:7" ht="28">
      <c r="A108" s="49">
        <v>107</v>
      </c>
      <c r="B108" s="38" t="s">
        <v>96</v>
      </c>
      <c r="C108" s="39">
        <v>473.23658000000006</v>
      </c>
      <c r="D108" s="39">
        <v>202</v>
      </c>
      <c r="E108" s="82">
        <v>0</v>
      </c>
      <c r="F108" s="74">
        <f t="shared" si="3"/>
        <v>0.29915440896285567</v>
      </c>
      <c r="G108" s="41" t="s">
        <v>240</v>
      </c>
    </row>
    <row r="109" spans="1:7" ht="42">
      <c r="A109" s="49">
        <v>108</v>
      </c>
      <c r="B109" s="38" t="s">
        <v>84</v>
      </c>
      <c r="C109" s="39">
        <v>605.72753</v>
      </c>
      <c r="D109" s="39">
        <v>256</v>
      </c>
      <c r="E109" s="82">
        <v>0</v>
      </c>
      <c r="F109" s="74">
        <f t="shared" si="3"/>
        <v>0.29707766212366454</v>
      </c>
      <c r="G109" s="41" t="s">
        <v>311</v>
      </c>
    </row>
    <row r="110" spans="1:7" ht="14">
      <c r="A110" s="77"/>
      <c r="B110" s="78" t="s">
        <v>211</v>
      </c>
      <c r="C110" s="79">
        <f>SUM(C2:C109)</f>
        <v>86991.448409999997</v>
      </c>
      <c r="D110" s="79">
        <f>SUM(D2:D109)</f>
        <v>62668</v>
      </c>
      <c r="E110" s="79">
        <f>SUM(E2:E109)</f>
        <v>24773</v>
      </c>
      <c r="F110" s="75">
        <f t="shared" si="3"/>
        <v>0.50128861227970423</v>
      </c>
      <c r="G110" s="80"/>
    </row>
    <row r="111" spans="1:7" ht="14">
      <c r="A111" s="49">
        <v>109</v>
      </c>
      <c r="B111" s="38" t="s">
        <v>186</v>
      </c>
      <c r="C111" s="39">
        <v>1176.8203600000002</v>
      </c>
      <c r="D111" s="39">
        <v>488</v>
      </c>
      <c r="E111" s="82">
        <v>0</v>
      </c>
      <c r="F111" s="74">
        <f t="shared" si="3"/>
        <v>0.29312471887357261</v>
      </c>
      <c r="G111" s="41" t="s">
        <v>370</v>
      </c>
    </row>
    <row r="112" spans="1:7" ht="14">
      <c r="A112" s="49">
        <v>110</v>
      </c>
      <c r="B112" s="38" t="s">
        <v>139</v>
      </c>
      <c r="C112" s="39">
        <v>2378.3173399999996</v>
      </c>
      <c r="D112" s="39">
        <v>969</v>
      </c>
      <c r="E112" s="82">
        <v>0</v>
      </c>
      <c r="F112" s="74">
        <f t="shared" si="3"/>
        <v>0.28948554964316592</v>
      </c>
      <c r="G112" s="41" t="s">
        <v>364</v>
      </c>
    </row>
    <row r="113" spans="1:7" ht="28">
      <c r="A113" s="49">
        <v>111</v>
      </c>
      <c r="B113" s="38" t="s">
        <v>168</v>
      </c>
      <c r="C113" s="39">
        <v>2003.1666000000005</v>
      </c>
      <c r="D113" s="39">
        <v>111</v>
      </c>
      <c r="E113" s="82">
        <v>684</v>
      </c>
      <c r="F113" s="74">
        <f t="shared" si="3"/>
        <v>0.28411460561354707</v>
      </c>
      <c r="G113" s="41" t="s">
        <v>278</v>
      </c>
    </row>
    <row r="114" spans="1:7" ht="14">
      <c r="A114" s="49">
        <v>112</v>
      </c>
      <c r="B114" s="38" t="s">
        <v>192</v>
      </c>
      <c r="C114" s="39">
        <v>557.6002000000002</v>
      </c>
      <c r="D114" s="39">
        <v>41</v>
      </c>
      <c r="E114" s="82">
        <v>179</v>
      </c>
      <c r="F114" s="74">
        <f t="shared" si="3"/>
        <v>0.28292173793165171</v>
      </c>
      <c r="G114" s="41" t="s">
        <v>340</v>
      </c>
    </row>
    <row r="115" spans="1:7" ht="14">
      <c r="A115" s="49">
        <v>113</v>
      </c>
      <c r="B115" s="38" t="s">
        <v>150</v>
      </c>
      <c r="C115" s="39">
        <v>536.94936999999857</v>
      </c>
      <c r="D115" s="39">
        <v>197</v>
      </c>
      <c r="E115" s="82">
        <v>8</v>
      </c>
      <c r="F115" s="74">
        <f t="shared" si="3"/>
        <v>0.27629917658667247</v>
      </c>
      <c r="G115" s="41" t="s">
        <v>295</v>
      </c>
    </row>
    <row r="116" spans="1:7" ht="28">
      <c r="A116" s="49">
        <v>115</v>
      </c>
      <c r="B116" s="38" t="s">
        <v>117</v>
      </c>
      <c r="C116" s="39">
        <v>620.24850000000004</v>
      </c>
      <c r="D116" s="39">
        <v>236</v>
      </c>
      <c r="E116" s="82">
        <v>0</v>
      </c>
      <c r="F116" s="74">
        <f t="shared" si="3"/>
        <v>0.27562092079577366</v>
      </c>
      <c r="G116" s="41" t="s">
        <v>324</v>
      </c>
    </row>
    <row r="117" spans="1:7" ht="28">
      <c r="A117" s="49">
        <v>114</v>
      </c>
      <c r="B117" s="38" t="s">
        <v>61</v>
      </c>
      <c r="C117" s="39">
        <v>323.85287999999997</v>
      </c>
      <c r="D117" s="39">
        <v>123</v>
      </c>
      <c r="E117" s="82">
        <v>0</v>
      </c>
      <c r="F117" s="74">
        <f t="shared" si="3"/>
        <v>0.27525838034209382</v>
      </c>
      <c r="G117" s="41" t="s">
        <v>224</v>
      </c>
    </row>
    <row r="118" spans="1:7" ht="14">
      <c r="A118" s="49">
        <v>116</v>
      </c>
      <c r="B118" s="38" t="s">
        <v>127</v>
      </c>
      <c r="C118" s="39">
        <v>796.25010999999949</v>
      </c>
      <c r="D118" s="39">
        <v>294</v>
      </c>
      <c r="E118" s="82">
        <v>0</v>
      </c>
      <c r="F118" s="74">
        <f t="shared" si="3"/>
        <v>0.26966289414086841</v>
      </c>
      <c r="G118" s="41" t="s">
        <v>259</v>
      </c>
    </row>
    <row r="119" spans="1:7" ht="14">
      <c r="A119" s="49">
        <v>117</v>
      </c>
      <c r="B119" s="38" t="s">
        <v>135</v>
      </c>
      <c r="C119" s="39">
        <v>143.86699999999999</v>
      </c>
      <c r="D119" s="39">
        <v>8</v>
      </c>
      <c r="E119" s="82">
        <v>45</v>
      </c>
      <c r="F119" s="74">
        <f t="shared" si="3"/>
        <v>0.26921728882951435</v>
      </c>
      <c r="G119" s="41" t="s">
        <v>262</v>
      </c>
    </row>
    <row r="120" spans="1:7" ht="28">
      <c r="A120" s="49">
        <v>118</v>
      </c>
      <c r="B120" s="38" t="s">
        <v>119</v>
      </c>
      <c r="C120" s="39">
        <v>980.97436999999991</v>
      </c>
      <c r="D120" s="39">
        <v>327</v>
      </c>
      <c r="E120" s="82">
        <v>33</v>
      </c>
      <c r="F120" s="74">
        <f t="shared" si="3"/>
        <v>0.26846150683700243</v>
      </c>
      <c r="G120" s="41" t="s">
        <v>255</v>
      </c>
    </row>
    <row r="121" spans="1:7" ht="42">
      <c r="A121" s="49">
        <v>119</v>
      </c>
      <c r="B121" s="38" t="s">
        <v>79</v>
      </c>
      <c r="C121" s="39">
        <v>896.47645999999986</v>
      </c>
      <c r="D121" s="39">
        <v>324</v>
      </c>
      <c r="E121" s="82">
        <v>0</v>
      </c>
      <c r="F121" s="74">
        <f t="shared" si="3"/>
        <v>0.26547009354035395</v>
      </c>
      <c r="G121" s="41" t="s">
        <v>233</v>
      </c>
    </row>
    <row r="122" spans="1:7" ht="14">
      <c r="A122" s="49">
        <v>120</v>
      </c>
      <c r="B122" s="38" t="s">
        <v>191</v>
      </c>
      <c r="C122" s="39">
        <v>1181.4822499999998</v>
      </c>
      <c r="D122" s="39">
        <v>414</v>
      </c>
      <c r="E122" s="82">
        <v>3</v>
      </c>
      <c r="F122" s="74">
        <f t="shared" si="3"/>
        <v>0.26087246198698799</v>
      </c>
      <c r="G122" s="41" t="s">
        <v>369</v>
      </c>
    </row>
    <row r="123" spans="1:7" ht="28">
      <c r="A123" s="49">
        <v>121</v>
      </c>
      <c r="B123" s="38" t="s">
        <v>93</v>
      </c>
      <c r="C123" s="39">
        <v>2579.3681400000005</v>
      </c>
      <c r="D123" s="39">
        <v>421</v>
      </c>
      <c r="E123" s="82">
        <v>477</v>
      </c>
      <c r="F123" s="74">
        <f t="shared" si="3"/>
        <v>0.258241280142401</v>
      </c>
      <c r="G123" s="41" t="s">
        <v>315</v>
      </c>
    </row>
    <row r="124" spans="1:7" ht="14">
      <c r="A124" s="49">
        <v>122</v>
      </c>
      <c r="B124" s="38" t="s">
        <v>167</v>
      </c>
      <c r="C124" s="39">
        <v>275</v>
      </c>
      <c r="D124" s="39">
        <v>51</v>
      </c>
      <c r="E124" s="82">
        <v>44</v>
      </c>
      <c r="F124" s="74">
        <f t="shared" si="3"/>
        <v>0.25675675675675674</v>
      </c>
      <c r="G124" s="41" t="s">
        <v>280</v>
      </c>
    </row>
    <row r="125" spans="1:7" ht="28">
      <c r="A125" s="49">
        <v>123</v>
      </c>
      <c r="B125" s="38" t="s">
        <v>146</v>
      </c>
      <c r="C125" s="39">
        <v>181.75</v>
      </c>
      <c r="D125" s="39">
        <v>60</v>
      </c>
      <c r="E125" s="82">
        <v>0</v>
      </c>
      <c r="F125" s="74">
        <f t="shared" si="3"/>
        <v>0.24819027921406411</v>
      </c>
      <c r="G125" s="41" t="s">
        <v>265</v>
      </c>
    </row>
    <row r="126" spans="1:7" ht="28">
      <c r="A126" s="49">
        <v>124</v>
      </c>
      <c r="B126" s="38" t="s">
        <v>92</v>
      </c>
      <c r="C126" s="39">
        <v>154</v>
      </c>
      <c r="D126" s="39">
        <v>31</v>
      </c>
      <c r="E126" s="82">
        <v>19</v>
      </c>
      <c r="F126" s="74">
        <f t="shared" si="3"/>
        <v>0.24509803921568626</v>
      </c>
      <c r="G126" s="41" t="s">
        <v>237</v>
      </c>
    </row>
    <row r="127" spans="1:7" ht="28">
      <c r="A127" s="49">
        <v>125</v>
      </c>
      <c r="B127" s="38" t="s">
        <v>103</v>
      </c>
      <c r="C127" s="39">
        <v>914.06540999999993</v>
      </c>
      <c r="D127" s="39">
        <v>111</v>
      </c>
      <c r="E127" s="82">
        <v>183</v>
      </c>
      <c r="F127" s="74">
        <f t="shared" si="3"/>
        <v>0.24336430591121719</v>
      </c>
      <c r="G127" s="41" t="s">
        <v>317</v>
      </c>
    </row>
    <row r="128" spans="1:7" ht="14">
      <c r="A128" s="49">
        <v>126</v>
      </c>
      <c r="B128" s="38" t="s">
        <v>74</v>
      </c>
      <c r="C128" s="39">
        <v>31.999999999999982</v>
      </c>
      <c r="D128" s="39">
        <v>10</v>
      </c>
      <c r="E128" s="82">
        <v>0</v>
      </c>
      <c r="F128" s="74">
        <f t="shared" si="3"/>
        <v>0.23809523809523817</v>
      </c>
      <c r="G128" s="41" t="s">
        <v>230</v>
      </c>
    </row>
    <row r="129" spans="1:7" ht="14">
      <c r="A129" s="49">
        <v>127</v>
      </c>
      <c r="B129" s="38" t="s">
        <v>163</v>
      </c>
      <c r="C129" s="39">
        <v>50</v>
      </c>
      <c r="D129" s="39">
        <v>14</v>
      </c>
      <c r="E129" s="82">
        <v>0</v>
      </c>
      <c r="F129" s="74">
        <f t="shared" si="3"/>
        <v>0.21875</v>
      </c>
      <c r="G129" s="41" t="s">
        <v>282</v>
      </c>
    </row>
    <row r="130" spans="1:7" ht="28">
      <c r="A130" s="49">
        <v>128</v>
      </c>
      <c r="B130" s="38" t="s">
        <v>68</v>
      </c>
      <c r="C130" s="39">
        <v>1102.9204500000003</v>
      </c>
      <c r="D130" s="39">
        <v>302</v>
      </c>
      <c r="E130" s="82">
        <v>0</v>
      </c>
      <c r="F130" s="74">
        <f t="shared" ref="F130:F161" si="4">(D130+E130)/(C130+D130+E130)</f>
        <v>0.21495879001547735</v>
      </c>
      <c r="G130" s="41" t="s">
        <v>307</v>
      </c>
    </row>
    <row r="131" spans="1:7" ht="14">
      <c r="A131" s="49">
        <v>129</v>
      </c>
      <c r="B131" s="38" t="s">
        <v>46</v>
      </c>
      <c r="C131" s="39">
        <v>614.41363000000013</v>
      </c>
      <c r="D131" s="39">
        <v>167</v>
      </c>
      <c r="E131" s="82">
        <v>0</v>
      </c>
      <c r="F131" s="74">
        <f t="shared" si="4"/>
        <v>0.21371523811275212</v>
      </c>
      <c r="G131" s="41" t="s">
        <v>353</v>
      </c>
    </row>
    <row r="132" spans="1:7" ht="28">
      <c r="A132" s="49">
        <v>130</v>
      </c>
      <c r="B132" s="38" t="s">
        <v>65</v>
      </c>
      <c r="C132" s="39">
        <v>543.10443999999995</v>
      </c>
      <c r="D132" s="39">
        <v>142</v>
      </c>
      <c r="E132" s="82">
        <v>0</v>
      </c>
      <c r="F132" s="74">
        <f t="shared" si="4"/>
        <v>0.20726766856159917</v>
      </c>
      <c r="G132" s="41" t="s">
        <v>225</v>
      </c>
    </row>
    <row r="133" spans="1:7" ht="28">
      <c r="A133" s="49">
        <v>131</v>
      </c>
      <c r="B133" s="38" t="s">
        <v>76</v>
      </c>
      <c r="C133" s="39">
        <v>509</v>
      </c>
      <c r="D133" s="39">
        <v>127</v>
      </c>
      <c r="E133" s="82">
        <v>0</v>
      </c>
      <c r="F133" s="74">
        <f t="shared" si="4"/>
        <v>0.19968553459119498</v>
      </c>
      <c r="G133" s="41" t="s">
        <v>232</v>
      </c>
    </row>
    <row r="134" spans="1:7" ht="14">
      <c r="A134" s="49">
        <v>132</v>
      </c>
      <c r="B134" s="38" t="s">
        <v>161</v>
      </c>
      <c r="C134" s="39">
        <v>971.83110999999997</v>
      </c>
      <c r="D134" s="39">
        <v>214</v>
      </c>
      <c r="E134" s="82">
        <v>22</v>
      </c>
      <c r="F134" s="74">
        <f t="shared" si="4"/>
        <v>0.19539155602640504</v>
      </c>
      <c r="G134" s="41" t="s">
        <v>334</v>
      </c>
    </row>
    <row r="135" spans="1:7" ht="14">
      <c r="A135" s="55">
        <v>133</v>
      </c>
      <c r="B135" s="45" t="s">
        <v>56</v>
      </c>
      <c r="C135" s="46">
        <v>496.09398999999991</v>
      </c>
      <c r="D135" s="46">
        <v>117</v>
      </c>
      <c r="E135" s="83">
        <v>0</v>
      </c>
      <c r="F135" s="74">
        <f t="shared" si="4"/>
        <v>0.19083533994518528</v>
      </c>
      <c r="G135" s="41" t="s">
        <v>302</v>
      </c>
    </row>
    <row r="136" spans="1:7" ht="42">
      <c r="A136" s="49">
        <v>134</v>
      </c>
      <c r="B136" s="38" t="s">
        <v>118</v>
      </c>
      <c r="C136" s="39">
        <v>236.90939000000009</v>
      </c>
      <c r="D136" s="39">
        <v>54</v>
      </c>
      <c r="E136" s="82">
        <v>0</v>
      </c>
      <c r="F136" s="74">
        <f t="shared" si="4"/>
        <v>0.18562480915449303</v>
      </c>
      <c r="G136" s="41" t="s">
        <v>254</v>
      </c>
    </row>
    <row r="137" spans="1:7" ht="28">
      <c r="A137" s="49">
        <v>135</v>
      </c>
      <c r="B137" s="38" t="s">
        <v>104</v>
      </c>
      <c r="C137" s="39">
        <v>870.51096000000007</v>
      </c>
      <c r="D137" s="39">
        <v>192</v>
      </c>
      <c r="E137" s="84">
        <v>0</v>
      </c>
      <c r="F137" s="74">
        <f t="shared" si="4"/>
        <v>0.18070401833784377</v>
      </c>
      <c r="G137" s="41" t="s">
        <v>318</v>
      </c>
    </row>
    <row r="138" spans="1:7" ht="14">
      <c r="A138" s="49">
        <v>136</v>
      </c>
      <c r="B138" s="38" t="s">
        <v>251</v>
      </c>
      <c r="C138" s="39">
        <v>131.26038999999997</v>
      </c>
      <c r="D138" s="39">
        <v>28</v>
      </c>
      <c r="E138" s="84">
        <v>0</v>
      </c>
      <c r="F138" s="74">
        <f t="shared" si="4"/>
        <v>0.17581270521816508</v>
      </c>
      <c r="G138" s="41" t="e">
        <v>#N/A</v>
      </c>
    </row>
    <row r="139" spans="1:7" ht="14">
      <c r="A139" s="49">
        <v>137</v>
      </c>
      <c r="B139" s="38" t="s">
        <v>189</v>
      </c>
      <c r="C139" s="39">
        <v>39</v>
      </c>
      <c r="D139" s="39">
        <v>8</v>
      </c>
      <c r="E139" s="84"/>
      <c r="F139" s="74">
        <f t="shared" si="4"/>
        <v>0.1702127659574468</v>
      </c>
      <c r="G139" s="41" t="e">
        <v>#N/A</v>
      </c>
    </row>
    <row r="140" spans="1:7" ht="14">
      <c r="A140" s="49">
        <v>138</v>
      </c>
      <c r="B140" s="38" t="s">
        <v>73</v>
      </c>
      <c r="C140" s="39">
        <v>191.97593999999998</v>
      </c>
      <c r="D140" s="39">
        <v>35</v>
      </c>
      <c r="E140" s="84">
        <v>0</v>
      </c>
      <c r="F140" s="74">
        <f t="shared" si="4"/>
        <v>0.15420136601262674</v>
      </c>
      <c r="G140" s="41" t="s">
        <v>229</v>
      </c>
    </row>
    <row r="141" spans="1:7" ht="28">
      <c r="A141" s="49">
        <v>139</v>
      </c>
      <c r="B141" s="38" t="s">
        <v>120</v>
      </c>
      <c r="C141" s="39">
        <v>51.594569999999997</v>
      </c>
      <c r="D141" s="39">
        <v>9</v>
      </c>
      <c r="E141" s="84">
        <v>0</v>
      </c>
      <c r="F141" s="74">
        <f t="shared" si="4"/>
        <v>0.14852816019653248</v>
      </c>
      <c r="G141" s="41" t="s">
        <v>290</v>
      </c>
    </row>
    <row r="142" spans="1:7" ht="28">
      <c r="A142" s="49">
        <v>140</v>
      </c>
      <c r="B142" s="38" t="s">
        <v>170</v>
      </c>
      <c r="C142" s="39">
        <v>659.70925999999997</v>
      </c>
      <c r="D142" s="39">
        <v>104</v>
      </c>
      <c r="E142" s="84">
        <v>0</v>
      </c>
      <c r="F142" s="74">
        <f t="shared" si="4"/>
        <v>0.13617747675339173</v>
      </c>
      <c r="G142" s="41" t="s">
        <v>279</v>
      </c>
    </row>
    <row r="143" spans="1:7" ht="14">
      <c r="A143" s="49">
        <v>141</v>
      </c>
      <c r="B143" s="38" t="s">
        <v>53</v>
      </c>
      <c r="C143" s="39">
        <v>262</v>
      </c>
      <c r="D143" s="39">
        <v>36</v>
      </c>
      <c r="E143" s="84">
        <v>0</v>
      </c>
      <c r="F143" s="74">
        <f t="shared" si="4"/>
        <v>0.12080536912751678</v>
      </c>
      <c r="G143" s="41" t="s">
        <v>301</v>
      </c>
    </row>
    <row r="144" spans="1:7" ht="14">
      <c r="A144" s="49">
        <v>142</v>
      </c>
      <c r="B144" s="38" t="s">
        <v>62</v>
      </c>
      <c r="C144" s="39">
        <v>127</v>
      </c>
      <c r="D144" s="39">
        <v>17</v>
      </c>
      <c r="E144" s="84">
        <v>0</v>
      </c>
      <c r="F144" s="74">
        <f t="shared" si="4"/>
        <v>0.11805555555555555</v>
      </c>
      <c r="G144" s="41" t="s">
        <v>305</v>
      </c>
    </row>
    <row r="145" spans="1:7" ht="14">
      <c r="A145" s="49">
        <v>143</v>
      </c>
      <c r="B145" s="38" t="s">
        <v>184</v>
      </c>
      <c r="C145" s="39">
        <v>671.52714000000014</v>
      </c>
      <c r="D145" s="39">
        <v>88</v>
      </c>
      <c r="E145" s="84">
        <v>0</v>
      </c>
      <c r="F145" s="74">
        <f t="shared" si="4"/>
        <v>0.11586156091802063</v>
      </c>
      <c r="G145" s="41" t="s">
        <v>371</v>
      </c>
    </row>
    <row r="146" spans="1:7" ht="14">
      <c r="A146" s="49">
        <v>144</v>
      </c>
      <c r="B146" s="38" t="s">
        <v>183</v>
      </c>
      <c r="C146" s="39">
        <v>294</v>
      </c>
      <c r="D146" s="39">
        <v>37</v>
      </c>
      <c r="E146" s="84">
        <v>0</v>
      </c>
      <c r="F146" s="74">
        <f t="shared" si="4"/>
        <v>0.11178247734138973</v>
      </c>
      <c r="G146" s="41" t="s">
        <v>347</v>
      </c>
    </row>
    <row r="147" spans="1:7" ht="42">
      <c r="A147" s="49">
        <v>145</v>
      </c>
      <c r="B147" s="38" t="s">
        <v>137</v>
      </c>
      <c r="C147" s="39">
        <v>1230.7100000000016</v>
      </c>
      <c r="D147" s="39">
        <v>139</v>
      </c>
      <c r="E147" s="84">
        <v>0</v>
      </c>
      <c r="F147" s="74">
        <f t="shared" si="4"/>
        <v>0.10148133546517134</v>
      </c>
      <c r="G147" s="41" t="s">
        <v>363</v>
      </c>
    </row>
    <row r="148" spans="1:7" ht="14">
      <c r="A148" s="49">
        <v>146</v>
      </c>
      <c r="B148" s="38" t="s">
        <v>101</v>
      </c>
      <c r="C148" s="39">
        <v>1600.1913399999985</v>
      </c>
      <c r="D148" s="39">
        <v>180</v>
      </c>
      <c r="E148" s="84">
        <v>0</v>
      </c>
      <c r="F148" s="74">
        <f t="shared" si="4"/>
        <v>0.10111272645557312</v>
      </c>
      <c r="G148" s="41" t="s">
        <v>359</v>
      </c>
    </row>
    <row r="149" spans="1:7" ht="42">
      <c r="A149" s="49">
        <v>147</v>
      </c>
      <c r="B149" s="38" t="s">
        <v>91</v>
      </c>
      <c r="C149" s="39">
        <v>677.51723000000118</v>
      </c>
      <c r="D149" s="39">
        <v>74</v>
      </c>
      <c r="E149" s="84">
        <v>0</v>
      </c>
      <c r="F149" s="74">
        <f t="shared" si="4"/>
        <v>9.8467469601461938E-2</v>
      </c>
      <c r="G149" s="41" t="s">
        <v>236</v>
      </c>
    </row>
    <row r="150" spans="1:7" ht="14">
      <c r="A150" s="49">
        <v>148</v>
      </c>
      <c r="B150" s="38" t="s">
        <v>165</v>
      </c>
      <c r="C150" s="39">
        <v>1107</v>
      </c>
      <c r="D150" s="39">
        <v>114</v>
      </c>
      <c r="E150" s="84">
        <v>0</v>
      </c>
      <c r="F150" s="74">
        <f t="shared" si="4"/>
        <v>9.3366093366093361E-2</v>
      </c>
      <c r="G150" s="41" t="s">
        <v>331</v>
      </c>
    </row>
    <row r="151" spans="1:7" ht="14">
      <c r="A151" s="49">
        <v>149</v>
      </c>
      <c r="B151" s="38" t="s">
        <v>175</v>
      </c>
      <c r="C151" s="39">
        <v>50</v>
      </c>
      <c r="D151" s="39">
        <v>5</v>
      </c>
      <c r="E151" s="84">
        <v>0</v>
      </c>
      <c r="F151" s="74">
        <f t="shared" si="4"/>
        <v>9.0909090909090912E-2</v>
      </c>
      <c r="G151" s="41" t="s">
        <v>284</v>
      </c>
    </row>
    <row r="152" spans="1:7" ht="28">
      <c r="A152" s="49">
        <v>150</v>
      </c>
      <c r="B152" s="38" t="s">
        <v>1</v>
      </c>
      <c r="C152" s="39">
        <v>1651.78847</v>
      </c>
      <c r="D152" s="39">
        <v>5</v>
      </c>
      <c r="E152" s="84">
        <v>154</v>
      </c>
      <c r="F152" s="74">
        <f t="shared" si="4"/>
        <v>8.7807053465499482E-2</v>
      </c>
      <c r="G152" s="41" t="s">
        <v>298</v>
      </c>
    </row>
    <row r="153" spans="1:7" ht="14">
      <c r="A153" s="49">
        <v>151</v>
      </c>
      <c r="B153" s="38" t="s">
        <v>177</v>
      </c>
      <c r="C153" s="39">
        <v>175.78570999999999</v>
      </c>
      <c r="D153" s="39">
        <v>16</v>
      </c>
      <c r="E153" s="84">
        <v>0</v>
      </c>
      <c r="F153" s="74">
        <f t="shared" si="4"/>
        <v>8.3426445067257618E-2</v>
      </c>
      <c r="G153" s="41" t="s">
        <v>348</v>
      </c>
    </row>
    <row r="154" spans="1:7" ht="14">
      <c r="A154" s="49">
        <v>152</v>
      </c>
      <c r="B154" s="38" t="s">
        <v>157</v>
      </c>
      <c r="C154" s="39">
        <v>245.39393999999999</v>
      </c>
      <c r="D154" s="39">
        <v>22</v>
      </c>
      <c r="E154" s="84">
        <v>0</v>
      </c>
      <c r="F154" s="74">
        <f t="shared" si="4"/>
        <v>8.2275611780880303E-2</v>
      </c>
      <c r="G154" s="41" t="s">
        <v>275</v>
      </c>
    </row>
    <row r="155" spans="1:7" ht="14">
      <c r="A155" s="49">
        <v>153</v>
      </c>
      <c r="B155" s="38" t="s">
        <v>198</v>
      </c>
      <c r="C155" s="39">
        <v>103.35</v>
      </c>
      <c r="D155" s="39">
        <v>7</v>
      </c>
      <c r="E155" s="84">
        <v>0</v>
      </c>
      <c r="F155" s="74">
        <f t="shared" si="4"/>
        <v>6.3434526506570013E-2</v>
      </c>
      <c r="G155" s="41" t="s">
        <v>373</v>
      </c>
    </row>
    <row r="156" spans="1:7" ht="14">
      <c r="A156" s="49">
        <v>154</v>
      </c>
      <c r="B156" s="38" t="s">
        <v>124</v>
      </c>
      <c r="C156" s="39">
        <v>101</v>
      </c>
      <c r="D156" s="39">
        <v>6</v>
      </c>
      <c r="E156" s="84">
        <v>0</v>
      </c>
      <c r="F156" s="74">
        <f t="shared" si="4"/>
        <v>5.6074766355140186E-2</v>
      </c>
      <c r="G156" s="41"/>
    </row>
    <row r="157" spans="1:7" ht="14">
      <c r="A157" s="49">
        <v>155</v>
      </c>
      <c r="B157" s="38" t="s">
        <v>138</v>
      </c>
      <c r="C157" s="39">
        <v>152.00000000000003</v>
      </c>
      <c r="D157" s="39">
        <v>9</v>
      </c>
      <c r="E157" s="84">
        <v>0</v>
      </c>
      <c r="F157" s="74">
        <f t="shared" si="4"/>
        <v>5.590062111801241E-2</v>
      </c>
      <c r="G157" s="41" t="s">
        <v>263</v>
      </c>
    </row>
    <row r="158" spans="1:7" ht="14">
      <c r="A158" s="49">
        <v>156</v>
      </c>
      <c r="B158" s="38" t="s">
        <v>199</v>
      </c>
      <c r="C158" s="39">
        <v>270.99999000000003</v>
      </c>
      <c r="D158" s="39">
        <v>16</v>
      </c>
      <c r="E158" s="84">
        <v>0</v>
      </c>
      <c r="F158" s="74">
        <f t="shared" si="4"/>
        <v>5.5749130862339048E-2</v>
      </c>
      <c r="G158" s="41"/>
    </row>
    <row r="159" spans="1:7" ht="14">
      <c r="A159" s="49">
        <v>157</v>
      </c>
      <c r="B159" s="38" t="s">
        <v>187</v>
      </c>
      <c r="C159" s="39">
        <v>5979.9684800000023</v>
      </c>
      <c r="D159" s="39">
        <v>218</v>
      </c>
      <c r="E159" s="84">
        <v>14</v>
      </c>
      <c r="F159" s="74">
        <f t="shared" si="4"/>
        <v>3.7347259688606776E-2</v>
      </c>
      <c r="G159" s="41" t="s">
        <v>350</v>
      </c>
    </row>
    <row r="160" spans="1:7" ht="14">
      <c r="A160" s="49">
        <v>158</v>
      </c>
      <c r="B160" s="38" t="s">
        <v>154</v>
      </c>
      <c r="C160" s="39">
        <v>53.433700000000002</v>
      </c>
      <c r="D160" s="39">
        <v>2</v>
      </c>
      <c r="E160" s="84">
        <v>0</v>
      </c>
      <c r="F160" s="74">
        <f t="shared" si="4"/>
        <v>3.6079135976851626E-2</v>
      </c>
      <c r="G160" s="41" t="s">
        <v>272</v>
      </c>
    </row>
    <row r="161" spans="1:7" ht="28">
      <c r="A161" s="49">
        <v>159</v>
      </c>
      <c r="B161" s="38" t="s">
        <v>99</v>
      </c>
      <c r="C161" s="39">
        <v>137.54854</v>
      </c>
      <c r="D161" s="39">
        <v>5</v>
      </c>
      <c r="E161" s="84">
        <v>0</v>
      </c>
      <c r="F161" s="74">
        <f t="shared" si="4"/>
        <v>3.5075771382856676E-2</v>
      </c>
      <c r="G161" s="41" t="s">
        <v>242</v>
      </c>
    </row>
    <row r="162" spans="1:7" ht="14">
      <c r="A162" s="49">
        <v>160</v>
      </c>
      <c r="B162" s="38" t="s">
        <v>77</v>
      </c>
      <c r="C162" s="39">
        <v>370.67487</v>
      </c>
      <c r="D162" s="39">
        <v>13</v>
      </c>
      <c r="E162" s="84">
        <v>0</v>
      </c>
      <c r="F162" s="74">
        <f t="shared" ref="F162:F164" si="5">(D162+E162)/(C162+D162+E162)</f>
        <v>3.3882855032960589E-2</v>
      </c>
      <c r="G162" s="41" t="s">
        <v>351</v>
      </c>
    </row>
    <row r="163" spans="1:7" ht="14">
      <c r="A163" s="49">
        <v>161</v>
      </c>
      <c r="B163" s="38" t="s">
        <v>51</v>
      </c>
      <c r="C163" s="39">
        <v>266</v>
      </c>
      <c r="D163" s="39">
        <v>7</v>
      </c>
      <c r="E163" s="84">
        <v>0</v>
      </c>
      <c r="F163" s="74">
        <f t="shared" si="5"/>
        <v>2.564102564102564E-2</v>
      </c>
      <c r="G163" s="41" t="s">
        <v>349</v>
      </c>
    </row>
    <row r="164" spans="1:7" s="76" customFormat="1" ht="14">
      <c r="A164" s="56">
        <v>162</v>
      </c>
      <c r="B164" s="57" t="s">
        <v>174</v>
      </c>
      <c r="C164" s="58">
        <v>108</v>
      </c>
      <c r="D164" s="58">
        <v>1</v>
      </c>
      <c r="E164" s="86">
        <v>0</v>
      </c>
      <c r="F164" s="74">
        <f t="shared" si="5"/>
        <v>9.1743119266055051E-3</v>
      </c>
      <c r="G164" s="59"/>
    </row>
  </sheetData>
  <pageMargins left="0.70866141732283472" right="0.70866141732283472" top="0.74803149606299213" bottom="0.74803149606299213" header="0.31496062992125984" footer="0.31496062992125984"/>
  <pageSetup paperSize="9" scale="63" orientation="landscape"/>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4"/>
  <sheetViews>
    <sheetView workbookViewId="0">
      <pane ySplit="1" topLeftCell="A2" activePane="bottomLeft" state="frozen"/>
      <selection pane="bottomLeft" activeCell="F2" sqref="F2"/>
    </sheetView>
  </sheetViews>
  <sheetFormatPr baseColWidth="10" defaultColWidth="0" defaultRowHeight="14" zeroHeight="1" x14ac:dyDescent="0"/>
  <cols>
    <col min="1" max="1" width="12.5" style="25" bestFit="1" customWidth="1"/>
    <col min="2" max="2" width="41.33203125" style="60" bestFit="1" customWidth="1"/>
    <col min="3" max="3" width="18" style="60" bestFit="1" customWidth="1"/>
    <col min="4" max="4" width="17.5" style="60" bestFit="1" customWidth="1"/>
    <col min="5" max="5" width="19.1640625" style="60" bestFit="1" customWidth="1"/>
    <col min="6" max="6" width="20.6640625" style="60" bestFit="1" customWidth="1"/>
    <col min="7" max="7" width="81.83203125" style="61" customWidth="1"/>
    <col min="8" max="11" width="9.1640625" style="25" hidden="1" customWidth="1"/>
    <col min="12" max="18" width="21.1640625" style="48" hidden="1" customWidth="1"/>
    <col min="19" max="19" width="46.6640625" style="48" hidden="1" customWidth="1"/>
    <col min="20" max="20" width="9.1640625" style="48" hidden="1" customWidth="1"/>
    <col min="21" max="16384" width="9.1640625" style="25" hidden="1"/>
  </cols>
  <sheetData>
    <row r="1" spans="1:20" s="63" customFormat="1" ht="42">
      <c r="A1" s="6" t="s">
        <v>386</v>
      </c>
      <c r="B1" s="7" t="s">
        <v>387</v>
      </c>
      <c r="C1" s="7" t="s">
        <v>388</v>
      </c>
      <c r="D1" s="7" t="s">
        <v>389</v>
      </c>
      <c r="E1" s="7" t="s">
        <v>390</v>
      </c>
      <c r="F1" s="8" t="s">
        <v>391</v>
      </c>
      <c r="G1" s="7" t="s">
        <v>378</v>
      </c>
      <c r="L1" s="64" t="s">
        <v>375</v>
      </c>
      <c r="M1" s="64" t="s">
        <v>3</v>
      </c>
      <c r="N1" s="64"/>
      <c r="O1" s="65" t="s">
        <v>27</v>
      </c>
      <c r="P1" s="65" t="s">
        <v>28</v>
      </c>
      <c r="Q1" s="65" t="s">
        <v>29</v>
      </c>
      <c r="R1" s="65" t="s">
        <v>30</v>
      </c>
      <c r="S1" s="65" t="s">
        <v>377</v>
      </c>
      <c r="T1" s="65"/>
    </row>
    <row r="2" spans="1:20" ht="28">
      <c r="A2" s="49">
        <v>1</v>
      </c>
      <c r="B2" s="38" t="s">
        <v>155</v>
      </c>
      <c r="C2" s="39">
        <v>80</v>
      </c>
      <c r="D2" s="39">
        <v>54</v>
      </c>
      <c r="E2" s="39">
        <v>768</v>
      </c>
      <c r="F2" s="50">
        <v>0.91118657500603584</v>
      </c>
      <c r="G2" s="51" t="s">
        <v>273</v>
      </c>
      <c r="L2" s="14" t="s">
        <v>40</v>
      </c>
      <c r="M2" s="14" t="s">
        <v>214</v>
      </c>
      <c r="N2" s="14"/>
      <c r="O2" s="48">
        <v>0</v>
      </c>
      <c r="P2" s="48">
        <v>182</v>
      </c>
      <c r="Q2" s="48">
        <v>535.96735999999987</v>
      </c>
      <c r="R2" s="48">
        <v>857.99996999999985</v>
      </c>
      <c r="S2" s="52">
        <v>124.48975</v>
      </c>
    </row>
    <row r="3" spans="1:20">
      <c r="A3" s="49">
        <v>2</v>
      </c>
      <c r="B3" s="38" t="s">
        <v>141</v>
      </c>
      <c r="C3" s="39">
        <v>839</v>
      </c>
      <c r="D3" s="39">
        <v>5372</v>
      </c>
      <c r="E3" s="39">
        <v>750</v>
      </c>
      <c r="F3" s="50">
        <v>0.87949916911878978</v>
      </c>
      <c r="G3" s="41" t="s">
        <v>293</v>
      </c>
      <c r="L3" s="14" t="s">
        <v>41</v>
      </c>
      <c r="M3" s="14" t="s">
        <v>215</v>
      </c>
      <c r="N3" s="14"/>
      <c r="O3" s="48">
        <v>4</v>
      </c>
      <c r="P3" s="48">
        <v>1.4</v>
      </c>
      <c r="Q3" s="48">
        <v>37</v>
      </c>
      <c r="R3" s="48">
        <v>232</v>
      </c>
      <c r="S3" s="52">
        <v>189.6</v>
      </c>
    </row>
    <row r="4" spans="1:20" ht="28">
      <c r="A4" s="49">
        <v>3</v>
      </c>
      <c r="B4" s="38" t="s">
        <v>69</v>
      </c>
      <c r="C4" s="39">
        <v>51</v>
      </c>
      <c r="D4" s="39">
        <v>10</v>
      </c>
      <c r="E4" s="39">
        <v>325</v>
      </c>
      <c r="F4" s="50">
        <v>0.86787566672930916</v>
      </c>
      <c r="G4" s="41" t="s">
        <v>228</v>
      </c>
      <c r="L4" s="14" t="s">
        <v>42</v>
      </c>
      <c r="M4" s="14" t="s">
        <v>216</v>
      </c>
      <c r="N4" s="14"/>
      <c r="O4" s="48">
        <v>0</v>
      </c>
      <c r="P4" s="48">
        <v>0</v>
      </c>
      <c r="Q4" s="48">
        <v>125.99999</v>
      </c>
      <c r="R4" s="48">
        <v>127.99999</v>
      </c>
      <c r="S4" s="52">
        <v>2</v>
      </c>
    </row>
    <row r="5" spans="1:20">
      <c r="A5" s="49">
        <v>4</v>
      </c>
      <c r="B5" s="38" t="s">
        <v>125</v>
      </c>
      <c r="C5" s="39">
        <v>22</v>
      </c>
      <c r="D5" s="39">
        <v>26</v>
      </c>
      <c r="E5" s="39">
        <v>85</v>
      </c>
      <c r="F5" s="50">
        <v>0.83402716266190569</v>
      </c>
      <c r="G5" s="41" t="s">
        <v>360</v>
      </c>
      <c r="L5" s="14" t="s">
        <v>43</v>
      </c>
      <c r="M5" s="14" t="s">
        <v>217</v>
      </c>
      <c r="N5" s="14"/>
      <c r="O5" s="48">
        <v>0</v>
      </c>
      <c r="P5" s="48">
        <v>0</v>
      </c>
      <c r="Q5" s="48">
        <v>0</v>
      </c>
      <c r="R5" s="48">
        <v>1713.0000000000005</v>
      </c>
      <c r="S5" s="52">
        <v>1713.0000000000005</v>
      </c>
    </row>
    <row r="6" spans="1:20">
      <c r="A6" s="49">
        <v>5</v>
      </c>
      <c r="B6" s="38" t="s">
        <v>62</v>
      </c>
      <c r="C6" s="39">
        <v>110</v>
      </c>
      <c r="D6" s="39">
        <v>14</v>
      </c>
      <c r="E6" s="39">
        <v>351</v>
      </c>
      <c r="F6" s="50">
        <v>0.76842105263157889</v>
      </c>
      <c r="G6" s="41" t="s">
        <v>305</v>
      </c>
      <c r="L6" s="14" t="s">
        <v>44</v>
      </c>
      <c r="M6" s="14" t="s">
        <v>218</v>
      </c>
      <c r="N6" s="14"/>
      <c r="O6" s="48">
        <v>160.24920000000006</v>
      </c>
      <c r="P6" s="48">
        <v>0</v>
      </c>
      <c r="Q6" s="48">
        <v>0</v>
      </c>
      <c r="R6" s="48">
        <v>372.00006999999999</v>
      </c>
      <c r="S6" s="52">
        <v>355.13959999999997</v>
      </c>
    </row>
    <row r="7" spans="1:20">
      <c r="A7" s="49">
        <v>6</v>
      </c>
      <c r="B7" s="38" t="s">
        <v>85</v>
      </c>
      <c r="C7" s="39">
        <v>488</v>
      </c>
      <c r="D7" s="39">
        <v>378</v>
      </c>
      <c r="E7" s="39">
        <v>940</v>
      </c>
      <c r="F7" s="50">
        <v>0.72996355711139582</v>
      </c>
      <c r="G7" s="41" t="s">
        <v>234</v>
      </c>
      <c r="L7" s="14" t="s">
        <v>48</v>
      </c>
      <c r="M7" s="14" t="s">
        <v>219</v>
      </c>
      <c r="N7" s="14"/>
      <c r="O7" s="48">
        <v>24.999999999999993</v>
      </c>
      <c r="P7" s="48">
        <v>0</v>
      </c>
      <c r="Q7" s="48">
        <v>0</v>
      </c>
      <c r="R7" s="48">
        <v>716.00000000000034</v>
      </c>
      <c r="S7" s="52">
        <v>582.00000000000034</v>
      </c>
    </row>
    <row r="8" spans="1:20" ht="28">
      <c r="A8" s="49">
        <v>7</v>
      </c>
      <c r="B8" s="38" t="s">
        <v>41</v>
      </c>
      <c r="C8" s="39">
        <v>688</v>
      </c>
      <c r="D8" s="39">
        <v>57</v>
      </c>
      <c r="E8" s="39">
        <v>1713</v>
      </c>
      <c r="F8" s="50">
        <v>0.71998286004882017</v>
      </c>
      <c r="G8" s="41" t="s">
        <v>215</v>
      </c>
      <c r="L8" s="14" t="s">
        <v>49</v>
      </c>
      <c r="M8" s="14" t="s">
        <v>220</v>
      </c>
      <c r="N8" s="14"/>
      <c r="O8" s="48">
        <v>0</v>
      </c>
      <c r="P8" s="48">
        <v>0</v>
      </c>
      <c r="Q8" s="48">
        <v>0</v>
      </c>
      <c r="R8" s="48">
        <v>389.99999000000003</v>
      </c>
      <c r="S8" s="52">
        <v>341.04218000000003</v>
      </c>
    </row>
    <row r="9" spans="1:20">
      <c r="A9" s="49">
        <v>8</v>
      </c>
      <c r="B9" s="38" t="s">
        <v>74</v>
      </c>
      <c r="C9" s="39">
        <v>32</v>
      </c>
      <c r="D9" s="39">
        <v>8</v>
      </c>
      <c r="E9" s="39">
        <v>70</v>
      </c>
      <c r="F9" s="50">
        <v>0.70841602472632126</v>
      </c>
      <c r="G9" s="41" t="s">
        <v>230</v>
      </c>
      <c r="L9" s="14" t="s">
        <v>52</v>
      </c>
      <c r="M9" s="14" t="s">
        <v>220</v>
      </c>
      <c r="N9" s="14"/>
      <c r="O9" s="48">
        <v>397.00021000000004</v>
      </c>
      <c r="P9" s="48">
        <v>0</v>
      </c>
      <c r="Q9" s="48">
        <v>0</v>
      </c>
      <c r="R9" s="48">
        <v>397.00021000000004</v>
      </c>
      <c r="S9" s="52">
        <v>397.00021000000004</v>
      </c>
    </row>
    <row r="10" spans="1:20" ht="28">
      <c r="A10" s="49">
        <v>9</v>
      </c>
      <c r="B10" s="38" t="s">
        <v>190</v>
      </c>
      <c r="C10" s="39">
        <v>1204</v>
      </c>
      <c r="D10" s="39">
        <v>193</v>
      </c>
      <c r="E10" s="39">
        <v>2719</v>
      </c>
      <c r="F10" s="50">
        <v>0.70737308298976675</v>
      </c>
      <c r="G10" s="41" t="s">
        <v>341</v>
      </c>
      <c r="L10" s="14" t="s">
        <v>55</v>
      </c>
      <c r="M10" s="14" t="s">
        <v>221</v>
      </c>
      <c r="N10" s="14"/>
      <c r="O10" s="48">
        <v>0</v>
      </c>
      <c r="P10" s="48">
        <v>0</v>
      </c>
      <c r="Q10" s="48">
        <v>0</v>
      </c>
      <c r="R10" s="48">
        <v>1734</v>
      </c>
      <c r="S10" s="52">
        <v>1734</v>
      </c>
    </row>
    <row r="11" spans="1:20" ht="28">
      <c r="A11" s="49">
        <v>10</v>
      </c>
      <c r="B11" s="38" t="s">
        <v>70</v>
      </c>
      <c r="C11" s="39">
        <v>327</v>
      </c>
      <c r="D11" s="39">
        <v>185</v>
      </c>
      <c r="E11" s="39">
        <v>587</v>
      </c>
      <c r="F11" s="50">
        <v>0.70248983734986148</v>
      </c>
      <c r="G11" s="41" t="s">
        <v>354</v>
      </c>
      <c r="L11" s="14" t="s">
        <v>60</v>
      </c>
      <c r="M11" s="14" t="s">
        <v>223</v>
      </c>
      <c r="N11" s="14"/>
      <c r="O11" s="48">
        <v>0</v>
      </c>
      <c r="P11" s="48">
        <v>0</v>
      </c>
      <c r="Q11" s="48">
        <v>18</v>
      </c>
      <c r="R11" s="48">
        <v>124</v>
      </c>
      <c r="S11" s="52">
        <v>106</v>
      </c>
    </row>
    <row r="12" spans="1:20">
      <c r="A12" s="49">
        <v>11</v>
      </c>
      <c r="B12" s="38" t="s">
        <v>56</v>
      </c>
      <c r="C12" s="39">
        <v>493</v>
      </c>
      <c r="D12" s="39">
        <v>98</v>
      </c>
      <c r="E12" s="39">
        <v>999</v>
      </c>
      <c r="F12" s="50">
        <v>0.6900029498172533</v>
      </c>
      <c r="G12" s="41" t="s">
        <v>302</v>
      </c>
      <c r="L12" s="14" t="s">
        <v>61</v>
      </c>
      <c r="M12" s="14" t="s">
        <v>224</v>
      </c>
      <c r="N12" s="14"/>
      <c r="O12" s="48">
        <v>0</v>
      </c>
      <c r="P12" s="48">
        <v>1035</v>
      </c>
      <c r="Q12" s="48">
        <v>0</v>
      </c>
      <c r="R12" s="48">
        <v>1035</v>
      </c>
      <c r="S12" s="52">
        <v>0</v>
      </c>
    </row>
    <row r="13" spans="1:20">
      <c r="A13" s="49">
        <v>12</v>
      </c>
      <c r="B13" s="38" t="s">
        <v>132</v>
      </c>
      <c r="C13" s="39">
        <v>2202</v>
      </c>
      <c r="D13" s="39">
        <v>450</v>
      </c>
      <c r="E13" s="39">
        <v>4376</v>
      </c>
      <c r="F13" s="50">
        <v>0.68671779208542583</v>
      </c>
      <c r="G13" s="41" t="s">
        <v>326</v>
      </c>
      <c r="L13" s="14" t="s">
        <v>65</v>
      </c>
      <c r="M13" s="14" t="s">
        <v>225</v>
      </c>
      <c r="N13" s="14"/>
      <c r="O13" s="48">
        <v>0</v>
      </c>
      <c r="P13" s="48">
        <v>0</v>
      </c>
      <c r="Q13" s="48">
        <v>0</v>
      </c>
      <c r="R13" s="48">
        <v>2974.0001800000014</v>
      </c>
      <c r="S13" s="52">
        <v>2760.0001700000012</v>
      </c>
    </row>
    <row r="14" spans="1:20" ht="28">
      <c r="A14" s="49">
        <v>13</v>
      </c>
      <c r="B14" s="38" t="s">
        <v>146</v>
      </c>
      <c r="C14" s="39">
        <v>175</v>
      </c>
      <c r="D14" s="39">
        <v>44</v>
      </c>
      <c r="E14" s="39">
        <v>330</v>
      </c>
      <c r="F14" s="50">
        <v>0.68198361568668986</v>
      </c>
      <c r="G14" s="41" t="s">
        <v>265</v>
      </c>
      <c r="L14" s="14" t="s">
        <v>67</v>
      </c>
      <c r="M14" s="14" t="s">
        <v>226</v>
      </c>
      <c r="N14" s="14"/>
      <c r="O14" s="48">
        <v>0</v>
      </c>
      <c r="P14" s="48">
        <v>0</v>
      </c>
      <c r="Q14" s="48">
        <v>0</v>
      </c>
      <c r="R14" s="48">
        <v>148.99999999999997</v>
      </c>
      <c r="S14" s="52">
        <v>148.99999999999997</v>
      </c>
    </row>
    <row r="15" spans="1:20" ht="42">
      <c r="A15" s="49">
        <v>14</v>
      </c>
      <c r="B15" s="38" t="s">
        <v>87</v>
      </c>
      <c r="C15" s="39">
        <v>1936</v>
      </c>
      <c r="D15" s="39">
        <v>336</v>
      </c>
      <c r="E15" s="39">
        <v>3678</v>
      </c>
      <c r="F15" s="50">
        <v>0.6746230379731476</v>
      </c>
      <c r="G15" s="41" t="s">
        <v>312</v>
      </c>
      <c r="L15" s="14" t="s">
        <v>66</v>
      </c>
      <c r="M15" s="14" t="s">
        <v>227</v>
      </c>
      <c r="N15" s="14"/>
      <c r="O15" s="48">
        <v>0</v>
      </c>
      <c r="P15" s="48">
        <v>0</v>
      </c>
      <c r="Q15" s="48">
        <v>71</v>
      </c>
      <c r="R15" s="48">
        <v>142</v>
      </c>
      <c r="S15" s="52">
        <v>71</v>
      </c>
    </row>
    <row r="16" spans="1:20" ht="28">
      <c r="A16" s="49">
        <v>15</v>
      </c>
      <c r="B16" s="38" t="s">
        <v>50</v>
      </c>
      <c r="C16" s="39">
        <v>1519</v>
      </c>
      <c r="D16" s="39">
        <v>324</v>
      </c>
      <c r="E16" s="39">
        <v>2760</v>
      </c>
      <c r="F16" s="50">
        <v>0.66996850111583239</v>
      </c>
      <c r="G16" s="41" t="s">
        <v>300</v>
      </c>
      <c r="L16" s="14" t="s">
        <v>69</v>
      </c>
      <c r="M16" s="14" t="s">
        <v>228</v>
      </c>
      <c r="N16" s="14"/>
      <c r="O16" s="48">
        <v>0</v>
      </c>
      <c r="P16" s="48">
        <v>0</v>
      </c>
      <c r="Q16" s="48">
        <v>0</v>
      </c>
      <c r="R16" s="48">
        <v>63.999999999999993</v>
      </c>
      <c r="S16" s="52">
        <v>63.999999999999993</v>
      </c>
    </row>
    <row r="17" spans="1:19">
      <c r="A17" s="49">
        <v>16</v>
      </c>
      <c r="B17" s="38" t="s">
        <v>147</v>
      </c>
      <c r="C17" s="39">
        <v>993</v>
      </c>
      <c r="D17" s="39">
        <v>478</v>
      </c>
      <c r="E17" s="39">
        <v>1457</v>
      </c>
      <c r="F17" s="50">
        <v>0.66095716371156632</v>
      </c>
      <c r="G17" s="41" t="s">
        <v>266</v>
      </c>
      <c r="L17" s="14" t="s">
        <v>73</v>
      </c>
      <c r="M17" s="14" t="s">
        <v>229</v>
      </c>
      <c r="N17" s="14"/>
      <c r="O17" s="48">
        <v>0</v>
      </c>
      <c r="P17" s="48">
        <v>0</v>
      </c>
      <c r="Q17" s="48">
        <v>1</v>
      </c>
      <c r="R17" s="48">
        <v>84</v>
      </c>
      <c r="S17" s="52">
        <v>81</v>
      </c>
    </row>
    <row r="18" spans="1:19" ht="42">
      <c r="A18" s="49">
        <v>17</v>
      </c>
      <c r="B18" s="38" t="s">
        <v>123</v>
      </c>
      <c r="C18" s="39">
        <v>888</v>
      </c>
      <c r="D18" s="39">
        <v>1701</v>
      </c>
      <c r="E18" s="39" t="s">
        <v>400</v>
      </c>
      <c r="F18" s="50">
        <v>0.65708443274290862</v>
      </c>
      <c r="G18" s="41" t="s">
        <v>367</v>
      </c>
      <c r="L18" s="14" t="s">
        <v>74</v>
      </c>
      <c r="M18" s="14" t="s">
        <v>230</v>
      </c>
      <c r="N18" s="14"/>
      <c r="O18" s="48">
        <v>0</v>
      </c>
      <c r="P18" s="48">
        <v>0</v>
      </c>
      <c r="Q18" s="48">
        <v>0</v>
      </c>
      <c r="R18" s="48">
        <v>1000.9998000000001</v>
      </c>
      <c r="S18" s="52">
        <v>999.30952000000002</v>
      </c>
    </row>
    <row r="19" spans="1:19">
      <c r="A19" s="49">
        <v>18</v>
      </c>
      <c r="B19" s="38" t="s">
        <v>148</v>
      </c>
      <c r="C19" s="39">
        <v>61</v>
      </c>
      <c r="D19" s="39">
        <v>99</v>
      </c>
      <c r="E19" s="39">
        <v>16</v>
      </c>
      <c r="F19" s="50">
        <v>0.65340909090909105</v>
      </c>
      <c r="G19" s="41"/>
      <c r="L19" s="14" t="s">
        <v>75</v>
      </c>
      <c r="M19" s="14" t="s">
        <v>231</v>
      </c>
      <c r="N19" s="14"/>
      <c r="O19" s="48">
        <v>0</v>
      </c>
      <c r="P19" s="48">
        <v>0</v>
      </c>
      <c r="Q19" s="48">
        <v>0</v>
      </c>
      <c r="R19" s="48">
        <v>1450.0000799999996</v>
      </c>
      <c r="S19" s="52">
        <v>1450.0000799999996</v>
      </c>
    </row>
    <row r="20" spans="1:19" ht="28">
      <c r="A20" s="49">
        <v>19</v>
      </c>
      <c r="B20" s="38" t="s">
        <v>162</v>
      </c>
      <c r="C20" s="39">
        <v>249</v>
      </c>
      <c r="D20" s="39">
        <v>96</v>
      </c>
      <c r="E20" s="39">
        <v>371</v>
      </c>
      <c r="F20" s="50">
        <v>0.65238610335195535</v>
      </c>
      <c r="G20" s="41" t="s">
        <v>281</v>
      </c>
      <c r="L20" s="14" t="s">
        <v>76</v>
      </c>
      <c r="M20" s="14" t="s">
        <v>232</v>
      </c>
      <c r="N20" s="14"/>
      <c r="O20" s="48">
        <v>0</v>
      </c>
      <c r="P20" s="48">
        <v>0</v>
      </c>
      <c r="Q20" s="48">
        <v>121.00495000000001</v>
      </c>
      <c r="R20" s="48">
        <v>220.99995000000001</v>
      </c>
      <c r="S20" s="52">
        <v>99.99499999999999</v>
      </c>
    </row>
    <row r="21" spans="1:19">
      <c r="A21" s="49">
        <v>20</v>
      </c>
      <c r="B21" s="38" t="s">
        <v>77</v>
      </c>
      <c r="C21" s="39">
        <v>370</v>
      </c>
      <c r="D21" s="39">
        <v>13</v>
      </c>
      <c r="E21" s="39">
        <v>657</v>
      </c>
      <c r="F21" s="50">
        <v>0.64445712038355774</v>
      </c>
      <c r="G21" s="41" t="s">
        <v>351</v>
      </c>
      <c r="L21" s="14" t="s">
        <v>79</v>
      </c>
      <c r="M21" s="14" t="s">
        <v>233</v>
      </c>
      <c r="N21" s="14"/>
      <c r="O21" s="48">
        <v>0</v>
      </c>
      <c r="P21" s="48">
        <v>3</v>
      </c>
      <c r="Q21" s="48">
        <v>13</v>
      </c>
      <c r="R21" s="48">
        <v>368</v>
      </c>
      <c r="S21" s="52">
        <v>351</v>
      </c>
    </row>
    <row r="22" spans="1:19" ht="28">
      <c r="A22" s="49">
        <v>21</v>
      </c>
      <c r="B22" s="38" t="s">
        <v>89</v>
      </c>
      <c r="C22" s="39">
        <v>1034</v>
      </c>
      <c r="D22" s="39">
        <v>168</v>
      </c>
      <c r="E22" s="39">
        <v>1672</v>
      </c>
      <c r="F22" s="50">
        <v>0.64030938968274842</v>
      </c>
      <c r="G22" s="41" t="s">
        <v>314</v>
      </c>
      <c r="L22" s="14" t="s">
        <v>85</v>
      </c>
      <c r="M22" s="14" t="s">
        <v>234</v>
      </c>
      <c r="N22" s="14"/>
      <c r="O22" s="48">
        <v>0</v>
      </c>
      <c r="P22" s="48">
        <v>0</v>
      </c>
      <c r="Q22" s="48">
        <v>0</v>
      </c>
      <c r="R22" s="48">
        <v>129</v>
      </c>
      <c r="S22" s="52">
        <v>0</v>
      </c>
    </row>
    <row r="23" spans="1:19" ht="28">
      <c r="A23" s="49">
        <v>22</v>
      </c>
      <c r="B23" s="38" t="s">
        <v>47</v>
      </c>
      <c r="C23" s="39">
        <v>1055</v>
      </c>
      <c r="D23" s="39">
        <v>107</v>
      </c>
      <c r="E23" s="39">
        <v>1734</v>
      </c>
      <c r="F23" s="50">
        <v>0.63574380760588678</v>
      </c>
      <c r="G23" s="41" t="s">
        <v>294</v>
      </c>
      <c r="L23" s="14" t="s">
        <v>86</v>
      </c>
      <c r="M23" s="14" t="s">
        <v>235</v>
      </c>
      <c r="N23" s="14"/>
      <c r="O23" s="48">
        <v>515.6456300000001</v>
      </c>
      <c r="P23" s="48">
        <v>0</v>
      </c>
      <c r="Q23" s="48">
        <v>397.32129000000009</v>
      </c>
      <c r="R23" s="48">
        <v>914.00007000000016</v>
      </c>
      <c r="S23" s="52">
        <v>516.67878000000007</v>
      </c>
    </row>
    <row r="24" spans="1:19">
      <c r="A24" s="49">
        <v>23</v>
      </c>
      <c r="B24" s="38" t="s">
        <v>52</v>
      </c>
      <c r="C24" s="39">
        <v>63</v>
      </c>
      <c r="D24" s="39">
        <v>37</v>
      </c>
      <c r="E24" s="39">
        <v>71</v>
      </c>
      <c r="F24" s="50">
        <v>0.63125001278352777</v>
      </c>
      <c r="G24" s="41" t="s">
        <v>220</v>
      </c>
      <c r="L24" s="14" t="s">
        <v>90</v>
      </c>
      <c r="M24" s="14"/>
      <c r="N24" s="14"/>
      <c r="O24" s="48">
        <v>0</v>
      </c>
      <c r="P24" s="48">
        <v>0</v>
      </c>
      <c r="Q24" s="48">
        <v>0</v>
      </c>
      <c r="R24" s="48">
        <v>788</v>
      </c>
      <c r="S24" s="52">
        <v>788</v>
      </c>
    </row>
    <row r="25" spans="1:19" ht="42">
      <c r="A25" s="49">
        <v>24</v>
      </c>
      <c r="B25" s="38" t="s">
        <v>178</v>
      </c>
      <c r="C25" s="39">
        <v>381</v>
      </c>
      <c r="D25" s="39">
        <v>337</v>
      </c>
      <c r="E25" s="39">
        <v>309</v>
      </c>
      <c r="F25" s="50">
        <v>0.62898752695049109</v>
      </c>
      <c r="G25" s="41" t="s">
        <v>337</v>
      </c>
      <c r="L25" s="14" t="s">
        <v>91</v>
      </c>
      <c r="M25" s="14" t="s">
        <v>236</v>
      </c>
      <c r="N25" s="14"/>
      <c r="O25" s="48">
        <v>0</v>
      </c>
      <c r="P25" s="48">
        <v>0</v>
      </c>
      <c r="Q25" s="48">
        <v>5</v>
      </c>
      <c r="R25" s="48">
        <v>329.99999000000003</v>
      </c>
      <c r="S25" s="52">
        <v>324.99999000000003</v>
      </c>
    </row>
    <row r="26" spans="1:19" ht="28">
      <c r="A26" s="49">
        <v>25</v>
      </c>
      <c r="B26" s="38" t="s">
        <v>107</v>
      </c>
      <c r="C26" s="39">
        <v>539</v>
      </c>
      <c r="D26" s="39">
        <v>174</v>
      </c>
      <c r="E26" s="39">
        <v>684</v>
      </c>
      <c r="F26" s="50">
        <v>0.61406700285426674</v>
      </c>
      <c r="G26" s="41" t="s">
        <v>319</v>
      </c>
      <c r="L26" s="14" t="s">
        <v>92</v>
      </c>
      <c r="M26" s="14" t="s">
        <v>237</v>
      </c>
      <c r="N26" s="14"/>
      <c r="O26" s="48">
        <v>346.0081899999999</v>
      </c>
      <c r="P26" s="48">
        <v>0</v>
      </c>
      <c r="Q26" s="48">
        <v>121.98456999999998</v>
      </c>
      <c r="R26" s="48">
        <v>714.0000299999997</v>
      </c>
      <c r="S26" s="52">
        <v>587.48932999999965</v>
      </c>
    </row>
    <row r="27" spans="1:19" ht="42">
      <c r="A27" s="49">
        <v>26</v>
      </c>
      <c r="B27" s="38" t="s">
        <v>75</v>
      </c>
      <c r="C27" s="39">
        <v>1065</v>
      </c>
      <c r="D27" s="39">
        <v>756</v>
      </c>
      <c r="E27" s="39">
        <v>919</v>
      </c>
      <c r="F27" s="50">
        <v>0.61150373588346008</v>
      </c>
      <c r="G27" s="44" t="s">
        <v>231</v>
      </c>
      <c r="L27" s="14" t="s">
        <v>95</v>
      </c>
      <c r="M27" s="14" t="s">
        <v>238</v>
      </c>
      <c r="N27" s="14"/>
      <c r="O27" s="48">
        <v>0</v>
      </c>
      <c r="P27" s="48">
        <v>0</v>
      </c>
      <c r="Q27" s="48">
        <v>69</v>
      </c>
      <c r="R27" s="48">
        <v>153</v>
      </c>
      <c r="S27" s="52">
        <v>84</v>
      </c>
    </row>
    <row r="28" spans="1:19" ht="42">
      <c r="A28" s="49">
        <v>27</v>
      </c>
      <c r="B28" s="38" t="s">
        <v>43</v>
      </c>
      <c r="C28" s="39">
        <v>539</v>
      </c>
      <c r="D28" s="39">
        <v>223</v>
      </c>
      <c r="E28" s="39">
        <v>582</v>
      </c>
      <c r="F28" s="50">
        <v>0.59893312031356694</v>
      </c>
      <c r="G28" s="44" t="s">
        <v>217</v>
      </c>
      <c r="L28" s="14" t="s">
        <v>96</v>
      </c>
      <c r="M28" s="14" t="s">
        <v>240</v>
      </c>
      <c r="N28" s="14"/>
      <c r="O28" s="48">
        <v>0</v>
      </c>
      <c r="P28" s="48">
        <v>0</v>
      </c>
      <c r="Q28" s="48">
        <v>12.2546</v>
      </c>
      <c r="R28" s="48">
        <v>83</v>
      </c>
      <c r="S28" s="52">
        <v>69.745400000000004</v>
      </c>
    </row>
    <row r="29" spans="1:19" ht="28">
      <c r="A29" s="49">
        <v>28</v>
      </c>
      <c r="B29" s="38" t="s">
        <v>42</v>
      </c>
      <c r="C29" s="39">
        <v>373</v>
      </c>
      <c r="D29" s="39">
        <v>201</v>
      </c>
      <c r="E29" s="39">
        <v>355</v>
      </c>
      <c r="F29" s="50">
        <v>0.59827651224825706</v>
      </c>
      <c r="G29" s="41" t="s">
        <v>216</v>
      </c>
      <c r="L29" s="14" t="s">
        <v>98</v>
      </c>
      <c r="M29" s="14" t="s">
        <v>241</v>
      </c>
      <c r="N29" s="14"/>
      <c r="O29" s="48">
        <v>395.37969999999996</v>
      </c>
      <c r="P29" s="48">
        <v>160.08550999999997</v>
      </c>
      <c r="Q29" s="48">
        <v>165.50847000000002</v>
      </c>
      <c r="R29" s="48">
        <v>1244.9999999999998</v>
      </c>
      <c r="S29" s="52">
        <v>919.4060199999999</v>
      </c>
    </row>
    <row r="30" spans="1:19">
      <c r="A30" s="49">
        <v>29</v>
      </c>
      <c r="B30" s="38" t="s">
        <v>143</v>
      </c>
      <c r="C30" s="39">
        <v>1582</v>
      </c>
      <c r="D30" s="39">
        <v>297</v>
      </c>
      <c r="E30" s="39">
        <v>2052</v>
      </c>
      <c r="F30" s="50">
        <v>0.59748217477196408</v>
      </c>
      <c r="G30" s="41" t="s">
        <v>328</v>
      </c>
      <c r="L30" s="14" t="s">
        <v>99</v>
      </c>
      <c r="M30" s="14" t="s">
        <v>242</v>
      </c>
      <c r="N30" s="14"/>
      <c r="O30" s="48">
        <v>14.166640000000001</v>
      </c>
      <c r="P30" s="48">
        <v>0</v>
      </c>
      <c r="Q30" s="48">
        <v>72</v>
      </c>
      <c r="R30" s="48">
        <v>303.99995000000001</v>
      </c>
      <c r="S30" s="52">
        <v>211.49995999999999</v>
      </c>
    </row>
    <row r="31" spans="1:19">
      <c r="A31" s="49">
        <v>30</v>
      </c>
      <c r="B31" s="38" t="s">
        <v>174</v>
      </c>
      <c r="C31" s="39">
        <v>101</v>
      </c>
      <c r="D31" s="39">
        <v>1</v>
      </c>
      <c r="E31" s="39">
        <v>148</v>
      </c>
      <c r="F31" s="50">
        <v>0.59623898873712633</v>
      </c>
      <c r="G31" s="41">
        <v>0</v>
      </c>
      <c r="L31" s="14" t="s">
        <v>100</v>
      </c>
      <c r="M31" s="14" t="s">
        <v>243</v>
      </c>
      <c r="N31" s="14"/>
      <c r="O31" s="48">
        <v>1</v>
      </c>
      <c r="P31" s="48">
        <v>0</v>
      </c>
      <c r="Q31" s="48">
        <v>133.00002000000001</v>
      </c>
      <c r="R31" s="48">
        <v>789.99998000000028</v>
      </c>
      <c r="S31" s="52">
        <v>656.99996000000033</v>
      </c>
    </row>
    <row r="32" spans="1:19">
      <c r="A32" s="49">
        <v>31</v>
      </c>
      <c r="B32" s="38" t="s">
        <v>133</v>
      </c>
      <c r="C32" s="39">
        <v>789</v>
      </c>
      <c r="D32" s="39">
        <v>96</v>
      </c>
      <c r="E32" s="39">
        <v>1066</v>
      </c>
      <c r="F32" s="50">
        <v>0.59548098971268426</v>
      </c>
      <c r="G32" s="41" t="s">
        <v>261</v>
      </c>
      <c r="L32" s="14" t="s">
        <v>102</v>
      </c>
      <c r="M32" s="14" t="s">
        <v>244</v>
      </c>
      <c r="N32" s="14"/>
      <c r="O32" s="48">
        <v>0</v>
      </c>
      <c r="P32" s="48">
        <v>4</v>
      </c>
      <c r="Q32" s="48">
        <v>0</v>
      </c>
      <c r="R32" s="48">
        <v>216</v>
      </c>
      <c r="S32" s="52">
        <v>210</v>
      </c>
    </row>
    <row r="33" spans="1:19" ht="28">
      <c r="A33" s="49">
        <v>32</v>
      </c>
      <c r="B33" s="38" t="s">
        <v>96</v>
      </c>
      <c r="C33" s="39">
        <v>450</v>
      </c>
      <c r="D33" s="39">
        <v>173</v>
      </c>
      <c r="E33" s="39">
        <v>485</v>
      </c>
      <c r="F33" s="50">
        <v>0.59387245297297231</v>
      </c>
      <c r="G33" s="41" t="s">
        <v>240</v>
      </c>
      <c r="L33" s="14" t="s">
        <v>105</v>
      </c>
      <c r="M33" s="14" t="s">
        <v>245</v>
      </c>
      <c r="N33" s="14"/>
      <c r="O33" s="48">
        <v>23.023870000000002</v>
      </c>
      <c r="P33" s="48">
        <v>337.76922999999999</v>
      </c>
      <c r="Q33" s="48">
        <v>0</v>
      </c>
      <c r="R33" s="48">
        <v>368</v>
      </c>
      <c r="S33" s="52">
        <v>23.230770000000003</v>
      </c>
    </row>
    <row r="34" spans="1:19" ht="28">
      <c r="A34" s="49">
        <v>33</v>
      </c>
      <c r="B34" s="38" t="s">
        <v>200</v>
      </c>
      <c r="C34" s="39">
        <v>937</v>
      </c>
      <c r="D34" s="39">
        <v>132</v>
      </c>
      <c r="E34" s="39">
        <v>1235</v>
      </c>
      <c r="F34" s="50">
        <v>0.59312084912926466</v>
      </c>
      <c r="G34" s="41" t="s">
        <v>346</v>
      </c>
      <c r="L34" s="14" t="s">
        <v>106</v>
      </c>
      <c r="M34" s="14" t="s">
        <v>246</v>
      </c>
      <c r="N34" s="14"/>
      <c r="O34" s="48">
        <v>0</v>
      </c>
      <c r="P34" s="48">
        <v>0</v>
      </c>
      <c r="Q34" s="48">
        <v>0</v>
      </c>
      <c r="R34" s="48">
        <v>352</v>
      </c>
      <c r="S34" s="52">
        <v>352</v>
      </c>
    </row>
    <row r="35" spans="1:19">
      <c r="A35" s="49">
        <v>34</v>
      </c>
      <c r="B35" s="38" t="s">
        <v>116</v>
      </c>
      <c r="C35" s="39">
        <v>1025</v>
      </c>
      <c r="D35" s="39">
        <v>581</v>
      </c>
      <c r="E35" s="39">
        <v>898</v>
      </c>
      <c r="F35" s="50">
        <v>0.59063525212748957</v>
      </c>
      <c r="G35" s="41" t="s">
        <v>323</v>
      </c>
      <c r="L35" s="14" t="s">
        <v>109</v>
      </c>
      <c r="M35" s="14" t="s">
        <v>247</v>
      </c>
      <c r="N35" s="14"/>
      <c r="O35" s="48">
        <v>16.31831</v>
      </c>
      <c r="P35" s="48">
        <v>497.41664999999887</v>
      </c>
      <c r="Q35" s="48">
        <v>0</v>
      </c>
      <c r="R35" s="48">
        <v>1267.9998999999996</v>
      </c>
      <c r="S35" s="52">
        <v>683.31151000000068</v>
      </c>
    </row>
    <row r="36" spans="1:19" ht="42">
      <c r="A36" s="49">
        <v>35</v>
      </c>
      <c r="B36" s="38" t="s">
        <v>84</v>
      </c>
      <c r="C36" s="39">
        <v>580</v>
      </c>
      <c r="D36" s="39">
        <v>223</v>
      </c>
      <c r="E36" s="39">
        <v>610</v>
      </c>
      <c r="F36" s="50">
        <v>0.58944708733445839</v>
      </c>
      <c r="G36" s="41" t="s">
        <v>311</v>
      </c>
      <c r="L36" s="14" t="s">
        <v>110</v>
      </c>
      <c r="M36" s="14" t="s">
        <v>248</v>
      </c>
      <c r="N36" s="14"/>
      <c r="O36" s="48">
        <v>25.5</v>
      </c>
      <c r="P36" s="48">
        <v>0</v>
      </c>
      <c r="Q36" s="48">
        <v>2263.4303999999997</v>
      </c>
      <c r="R36" s="48">
        <v>3171.0000099999997</v>
      </c>
      <c r="S36" s="52">
        <v>803.81201999999985</v>
      </c>
    </row>
    <row r="37" spans="1:19" ht="28">
      <c r="A37" s="49">
        <v>36</v>
      </c>
      <c r="B37" s="38" t="s">
        <v>129</v>
      </c>
      <c r="C37" s="39">
        <v>180</v>
      </c>
      <c r="D37" s="39">
        <v>258</v>
      </c>
      <c r="E37" s="39" t="s">
        <v>400</v>
      </c>
      <c r="F37" s="50">
        <v>0.58904109589041087</v>
      </c>
      <c r="G37" s="41" t="s">
        <v>258</v>
      </c>
      <c r="L37" s="14" t="s">
        <v>113</v>
      </c>
      <c r="M37" s="14" t="s">
        <v>249</v>
      </c>
      <c r="N37" s="14"/>
      <c r="O37" s="48">
        <v>0</v>
      </c>
      <c r="P37" s="48">
        <v>0</v>
      </c>
      <c r="Q37" s="48">
        <v>0</v>
      </c>
      <c r="R37" s="48">
        <v>112.00001999999998</v>
      </c>
      <c r="S37" s="52">
        <v>63.999999999999993</v>
      </c>
    </row>
    <row r="38" spans="1:19">
      <c r="A38" s="49">
        <v>37</v>
      </c>
      <c r="B38" s="38" t="s">
        <v>164</v>
      </c>
      <c r="C38" s="39">
        <v>164</v>
      </c>
      <c r="D38" s="39">
        <v>229</v>
      </c>
      <c r="E38" s="39" t="s">
        <v>400</v>
      </c>
      <c r="F38" s="50">
        <v>0.58283183686024209</v>
      </c>
      <c r="G38" s="41" t="s">
        <v>282</v>
      </c>
      <c r="L38" s="14" t="s">
        <v>112</v>
      </c>
      <c r="M38" s="14" t="s">
        <v>250</v>
      </c>
      <c r="N38" s="14"/>
      <c r="O38" s="48">
        <v>0</v>
      </c>
      <c r="P38" s="48">
        <v>513.99995999999999</v>
      </c>
      <c r="Q38" s="48">
        <v>16.5</v>
      </c>
      <c r="R38" s="48">
        <v>1231.9999600000001</v>
      </c>
      <c r="S38" s="52">
        <v>609.56897000000004</v>
      </c>
    </row>
    <row r="39" spans="1:19">
      <c r="A39" s="49">
        <v>38</v>
      </c>
      <c r="B39" s="38" t="s">
        <v>193</v>
      </c>
      <c r="C39" s="39">
        <v>305</v>
      </c>
      <c r="D39" s="39">
        <v>395</v>
      </c>
      <c r="E39" s="39" t="s">
        <v>400</v>
      </c>
      <c r="F39" s="50">
        <v>0.56420784024702153</v>
      </c>
      <c r="G39" s="41" t="s">
        <v>342</v>
      </c>
      <c r="L39" s="14" t="s">
        <v>115</v>
      </c>
      <c r="M39" s="14" t="s">
        <v>252</v>
      </c>
      <c r="N39" s="14"/>
      <c r="O39" s="48">
        <v>0</v>
      </c>
      <c r="P39" s="48">
        <v>0</v>
      </c>
      <c r="Q39" s="48">
        <v>647.26935000000026</v>
      </c>
      <c r="R39" s="48">
        <v>1587.0000600000003</v>
      </c>
      <c r="S39" s="52">
        <v>939.73070999999993</v>
      </c>
    </row>
    <row r="40" spans="1:19">
      <c r="A40" s="49">
        <v>39</v>
      </c>
      <c r="B40" s="38" t="s">
        <v>59</v>
      </c>
      <c r="C40" s="39">
        <v>1259</v>
      </c>
      <c r="D40" s="39">
        <v>166</v>
      </c>
      <c r="E40" s="39">
        <v>1450</v>
      </c>
      <c r="F40" s="50">
        <v>0.56214821476068888</v>
      </c>
      <c r="G40" s="41" t="s">
        <v>304</v>
      </c>
      <c r="L40" s="14" t="s">
        <v>118</v>
      </c>
      <c r="M40" s="14" t="s">
        <v>254</v>
      </c>
      <c r="N40" s="14"/>
      <c r="O40" s="48">
        <v>0</v>
      </c>
      <c r="P40" s="48">
        <v>0</v>
      </c>
      <c r="Q40" s="48">
        <v>0</v>
      </c>
      <c r="R40" s="48">
        <v>7</v>
      </c>
      <c r="S40" s="52">
        <v>7</v>
      </c>
    </row>
    <row r="41" spans="1:19" ht="42">
      <c r="A41" s="49">
        <v>40</v>
      </c>
      <c r="B41" s="38" t="s">
        <v>91</v>
      </c>
      <c r="C41" s="39">
        <v>635</v>
      </c>
      <c r="D41" s="39">
        <v>31</v>
      </c>
      <c r="E41" s="39">
        <v>781</v>
      </c>
      <c r="F41" s="50">
        <v>0.56121401470540644</v>
      </c>
      <c r="G41" s="41" t="s">
        <v>236</v>
      </c>
      <c r="L41" s="14" t="s">
        <v>119</v>
      </c>
      <c r="M41" s="14" t="s">
        <v>255</v>
      </c>
      <c r="N41" s="14"/>
      <c r="O41" s="48">
        <v>1989.6601800000001</v>
      </c>
      <c r="P41" s="48">
        <v>4</v>
      </c>
      <c r="Q41" s="48">
        <v>1297.7645000000002</v>
      </c>
      <c r="R41" s="48">
        <v>5016.9997399999984</v>
      </c>
      <c r="S41" s="52">
        <v>3678.3337199999987</v>
      </c>
    </row>
    <row r="42" spans="1:19">
      <c r="A42" s="49">
        <v>41</v>
      </c>
      <c r="B42" s="38" t="s">
        <v>171</v>
      </c>
      <c r="C42" s="39">
        <v>1495</v>
      </c>
      <c r="D42" s="39">
        <v>359</v>
      </c>
      <c r="E42" s="39">
        <v>1529</v>
      </c>
      <c r="F42" s="50">
        <v>0.55810630611056178</v>
      </c>
      <c r="G42" s="41" t="s">
        <v>333</v>
      </c>
      <c r="L42" s="14" t="s">
        <v>122</v>
      </c>
      <c r="M42" s="14"/>
      <c r="N42" s="14"/>
      <c r="O42" s="48">
        <v>0</v>
      </c>
      <c r="P42" s="48">
        <v>4</v>
      </c>
      <c r="Q42" s="48">
        <v>0</v>
      </c>
      <c r="R42" s="48">
        <v>88</v>
      </c>
      <c r="S42" s="52">
        <v>64</v>
      </c>
    </row>
    <row r="43" spans="1:19">
      <c r="A43" s="49">
        <v>42</v>
      </c>
      <c r="B43" s="38" t="s">
        <v>173</v>
      </c>
      <c r="C43" s="39">
        <v>481</v>
      </c>
      <c r="D43" s="39">
        <v>576</v>
      </c>
      <c r="E43" s="39">
        <v>16</v>
      </c>
      <c r="F43" s="50">
        <v>0.55193251816956213</v>
      </c>
      <c r="G43" s="41" t="s">
        <v>335</v>
      </c>
      <c r="L43" s="14" t="s">
        <v>124</v>
      </c>
      <c r="M43" s="14"/>
      <c r="N43" s="14"/>
      <c r="O43" s="48">
        <v>0</v>
      </c>
      <c r="P43" s="48">
        <v>0</v>
      </c>
      <c r="Q43" s="48">
        <v>0</v>
      </c>
      <c r="R43" s="48">
        <v>1671.9999999999959</v>
      </c>
      <c r="S43" s="52">
        <v>1671.9999999999959</v>
      </c>
    </row>
    <row r="44" spans="1:19" ht="28">
      <c r="A44" s="49">
        <v>43</v>
      </c>
      <c r="B44" s="38" t="s">
        <v>65</v>
      </c>
      <c r="C44" s="39">
        <v>535</v>
      </c>
      <c r="D44" s="39">
        <v>131</v>
      </c>
      <c r="E44" s="39">
        <v>517</v>
      </c>
      <c r="F44" s="50">
        <v>0.54755022451776358</v>
      </c>
      <c r="G44" s="41" t="s">
        <v>225</v>
      </c>
      <c r="L44" s="14" t="s">
        <v>126</v>
      </c>
      <c r="M44" s="14" t="s">
        <v>256</v>
      </c>
      <c r="N44" s="14"/>
      <c r="O44" s="48">
        <v>1</v>
      </c>
      <c r="P44" s="48">
        <v>0</v>
      </c>
      <c r="Q44" s="48">
        <v>13</v>
      </c>
      <c r="R44" s="48">
        <v>129.99997999999999</v>
      </c>
      <c r="S44" s="52">
        <v>116.99998000000001</v>
      </c>
    </row>
    <row r="45" spans="1:19">
      <c r="A45" s="49">
        <v>44</v>
      </c>
      <c r="B45" s="38" t="s">
        <v>186</v>
      </c>
      <c r="C45" s="39">
        <v>981</v>
      </c>
      <c r="D45" s="39">
        <v>331</v>
      </c>
      <c r="E45" s="39">
        <v>813</v>
      </c>
      <c r="F45" s="50">
        <v>0.538572211509036</v>
      </c>
      <c r="G45" s="41" t="s">
        <v>370</v>
      </c>
      <c r="L45" s="14" t="s">
        <v>128</v>
      </c>
      <c r="M45" s="14" t="s">
        <v>257</v>
      </c>
      <c r="N45" s="14"/>
      <c r="O45" s="48">
        <v>0</v>
      </c>
      <c r="P45" s="48">
        <v>0</v>
      </c>
      <c r="Q45" s="48">
        <v>0</v>
      </c>
      <c r="R45" s="48">
        <v>781.00001000000111</v>
      </c>
      <c r="S45" s="52">
        <v>781.00001000000111</v>
      </c>
    </row>
    <row r="46" spans="1:19">
      <c r="A46" s="49">
        <v>45</v>
      </c>
      <c r="B46" s="38" t="s">
        <v>176</v>
      </c>
      <c r="C46" s="39">
        <v>778</v>
      </c>
      <c r="D46" s="39">
        <v>92</v>
      </c>
      <c r="E46" s="39">
        <v>814</v>
      </c>
      <c r="F46" s="50">
        <v>0.53803932002236532</v>
      </c>
      <c r="G46" s="41" t="s">
        <v>336</v>
      </c>
      <c r="L46" s="14" t="s">
        <v>129</v>
      </c>
      <c r="M46" s="14" t="s">
        <v>258</v>
      </c>
      <c r="N46" s="14"/>
      <c r="O46" s="48">
        <v>0</v>
      </c>
      <c r="P46" s="48">
        <v>0</v>
      </c>
      <c r="Q46" s="48">
        <v>291</v>
      </c>
      <c r="R46" s="48">
        <v>291</v>
      </c>
      <c r="S46" s="52">
        <v>0</v>
      </c>
    </row>
    <row r="47" spans="1:19" ht="28">
      <c r="A47" s="49">
        <v>46</v>
      </c>
      <c r="B47" s="38" t="s">
        <v>130</v>
      </c>
      <c r="C47" s="39">
        <v>793</v>
      </c>
      <c r="D47" s="39">
        <v>454</v>
      </c>
      <c r="E47" s="39">
        <v>466</v>
      </c>
      <c r="F47" s="50">
        <v>0.53696305287400281</v>
      </c>
      <c r="G47" s="41" t="s">
        <v>260</v>
      </c>
      <c r="L47" s="14" t="s">
        <v>127</v>
      </c>
      <c r="M47" s="14" t="s">
        <v>259</v>
      </c>
      <c r="N47" s="14"/>
      <c r="O47" s="48">
        <v>100.80972999999999</v>
      </c>
      <c r="P47" s="48">
        <v>0</v>
      </c>
      <c r="Q47" s="48">
        <v>0</v>
      </c>
      <c r="R47" s="48">
        <v>1569.9999399999992</v>
      </c>
      <c r="S47" s="52">
        <v>1500.1807099999992</v>
      </c>
    </row>
    <row r="48" spans="1:19">
      <c r="A48" s="49">
        <v>47</v>
      </c>
      <c r="B48" s="38" t="s">
        <v>166</v>
      </c>
      <c r="C48" s="39">
        <v>431</v>
      </c>
      <c r="D48" s="39">
        <v>310</v>
      </c>
      <c r="E48" s="39">
        <v>183</v>
      </c>
      <c r="F48" s="50">
        <v>0.53308522152275284</v>
      </c>
      <c r="G48" s="41" t="s">
        <v>297</v>
      </c>
      <c r="L48" s="14" t="s">
        <v>130</v>
      </c>
      <c r="M48" s="14" t="s">
        <v>260</v>
      </c>
      <c r="N48" s="14"/>
      <c r="O48" s="48">
        <v>0</v>
      </c>
      <c r="P48" s="48">
        <v>346.6977</v>
      </c>
      <c r="Q48" s="48">
        <v>170.3023</v>
      </c>
      <c r="R48" s="48">
        <v>517</v>
      </c>
      <c r="S48" s="52">
        <v>0</v>
      </c>
    </row>
    <row r="49" spans="1:19">
      <c r="A49" s="49">
        <v>48</v>
      </c>
      <c r="B49" s="38" t="s">
        <v>161</v>
      </c>
      <c r="C49" s="39">
        <v>652</v>
      </c>
      <c r="D49" s="39">
        <v>114</v>
      </c>
      <c r="E49" s="39">
        <v>623</v>
      </c>
      <c r="F49" s="50">
        <v>0.53044330688969132</v>
      </c>
      <c r="G49" s="41" t="s">
        <v>334</v>
      </c>
      <c r="L49" s="14" t="s">
        <v>133</v>
      </c>
      <c r="M49" s="14" t="s">
        <v>261</v>
      </c>
      <c r="N49" s="14"/>
      <c r="O49" s="48">
        <v>0</v>
      </c>
      <c r="P49" s="48">
        <v>0</v>
      </c>
      <c r="Q49" s="48">
        <v>34</v>
      </c>
      <c r="R49" s="48">
        <v>36</v>
      </c>
      <c r="S49" s="52">
        <v>2</v>
      </c>
    </row>
    <row r="50" spans="1:19" ht="42">
      <c r="A50" s="49">
        <v>49</v>
      </c>
      <c r="B50" s="38" t="s">
        <v>38</v>
      </c>
      <c r="C50" s="39">
        <v>191</v>
      </c>
      <c r="D50" s="39">
        <v>11</v>
      </c>
      <c r="E50" s="39">
        <v>190</v>
      </c>
      <c r="F50" s="50">
        <v>0.51225740551583243</v>
      </c>
      <c r="G50" s="41" t="s">
        <v>352</v>
      </c>
      <c r="L50" s="14" t="s">
        <v>135</v>
      </c>
      <c r="M50" s="14" t="s">
        <v>262</v>
      </c>
      <c r="N50" s="14"/>
      <c r="O50" s="48">
        <v>0</v>
      </c>
      <c r="P50" s="48">
        <v>0</v>
      </c>
      <c r="Q50" s="48">
        <v>74.624189999999999</v>
      </c>
      <c r="R50" s="48">
        <v>562.00000999999997</v>
      </c>
      <c r="S50" s="52">
        <v>485.37581999999998</v>
      </c>
    </row>
    <row r="51" spans="1:19" ht="28">
      <c r="A51" s="49">
        <v>50</v>
      </c>
      <c r="B51" s="38" t="s">
        <v>104</v>
      </c>
      <c r="C51" s="39">
        <v>833</v>
      </c>
      <c r="D51" s="39">
        <v>80</v>
      </c>
      <c r="E51" s="39">
        <v>775</v>
      </c>
      <c r="F51" s="50">
        <v>0.50667463395902701</v>
      </c>
      <c r="G51" s="41" t="s">
        <v>318</v>
      </c>
      <c r="L51" s="14" t="s">
        <v>138</v>
      </c>
      <c r="M51" s="14" t="s">
        <v>263</v>
      </c>
      <c r="N51" s="14"/>
      <c r="O51" s="48">
        <v>0</v>
      </c>
      <c r="P51" s="48">
        <v>0</v>
      </c>
      <c r="Q51" s="48">
        <v>298.00000000000006</v>
      </c>
      <c r="R51" s="48">
        <v>652.99999000000003</v>
      </c>
      <c r="S51" s="52">
        <v>354.99999000000003</v>
      </c>
    </row>
    <row r="52" spans="1:19">
      <c r="A52" s="49">
        <v>51</v>
      </c>
      <c r="B52" s="38" t="s">
        <v>81</v>
      </c>
      <c r="C52" s="39">
        <v>755</v>
      </c>
      <c r="D52" s="39">
        <v>92</v>
      </c>
      <c r="E52" s="39">
        <v>683</v>
      </c>
      <c r="F52" s="50">
        <v>0.50644421354013802</v>
      </c>
      <c r="G52" s="41" t="s">
        <v>309</v>
      </c>
      <c r="L52" s="14" t="s">
        <v>142</v>
      </c>
      <c r="M52" s="14" t="s">
        <v>264</v>
      </c>
      <c r="N52" s="14"/>
      <c r="O52" s="48">
        <v>0</v>
      </c>
      <c r="P52" s="48">
        <v>0</v>
      </c>
      <c r="Q52" s="48">
        <v>0</v>
      </c>
      <c r="R52" s="48">
        <v>10</v>
      </c>
      <c r="S52" s="52">
        <v>10</v>
      </c>
    </row>
    <row r="53" spans="1:19" ht="28">
      <c r="A53" s="49">
        <v>52</v>
      </c>
      <c r="B53" s="38" t="s">
        <v>93</v>
      </c>
      <c r="C53" s="39">
        <v>1684</v>
      </c>
      <c r="D53" s="39">
        <v>198</v>
      </c>
      <c r="E53" s="39">
        <v>1500</v>
      </c>
      <c r="F53" s="50">
        <v>0.50215553107299271</v>
      </c>
      <c r="G53" s="41" t="s">
        <v>315</v>
      </c>
      <c r="L53" s="14" t="s">
        <v>146</v>
      </c>
      <c r="M53" s="14" t="s">
        <v>265</v>
      </c>
      <c r="N53" s="14"/>
      <c r="O53" s="48">
        <v>0</v>
      </c>
      <c r="P53" s="48">
        <v>0</v>
      </c>
      <c r="Q53" s="48">
        <v>1</v>
      </c>
      <c r="R53" s="48">
        <v>13</v>
      </c>
      <c r="S53" s="52">
        <v>12</v>
      </c>
    </row>
    <row r="54" spans="1:19" ht="28">
      <c r="A54" s="49">
        <v>53</v>
      </c>
      <c r="B54" s="38" t="s">
        <v>172</v>
      </c>
      <c r="C54" s="39">
        <v>608</v>
      </c>
      <c r="D54" s="39">
        <v>317</v>
      </c>
      <c r="E54" s="39">
        <v>293</v>
      </c>
      <c r="F54" s="50">
        <v>0.5007016339662318</v>
      </c>
      <c r="G54" s="41" t="s">
        <v>283</v>
      </c>
      <c r="L54" s="14" t="s">
        <v>147</v>
      </c>
      <c r="M54" s="14" t="s">
        <v>266</v>
      </c>
      <c r="N54" s="14"/>
      <c r="O54" s="48">
        <v>0</v>
      </c>
      <c r="P54" s="48">
        <v>314</v>
      </c>
      <c r="Q54" s="48">
        <v>1</v>
      </c>
      <c r="R54" s="48">
        <v>315</v>
      </c>
      <c r="S54" s="52">
        <v>0</v>
      </c>
    </row>
    <row r="55" spans="1:19">
      <c r="A55" s="49">
        <v>54</v>
      </c>
      <c r="B55" s="38" t="s">
        <v>139</v>
      </c>
      <c r="C55" s="39">
        <v>2009</v>
      </c>
      <c r="D55" s="39">
        <v>182</v>
      </c>
      <c r="E55" s="39">
        <v>1828</v>
      </c>
      <c r="F55" s="50">
        <v>0.5001289441807214</v>
      </c>
      <c r="G55" s="41" t="s">
        <v>364</v>
      </c>
      <c r="L55" s="14" t="s">
        <v>268</v>
      </c>
      <c r="M55" s="14" t="s">
        <v>267</v>
      </c>
      <c r="N55" s="14"/>
      <c r="O55" s="48">
        <v>0</v>
      </c>
      <c r="P55" s="48">
        <v>0</v>
      </c>
      <c r="Q55" s="48">
        <v>84.909440000000004</v>
      </c>
      <c r="R55" s="48">
        <v>533.99998999999991</v>
      </c>
      <c r="S55" s="52">
        <v>449.09054999999995</v>
      </c>
    </row>
    <row r="56" spans="1:19">
      <c r="A56" s="49">
        <v>55</v>
      </c>
      <c r="B56" s="38" t="s">
        <v>121</v>
      </c>
      <c r="C56" s="39">
        <v>1493</v>
      </c>
      <c r="D56" s="39">
        <v>382</v>
      </c>
      <c r="E56" s="39">
        <v>1110</v>
      </c>
      <c r="F56" s="50">
        <v>0.4998872356934177</v>
      </c>
      <c r="G56" s="41" t="s">
        <v>325</v>
      </c>
      <c r="L56" s="14" t="s">
        <v>151</v>
      </c>
      <c r="M56" s="14" t="s">
        <v>269</v>
      </c>
      <c r="N56" s="14"/>
      <c r="O56" s="48">
        <v>4</v>
      </c>
      <c r="P56" s="48">
        <v>0</v>
      </c>
      <c r="Q56" s="48">
        <v>116.94378000000002</v>
      </c>
      <c r="R56" s="48">
        <v>892.99990000000003</v>
      </c>
      <c r="S56" s="52">
        <v>775.05611999999996</v>
      </c>
    </row>
    <row r="57" spans="1:19" ht="28">
      <c r="A57" s="49">
        <v>56</v>
      </c>
      <c r="B57" s="38" t="s">
        <v>144</v>
      </c>
      <c r="C57" s="39">
        <v>853</v>
      </c>
      <c r="D57" s="39">
        <v>201</v>
      </c>
      <c r="E57" s="39">
        <v>646</v>
      </c>
      <c r="F57" s="50">
        <v>0.49836916408212045</v>
      </c>
      <c r="G57" s="41" t="s">
        <v>365</v>
      </c>
      <c r="L57" s="14" t="s">
        <v>152</v>
      </c>
      <c r="M57" s="14" t="s">
        <v>270</v>
      </c>
      <c r="N57" s="14"/>
      <c r="O57" s="48">
        <v>67</v>
      </c>
      <c r="P57" s="48">
        <v>0</v>
      </c>
      <c r="Q57" s="48">
        <v>0</v>
      </c>
      <c r="R57" s="48">
        <v>67</v>
      </c>
      <c r="S57" s="52">
        <v>67</v>
      </c>
    </row>
    <row r="58" spans="1:19" ht="28">
      <c r="A58" s="49">
        <v>57</v>
      </c>
      <c r="B58" s="38" t="s">
        <v>111</v>
      </c>
      <c r="C58" s="39">
        <v>777</v>
      </c>
      <c r="D58" s="39">
        <v>588</v>
      </c>
      <c r="E58" s="39">
        <v>180</v>
      </c>
      <c r="F58" s="50">
        <v>0.49705601711551839</v>
      </c>
      <c r="G58" s="41" t="s">
        <v>321</v>
      </c>
      <c r="L58" s="14" t="s">
        <v>153</v>
      </c>
      <c r="M58" s="14" t="s">
        <v>271</v>
      </c>
      <c r="N58" s="14"/>
      <c r="O58" s="48">
        <v>1</v>
      </c>
      <c r="P58" s="48">
        <v>0</v>
      </c>
      <c r="Q58" s="48">
        <v>23.703389999999999</v>
      </c>
      <c r="R58" s="48">
        <v>153</v>
      </c>
      <c r="S58" s="52">
        <v>115.45833</v>
      </c>
    </row>
    <row r="59" spans="1:19" ht="28">
      <c r="A59" s="49">
        <v>58</v>
      </c>
      <c r="B59" s="38" t="s">
        <v>88</v>
      </c>
      <c r="C59" s="39">
        <v>590</v>
      </c>
      <c r="D59" s="39">
        <v>506</v>
      </c>
      <c r="E59" s="39">
        <v>64</v>
      </c>
      <c r="F59" s="50">
        <v>0.49147647245043735</v>
      </c>
      <c r="G59" s="41" t="s">
        <v>313</v>
      </c>
      <c r="L59" s="14" t="s">
        <v>154</v>
      </c>
      <c r="M59" s="14" t="s">
        <v>272</v>
      </c>
      <c r="N59" s="14"/>
      <c r="O59" s="48">
        <v>0</v>
      </c>
      <c r="P59" s="48">
        <v>0</v>
      </c>
      <c r="Q59" s="48">
        <v>2.0434800000000002</v>
      </c>
      <c r="R59" s="48">
        <v>702.99980000000005</v>
      </c>
      <c r="S59" s="52">
        <v>684.17582000000004</v>
      </c>
    </row>
    <row r="60" spans="1:19">
      <c r="A60" s="49">
        <v>59</v>
      </c>
      <c r="B60" s="38" t="s">
        <v>83</v>
      </c>
      <c r="C60" s="39">
        <v>901</v>
      </c>
      <c r="D60" s="39">
        <v>786</v>
      </c>
      <c r="E60" s="39">
        <v>64</v>
      </c>
      <c r="F60" s="50">
        <v>0.48560551171421068</v>
      </c>
      <c r="G60" s="41" t="s">
        <v>310</v>
      </c>
      <c r="L60" s="14" t="s">
        <v>155</v>
      </c>
      <c r="M60" s="14" t="s">
        <v>273</v>
      </c>
      <c r="N60" s="14"/>
      <c r="O60" s="48">
        <v>0</v>
      </c>
      <c r="P60" s="48">
        <v>0</v>
      </c>
      <c r="Q60" s="48">
        <v>837.99996000000021</v>
      </c>
      <c r="R60" s="48">
        <v>837.99996000000021</v>
      </c>
      <c r="S60" s="52">
        <v>0</v>
      </c>
    </row>
    <row r="61" spans="1:19">
      <c r="A61" s="49">
        <v>60</v>
      </c>
      <c r="B61" s="38" t="s">
        <v>46</v>
      </c>
      <c r="C61" s="39">
        <v>597</v>
      </c>
      <c r="D61" s="39">
        <v>165</v>
      </c>
      <c r="E61" s="39">
        <v>397</v>
      </c>
      <c r="F61" s="50">
        <v>0.48477881258731675</v>
      </c>
      <c r="G61" s="41" t="s">
        <v>353</v>
      </c>
      <c r="L61" s="14" t="s">
        <v>156</v>
      </c>
      <c r="M61" s="14" t="s">
        <v>274</v>
      </c>
      <c r="N61" s="14"/>
      <c r="O61" s="48">
        <v>0</v>
      </c>
      <c r="P61" s="48">
        <v>491</v>
      </c>
      <c r="Q61" s="48">
        <v>0</v>
      </c>
      <c r="R61" s="48">
        <v>1103</v>
      </c>
      <c r="S61" s="52">
        <v>612.00000000000011</v>
      </c>
    </row>
    <row r="62" spans="1:19">
      <c r="A62" s="49">
        <v>61</v>
      </c>
      <c r="B62" s="38" t="s">
        <v>110</v>
      </c>
      <c r="C62" s="39">
        <v>829</v>
      </c>
      <c r="D62" s="39">
        <v>163</v>
      </c>
      <c r="E62" s="39">
        <v>612</v>
      </c>
      <c r="F62" s="50">
        <v>0.48299258937448414</v>
      </c>
      <c r="G62" s="41" t="s">
        <v>248</v>
      </c>
      <c r="L62" s="14" t="s">
        <v>157</v>
      </c>
      <c r="M62" s="14" t="s">
        <v>275</v>
      </c>
      <c r="N62" s="14"/>
      <c r="O62" s="48">
        <v>0</v>
      </c>
      <c r="P62" s="48">
        <v>0</v>
      </c>
      <c r="Q62" s="48">
        <v>0</v>
      </c>
      <c r="R62" s="48">
        <v>242.99989999999991</v>
      </c>
      <c r="S62" s="52">
        <v>180.08321999999993</v>
      </c>
    </row>
    <row r="63" spans="1:19">
      <c r="A63" s="49">
        <v>62</v>
      </c>
      <c r="B63" s="38" t="s">
        <v>82</v>
      </c>
      <c r="C63" s="39">
        <v>1024</v>
      </c>
      <c r="D63" s="39">
        <v>112</v>
      </c>
      <c r="E63" s="39">
        <v>804</v>
      </c>
      <c r="F63" s="50">
        <v>0.47213261031738407</v>
      </c>
      <c r="G63" s="41" t="s">
        <v>357</v>
      </c>
      <c r="L63" s="14" t="s">
        <v>158</v>
      </c>
      <c r="M63" s="14" t="s">
        <v>276</v>
      </c>
      <c r="N63" s="14"/>
      <c r="O63" s="48">
        <v>0</v>
      </c>
      <c r="P63" s="48">
        <v>0</v>
      </c>
      <c r="Q63" s="48">
        <v>0</v>
      </c>
      <c r="R63" s="48">
        <v>20</v>
      </c>
      <c r="S63" s="52">
        <v>20</v>
      </c>
    </row>
    <row r="64" spans="1:19" ht="28">
      <c r="A64" s="49">
        <v>63</v>
      </c>
      <c r="B64" s="38" t="s">
        <v>97</v>
      </c>
      <c r="C64" s="39">
        <v>770</v>
      </c>
      <c r="D64" s="39">
        <v>330</v>
      </c>
      <c r="E64" s="39">
        <v>355</v>
      </c>
      <c r="F64" s="50">
        <v>0.47071001132536666</v>
      </c>
      <c r="G64" s="41" t="s">
        <v>316</v>
      </c>
      <c r="L64" s="14" t="s">
        <v>159</v>
      </c>
      <c r="M64" s="14" t="s">
        <v>277</v>
      </c>
      <c r="N64" s="14"/>
      <c r="O64" s="48">
        <v>0</v>
      </c>
      <c r="P64" s="48">
        <v>799.99999000000003</v>
      </c>
      <c r="Q64" s="48">
        <v>0</v>
      </c>
      <c r="R64" s="48">
        <v>799.99999000000003</v>
      </c>
      <c r="S64" s="52">
        <v>0</v>
      </c>
    </row>
    <row r="65" spans="1:19">
      <c r="A65" s="49">
        <v>64</v>
      </c>
      <c r="B65" s="38" t="s">
        <v>181</v>
      </c>
      <c r="C65" s="39">
        <v>722</v>
      </c>
      <c r="D65" s="39">
        <v>173</v>
      </c>
      <c r="E65" s="39">
        <v>448</v>
      </c>
      <c r="F65" s="50">
        <v>0.46234640344851824</v>
      </c>
      <c r="G65" s="41" t="s">
        <v>285</v>
      </c>
      <c r="L65" s="14" t="s">
        <v>168</v>
      </c>
      <c r="M65" s="14" t="s">
        <v>278</v>
      </c>
      <c r="N65" s="14"/>
      <c r="O65" s="48">
        <v>2.2396700000000003</v>
      </c>
      <c r="P65" s="48">
        <v>0</v>
      </c>
      <c r="Q65" s="48">
        <v>46.393299999999982</v>
      </c>
      <c r="R65" s="48">
        <v>1077.99973</v>
      </c>
      <c r="S65" s="52">
        <v>1027.60644</v>
      </c>
    </row>
    <row r="66" spans="1:19" ht="28">
      <c r="A66" s="49">
        <v>65</v>
      </c>
      <c r="B66" s="38" t="s">
        <v>120</v>
      </c>
      <c r="C66" s="39">
        <v>52</v>
      </c>
      <c r="D66" s="39">
        <v>9</v>
      </c>
      <c r="E66" s="39">
        <v>35</v>
      </c>
      <c r="F66" s="50">
        <v>0.4602955945757346</v>
      </c>
      <c r="G66" s="41" t="s">
        <v>290</v>
      </c>
      <c r="L66" s="14" t="s">
        <v>170</v>
      </c>
      <c r="M66" s="14" t="s">
        <v>279</v>
      </c>
      <c r="N66" s="14"/>
      <c r="O66" s="48">
        <v>0</v>
      </c>
      <c r="P66" s="48">
        <v>0</v>
      </c>
      <c r="Q66" s="48">
        <v>1</v>
      </c>
      <c r="R66" s="48">
        <v>85.999999999999986</v>
      </c>
      <c r="S66" s="52">
        <v>84.999999999999986</v>
      </c>
    </row>
    <row r="67" spans="1:19" ht="28">
      <c r="A67" s="49">
        <v>66</v>
      </c>
      <c r="B67" s="38" t="s">
        <v>60</v>
      </c>
      <c r="C67" s="39">
        <v>601</v>
      </c>
      <c r="D67" s="39">
        <v>407</v>
      </c>
      <c r="E67" s="39">
        <v>100</v>
      </c>
      <c r="F67" s="50">
        <v>0.45769925778096049</v>
      </c>
      <c r="G67" s="41" t="s">
        <v>223</v>
      </c>
      <c r="L67" s="14" t="s">
        <v>167</v>
      </c>
      <c r="M67" s="14" t="s">
        <v>280</v>
      </c>
      <c r="N67" s="14"/>
      <c r="O67" s="48">
        <v>102.00001999999996</v>
      </c>
      <c r="P67" s="48">
        <v>0</v>
      </c>
      <c r="Q67" s="48">
        <v>1154.0785299999993</v>
      </c>
      <c r="R67" s="48">
        <v>2059.9999999999995</v>
      </c>
      <c r="S67" s="52">
        <v>897.50002000000006</v>
      </c>
    </row>
    <row r="68" spans="1:19">
      <c r="A68" s="49">
        <v>67</v>
      </c>
      <c r="B68" s="38" t="s">
        <v>126</v>
      </c>
      <c r="C68" s="39">
        <v>587</v>
      </c>
      <c r="D68" s="39">
        <v>34</v>
      </c>
      <c r="E68" s="39">
        <v>461</v>
      </c>
      <c r="F68" s="50">
        <v>0.45749932328041254</v>
      </c>
      <c r="G68" s="41" t="s">
        <v>256</v>
      </c>
      <c r="L68" s="14" t="s">
        <v>162</v>
      </c>
      <c r="M68" s="14" t="s">
        <v>281</v>
      </c>
      <c r="N68" s="14"/>
      <c r="O68" s="48">
        <v>0</v>
      </c>
      <c r="P68" s="48">
        <v>0</v>
      </c>
      <c r="Q68" s="48">
        <v>0</v>
      </c>
      <c r="R68" s="48">
        <v>193</v>
      </c>
      <c r="S68" s="52">
        <v>175</v>
      </c>
    </row>
    <row r="69" spans="1:19" ht="28">
      <c r="A69" s="49">
        <v>68</v>
      </c>
      <c r="B69" s="38" t="s">
        <v>108</v>
      </c>
      <c r="C69" s="39">
        <v>931</v>
      </c>
      <c r="D69" s="39">
        <v>775</v>
      </c>
      <c r="E69" s="39" t="s">
        <v>400</v>
      </c>
      <c r="F69" s="50">
        <v>0.45432127437281178</v>
      </c>
      <c r="G69" s="41" t="s">
        <v>320</v>
      </c>
      <c r="L69" s="14" t="s">
        <v>163</v>
      </c>
      <c r="M69" s="14" t="s">
        <v>282</v>
      </c>
      <c r="N69" s="14"/>
      <c r="O69" s="48">
        <v>0</v>
      </c>
      <c r="P69" s="48">
        <v>0</v>
      </c>
      <c r="Q69" s="48">
        <v>0</v>
      </c>
      <c r="R69" s="48">
        <v>137</v>
      </c>
      <c r="S69" s="52">
        <v>137</v>
      </c>
    </row>
    <row r="70" spans="1:19" ht="28">
      <c r="A70" s="49">
        <v>69</v>
      </c>
      <c r="B70" s="38" t="s">
        <v>128</v>
      </c>
      <c r="C70" s="39">
        <v>700</v>
      </c>
      <c r="D70" s="39">
        <v>560</v>
      </c>
      <c r="E70" s="39">
        <v>22</v>
      </c>
      <c r="F70" s="50">
        <v>0.45402722325462025</v>
      </c>
      <c r="G70" s="41" t="s">
        <v>257</v>
      </c>
      <c r="L70" s="14" t="s">
        <v>164</v>
      </c>
      <c r="M70" s="14" t="s">
        <v>282</v>
      </c>
      <c r="N70" s="14"/>
      <c r="O70" s="48">
        <v>0</v>
      </c>
      <c r="P70" s="48">
        <v>0</v>
      </c>
      <c r="Q70" s="48">
        <v>2</v>
      </c>
      <c r="R70" s="48">
        <v>37</v>
      </c>
      <c r="S70" s="52">
        <v>35</v>
      </c>
    </row>
    <row r="71" spans="1:19">
      <c r="A71" s="49">
        <v>70</v>
      </c>
      <c r="B71" s="38" t="s">
        <v>191</v>
      </c>
      <c r="C71" s="39">
        <v>1138</v>
      </c>
      <c r="D71" s="39">
        <v>316</v>
      </c>
      <c r="E71" s="39">
        <v>614</v>
      </c>
      <c r="F71" s="50">
        <v>0.44979588451019836</v>
      </c>
      <c r="G71" s="41" t="s">
        <v>369</v>
      </c>
      <c r="L71" s="14" t="s">
        <v>172</v>
      </c>
      <c r="M71" s="14" t="s">
        <v>283</v>
      </c>
      <c r="N71" s="14"/>
      <c r="O71" s="48">
        <v>0</v>
      </c>
      <c r="P71" s="48">
        <v>0</v>
      </c>
      <c r="Q71" s="48">
        <v>0</v>
      </c>
      <c r="R71" s="48">
        <v>1220.9998800000012</v>
      </c>
      <c r="S71" s="52">
        <v>1110.0962400000012</v>
      </c>
    </row>
    <row r="72" spans="1:19">
      <c r="A72" s="49">
        <v>71</v>
      </c>
      <c r="B72" s="38" t="s">
        <v>66</v>
      </c>
      <c r="C72" s="39">
        <v>1672</v>
      </c>
      <c r="D72" s="39">
        <v>551</v>
      </c>
      <c r="E72" s="39">
        <v>788</v>
      </c>
      <c r="F72" s="50">
        <v>0.44462779157922261</v>
      </c>
      <c r="G72" s="41" t="s">
        <v>227</v>
      </c>
      <c r="L72" s="14" t="s">
        <v>175</v>
      </c>
      <c r="M72" s="14" t="s">
        <v>284</v>
      </c>
      <c r="N72" s="14"/>
      <c r="O72" s="48">
        <v>0</v>
      </c>
      <c r="P72" s="48">
        <v>0</v>
      </c>
      <c r="Q72" s="48">
        <v>1986.0004000000004</v>
      </c>
      <c r="R72" s="48">
        <v>1986.0004000000004</v>
      </c>
      <c r="S72" s="52">
        <v>0</v>
      </c>
    </row>
    <row r="73" spans="1:19" ht="42">
      <c r="A73" s="49">
        <v>72</v>
      </c>
      <c r="B73" s="38" t="s">
        <v>118</v>
      </c>
      <c r="C73" s="39">
        <v>236</v>
      </c>
      <c r="D73" s="39">
        <v>51</v>
      </c>
      <c r="E73" s="39">
        <v>137</v>
      </c>
      <c r="F73" s="50">
        <v>0.44360992924528297</v>
      </c>
      <c r="G73" s="41" t="s">
        <v>254</v>
      </c>
      <c r="L73" s="14" t="s">
        <v>181</v>
      </c>
      <c r="M73" s="14" t="s">
        <v>285</v>
      </c>
      <c r="N73" s="14"/>
      <c r="O73" s="48">
        <v>0.5</v>
      </c>
      <c r="P73" s="48">
        <v>10.375</v>
      </c>
      <c r="Q73" s="48">
        <v>3.625</v>
      </c>
      <c r="R73" s="48">
        <v>111</v>
      </c>
      <c r="S73" s="52">
        <v>84.5</v>
      </c>
    </row>
    <row r="74" spans="1:19" ht="28">
      <c r="A74" s="49">
        <v>73</v>
      </c>
      <c r="B74" s="38" t="s">
        <v>142</v>
      </c>
      <c r="C74" s="39">
        <v>635</v>
      </c>
      <c r="D74" s="39">
        <v>500</v>
      </c>
      <c r="E74" s="39">
        <v>5</v>
      </c>
      <c r="F74" s="50">
        <v>0.44312858343898393</v>
      </c>
      <c r="G74" s="41" t="s">
        <v>264</v>
      </c>
      <c r="L74" s="14" t="s">
        <v>182</v>
      </c>
      <c r="M74" s="14" t="s">
        <v>286</v>
      </c>
      <c r="N74" s="14"/>
      <c r="O74" s="48">
        <v>0</v>
      </c>
      <c r="P74" s="48">
        <v>37.228229999999996</v>
      </c>
      <c r="Q74" s="48">
        <v>378.86852000000005</v>
      </c>
      <c r="R74" s="48">
        <v>877.00009</v>
      </c>
      <c r="S74" s="52">
        <v>460.72687000000002</v>
      </c>
    </row>
    <row r="75" spans="1:19">
      <c r="A75" s="49">
        <v>74</v>
      </c>
      <c r="B75" s="38" t="s">
        <v>135</v>
      </c>
      <c r="C75" s="39">
        <v>121</v>
      </c>
      <c r="D75" s="39">
        <v>8</v>
      </c>
      <c r="E75" s="39">
        <v>88</v>
      </c>
      <c r="F75" s="50">
        <v>0.44239631336405538</v>
      </c>
      <c r="G75" s="41" t="s">
        <v>262</v>
      </c>
      <c r="L75" s="14" t="s">
        <v>54</v>
      </c>
      <c r="M75" s="14" t="s">
        <v>287</v>
      </c>
      <c r="N75" s="14"/>
      <c r="O75" s="48">
        <v>0</v>
      </c>
      <c r="P75" s="48">
        <v>0</v>
      </c>
      <c r="Q75" s="48">
        <v>4</v>
      </c>
      <c r="R75" s="48">
        <v>72</v>
      </c>
      <c r="S75" s="52">
        <v>22</v>
      </c>
    </row>
    <row r="76" spans="1:19">
      <c r="A76" s="49">
        <v>75</v>
      </c>
      <c r="B76" s="38" t="s">
        <v>45</v>
      </c>
      <c r="C76" s="39">
        <v>703</v>
      </c>
      <c r="D76" s="39">
        <v>216</v>
      </c>
      <c r="E76" s="39">
        <v>341</v>
      </c>
      <c r="F76" s="50">
        <v>0.44189910399256838</v>
      </c>
      <c r="G76" s="41" t="s">
        <v>299</v>
      </c>
      <c r="L76" s="14" t="s">
        <v>72</v>
      </c>
      <c r="M76" s="14" t="s">
        <v>288</v>
      </c>
      <c r="N76" s="14"/>
      <c r="O76" s="48">
        <v>0</v>
      </c>
      <c r="P76" s="48">
        <v>108</v>
      </c>
      <c r="Q76" s="48">
        <v>3</v>
      </c>
      <c r="R76" s="48">
        <v>111</v>
      </c>
      <c r="S76" s="52">
        <v>0</v>
      </c>
    </row>
    <row r="77" spans="1:19">
      <c r="A77" s="49">
        <v>76</v>
      </c>
      <c r="B77" s="38" t="s">
        <v>114</v>
      </c>
      <c r="C77" s="39">
        <v>1788</v>
      </c>
      <c r="D77" s="39">
        <v>356</v>
      </c>
      <c r="E77" s="39">
        <v>1028</v>
      </c>
      <c r="F77" s="50">
        <v>0.43627731656078217</v>
      </c>
      <c r="G77" s="41" t="s">
        <v>322</v>
      </c>
      <c r="L77" s="14" t="s">
        <v>64</v>
      </c>
      <c r="M77" s="14"/>
      <c r="N77" s="14"/>
      <c r="O77" s="48">
        <v>0</v>
      </c>
      <c r="P77" s="48">
        <v>0</v>
      </c>
      <c r="Q77" s="48">
        <v>0</v>
      </c>
      <c r="R77" s="48">
        <v>466</v>
      </c>
      <c r="S77" s="52">
        <v>466</v>
      </c>
    </row>
    <row r="78" spans="1:19">
      <c r="A78" s="49">
        <v>77</v>
      </c>
      <c r="B78" s="38" t="s">
        <v>94</v>
      </c>
      <c r="C78" s="39">
        <v>345</v>
      </c>
      <c r="D78" s="39">
        <v>257</v>
      </c>
      <c r="E78" s="39" t="s">
        <v>400</v>
      </c>
      <c r="F78" s="50">
        <v>0.42690468714681234</v>
      </c>
      <c r="G78" s="41" t="s">
        <v>358</v>
      </c>
      <c r="L78" s="14" t="s">
        <v>120</v>
      </c>
      <c r="M78" s="14" t="s">
        <v>290</v>
      </c>
      <c r="N78" s="14"/>
      <c r="O78" s="48">
        <v>1</v>
      </c>
      <c r="P78" s="48">
        <v>0</v>
      </c>
      <c r="Q78" s="48">
        <v>3707.3053299999974</v>
      </c>
      <c r="R78" s="48">
        <v>8397.0000099999961</v>
      </c>
      <c r="S78" s="52">
        <v>4376.2897399999993</v>
      </c>
    </row>
    <row r="79" spans="1:19" ht="28">
      <c r="A79" s="49">
        <v>78</v>
      </c>
      <c r="B79" s="38" t="s">
        <v>48</v>
      </c>
      <c r="C79" s="39">
        <v>627</v>
      </c>
      <c r="D79" s="39">
        <v>360</v>
      </c>
      <c r="E79" s="39">
        <v>106</v>
      </c>
      <c r="F79" s="50">
        <v>0.42608025777880687</v>
      </c>
      <c r="G79" s="41" t="s">
        <v>219</v>
      </c>
      <c r="L79" s="14" t="s">
        <v>131</v>
      </c>
      <c r="M79" s="14" t="s">
        <v>291</v>
      </c>
      <c r="N79" s="14"/>
      <c r="O79" s="48">
        <v>0</v>
      </c>
      <c r="P79" s="48">
        <v>0</v>
      </c>
      <c r="Q79" s="48">
        <v>701.53768999999932</v>
      </c>
      <c r="R79" s="48">
        <v>1790.000019999999</v>
      </c>
      <c r="S79" s="52">
        <v>1065.9661699999997</v>
      </c>
    </row>
    <row r="80" spans="1:19" ht="28">
      <c r="A80" s="49">
        <v>79</v>
      </c>
      <c r="B80" s="38" t="s">
        <v>179</v>
      </c>
      <c r="C80" s="39">
        <v>854</v>
      </c>
      <c r="D80" s="39">
        <v>209</v>
      </c>
      <c r="E80" s="39">
        <v>423</v>
      </c>
      <c r="F80" s="50">
        <v>0.42553362441411369</v>
      </c>
      <c r="G80" s="41" t="s">
        <v>338</v>
      </c>
      <c r="L80" s="14" t="s">
        <v>140</v>
      </c>
      <c r="M80" s="14" t="s">
        <v>292</v>
      </c>
      <c r="N80" s="14"/>
      <c r="O80" s="48">
        <v>5</v>
      </c>
      <c r="P80" s="48">
        <v>338.94535999999999</v>
      </c>
      <c r="Q80" s="48">
        <v>1154.9696900000001</v>
      </c>
      <c r="R80" s="48">
        <v>1517</v>
      </c>
      <c r="S80" s="52">
        <v>15.721309999999999</v>
      </c>
    </row>
    <row r="81" spans="1:19">
      <c r="A81" s="49">
        <v>80</v>
      </c>
      <c r="B81" s="38" t="s">
        <v>115</v>
      </c>
      <c r="C81" s="39">
        <v>127</v>
      </c>
      <c r="D81" s="39">
        <v>9</v>
      </c>
      <c r="E81" s="39">
        <v>85</v>
      </c>
      <c r="F81" s="50">
        <v>0.42366559168933959</v>
      </c>
      <c r="G81" s="41" t="s">
        <v>252</v>
      </c>
      <c r="L81" s="14" t="s">
        <v>141</v>
      </c>
      <c r="M81" s="14" t="s">
        <v>293</v>
      </c>
      <c r="N81" s="14"/>
      <c r="O81" s="48">
        <v>0</v>
      </c>
      <c r="P81" s="48">
        <v>5</v>
      </c>
      <c r="Q81" s="48">
        <v>5</v>
      </c>
      <c r="R81" s="48">
        <v>98</v>
      </c>
      <c r="S81" s="52">
        <v>88</v>
      </c>
    </row>
    <row r="82" spans="1:19">
      <c r="A82" s="49">
        <v>81</v>
      </c>
      <c r="B82" s="38" t="s">
        <v>95</v>
      </c>
      <c r="C82" s="39">
        <v>191</v>
      </c>
      <c r="D82" s="39">
        <v>136</v>
      </c>
      <c r="E82" s="39">
        <v>2</v>
      </c>
      <c r="F82" s="50">
        <v>0.41898853127418184</v>
      </c>
      <c r="G82" s="41" t="s">
        <v>238</v>
      </c>
      <c r="L82" s="14" t="s">
        <v>47</v>
      </c>
      <c r="M82" s="14" t="s">
        <v>294</v>
      </c>
      <c r="N82" s="14"/>
      <c r="O82" s="48">
        <v>2</v>
      </c>
      <c r="P82" s="48">
        <v>0</v>
      </c>
      <c r="Q82" s="48">
        <v>1112.9999499999999</v>
      </c>
      <c r="R82" s="48">
        <v>1143.9999499999999</v>
      </c>
      <c r="S82" s="52">
        <v>29</v>
      </c>
    </row>
    <row r="83" spans="1:19">
      <c r="A83" s="49">
        <v>82</v>
      </c>
      <c r="B83" s="38" t="s">
        <v>177</v>
      </c>
      <c r="C83" s="39">
        <v>170</v>
      </c>
      <c r="D83" s="39">
        <v>14</v>
      </c>
      <c r="E83" s="39">
        <v>106</v>
      </c>
      <c r="F83" s="50">
        <v>0.41308642587288535</v>
      </c>
      <c r="G83" s="41" t="s">
        <v>348</v>
      </c>
      <c r="L83" s="14" t="s">
        <v>150</v>
      </c>
      <c r="M83" s="14" t="s">
        <v>295</v>
      </c>
      <c r="N83" s="14"/>
      <c r="O83" s="48">
        <v>0</v>
      </c>
      <c r="P83" s="48">
        <v>0</v>
      </c>
      <c r="Q83" s="48">
        <v>0</v>
      </c>
      <c r="R83" s="48">
        <v>355.99998999999985</v>
      </c>
      <c r="S83" s="52">
        <v>333.53422999999987</v>
      </c>
    </row>
    <row r="84" spans="1:19">
      <c r="A84" s="49">
        <v>83</v>
      </c>
      <c r="B84" s="38" t="s">
        <v>40</v>
      </c>
      <c r="C84" s="39">
        <v>468</v>
      </c>
      <c r="D84" s="39">
        <v>321</v>
      </c>
      <c r="E84" s="39">
        <v>2</v>
      </c>
      <c r="F84" s="50">
        <v>0.40851371525859703</v>
      </c>
      <c r="G84" s="41" t="s">
        <v>214</v>
      </c>
      <c r="L84" s="14" t="s">
        <v>160</v>
      </c>
      <c r="M84" s="14" t="s">
        <v>296</v>
      </c>
      <c r="N84" s="14"/>
      <c r="O84" s="48">
        <v>0</v>
      </c>
      <c r="P84" s="48">
        <v>12</v>
      </c>
      <c r="Q84" s="48">
        <v>0</v>
      </c>
      <c r="R84" s="48">
        <v>12</v>
      </c>
      <c r="S84" s="52">
        <v>0</v>
      </c>
    </row>
    <row r="85" spans="1:19">
      <c r="A85" s="49">
        <v>84</v>
      </c>
      <c r="B85" s="38" t="s">
        <v>90</v>
      </c>
      <c r="C85" s="39">
        <v>176</v>
      </c>
      <c r="D85" s="39">
        <v>2</v>
      </c>
      <c r="E85" s="39">
        <v>117</v>
      </c>
      <c r="F85" s="50">
        <v>0.40372523785612097</v>
      </c>
      <c r="G85" s="41">
        <v>0</v>
      </c>
      <c r="L85" s="14" t="s">
        <v>166</v>
      </c>
      <c r="M85" s="14" t="s">
        <v>297</v>
      </c>
      <c r="N85" s="14"/>
      <c r="O85" s="48">
        <v>128.62677999999997</v>
      </c>
      <c r="P85" s="48">
        <v>0</v>
      </c>
      <c r="Q85" s="48">
        <v>2228.2575899999997</v>
      </c>
      <c r="R85" s="48">
        <v>4345.9999899999984</v>
      </c>
      <c r="S85" s="52">
        <v>1828.2713799999985</v>
      </c>
    </row>
    <row r="86" spans="1:19">
      <c r="A86" s="49">
        <v>85</v>
      </c>
      <c r="B86" s="38" t="s">
        <v>78</v>
      </c>
      <c r="C86" s="39">
        <v>342</v>
      </c>
      <c r="D86" s="39">
        <v>20</v>
      </c>
      <c r="E86" s="39">
        <v>210</v>
      </c>
      <c r="F86" s="50">
        <v>0.4013986013986014</v>
      </c>
      <c r="G86" s="41" t="s">
        <v>355</v>
      </c>
      <c r="L86" s="14" t="s">
        <v>1</v>
      </c>
      <c r="M86" s="14" t="s">
        <v>298</v>
      </c>
      <c r="N86" s="14"/>
      <c r="O86" s="48">
        <v>0</v>
      </c>
      <c r="P86" s="48">
        <v>443.67613</v>
      </c>
      <c r="Q86" s="48">
        <v>0</v>
      </c>
      <c r="R86" s="48">
        <v>1193.99983</v>
      </c>
      <c r="S86" s="52">
        <v>750.32370000000003</v>
      </c>
    </row>
    <row r="87" spans="1:19">
      <c r="A87" s="49">
        <v>86</v>
      </c>
      <c r="B87" s="38" t="s">
        <v>187</v>
      </c>
      <c r="C87" s="39">
        <v>2998</v>
      </c>
      <c r="D87" s="39">
        <v>119</v>
      </c>
      <c r="E87" s="39">
        <v>1826</v>
      </c>
      <c r="F87" s="50">
        <v>0.39345609810511395</v>
      </c>
      <c r="G87" s="41" t="s">
        <v>350</v>
      </c>
      <c r="L87" s="14" t="s">
        <v>45</v>
      </c>
      <c r="M87" s="14" t="s">
        <v>299</v>
      </c>
      <c r="N87" s="14"/>
      <c r="O87" s="48">
        <v>5.4076899999999997</v>
      </c>
      <c r="P87" s="48">
        <v>35.592309999999998</v>
      </c>
      <c r="Q87" s="48">
        <v>0</v>
      </c>
      <c r="R87" s="48">
        <v>41</v>
      </c>
      <c r="S87" s="52">
        <v>5.4076899999999997</v>
      </c>
    </row>
    <row r="88" spans="1:19">
      <c r="A88" s="49">
        <v>87</v>
      </c>
      <c r="B88" s="38" t="s">
        <v>73</v>
      </c>
      <c r="C88" s="39">
        <v>188</v>
      </c>
      <c r="D88" s="39">
        <v>35</v>
      </c>
      <c r="E88" s="39">
        <v>84</v>
      </c>
      <c r="F88" s="50">
        <v>0.38670166394779776</v>
      </c>
      <c r="G88" s="41" t="s">
        <v>229</v>
      </c>
      <c r="L88" s="14" t="s">
        <v>50</v>
      </c>
      <c r="M88" s="14" t="s">
        <v>300</v>
      </c>
      <c r="N88" s="14"/>
      <c r="O88" s="48">
        <v>0</v>
      </c>
      <c r="P88" s="48">
        <v>0</v>
      </c>
      <c r="Q88" s="48">
        <v>7.9269699999999998</v>
      </c>
      <c r="R88" s="48">
        <v>2805.9997399999988</v>
      </c>
      <c r="S88" s="52">
        <v>2051.5188799999987</v>
      </c>
    </row>
    <row r="89" spans="1:19" ht="28">
      <c r="A89" s="49">
        <v>88</v>
      </c>
      <c r="B89" s="38" t="s">
        <v>117</v>
      </c>
      <c r="C89" s="39">
        <v>602</v>
      </c>
      <c r="D89" s="39">
        <v>204</v>
      </c>
      <c r="E89" s="39">
        <v>175</v>
      </c>
      <c r="F89" s="50">
        <v>0.38609027244693506</v>
      </c>
      <c r="G89" s="41" t="s">
        <v>324</v>
      </c>
      <c r="L89" s="14" t="s">
        <v>53</v>
      </c>
      <c r="M89" s="14" t="s">
        <v>301</v>
      </c>
      <c r="N89" s="14"/>
      <c r="O89" s="48">
        <v>0</v>
      </c>
      <c r="P89" s="48">
        <v>0</v>
      </c>
      <c r="Q89" s="48">
        <v>0</v>
      </c>
      <c r="R89" s="48">
        <v>645.99998000000016</v>
      </c>
      <c r="S89" s="52">
        <v>645.99998000000016</v>
      </c>
    </row>
    <row r="90" spans="1:19" ht="42">
      <c r="A90" s="49">
        <v>89</v>
      </c>
      <c r="B90" s="38" t="s">
        <v>55</v>
      </c>
      <c r="C90" s="39">
        <v>539</v>
      </c>
      <c r="D90" s="39">
        <v>256</v>
      </c>
      <c r="E90" s="39">
        <v>81</v>
      </c>
      <c r="F90" s="50">
        <v>0.38467379141604896</v>
      </c>
      <c r="G90" s="41" t="s">
        <v>221</v>
      </c>
      <c r="L90" s="14" t="s">
        <v>56</v>
      </c>
      <c r="M90" s="14" t="s">
        <v>302</v>
      </c>
      <c r="N90" s="14"/>
      <c r="O90" s="48">
        <v>6.6480199999999998</v>
      </c>
      <c r="P90" s="48">
        <v>0</v>
      </c>
      <c r="Q90" s="48">
        <v>23.5</v>
      </c>
      <c r="R90" s="48">
        <v>358.99998999999997</v>
      </c>
      <c r="S90" s="52">
        <v>330.49998999999997</v>
      </c>
    </row>
    <row r="91" spans="1:19" ht="28">
      <c r="A91" s="49">
        <v>90</v>
      </c>
      <c r="B91" s="38" t="s">
        <v>103</v>
      </c>
      <c r="C91" s="39">
        <v>896</v>
      </c>
      <c r="D91" s="39">
        <v>111</v>
      </c>
      <c r="E91" s="39">
        <v>449</v>
      </c>
      <c r="F91" s="50">
        <v>0.38466460273914865</v>
      </c>
      <c r="G91" s="41" t="s">
        <v>317</v>
      </c>
      <c r="L91" s="14" t="s">
        <v>58</v>
      </c>
      <c r="M91" s="14" t="s">
        <v>303</v>
      </c>
      <c r="N91" s="14"/>
      <c r="O91" s="48">
        <v>0</v>
      </c>
      <c r="P91" s="48">
        <v>618.09325000000001</v>
      </c>
      <c r="Q91" s="48">
        <v>767.97600000000023</v>
      </c>
      <c r="R91" s="48">
        <v>2850.9997499999999</v>
      </c>
      <c r="S91" s="52">
        <v>1457.2305999999996</v>
      </c>
    </row>
    <row r="92" spans="1:19">
      <c r="A92" s="49">
        <v>91</v>
      </c>
      <c r="B92" s="38" t="s">
        <v>185</v>
      </c>
      <c r="C92" s="39">
        <v>13</v>
      </c>
      <c r="D92" s="39">
        <v>2</v>
      </c>
      <c r="E92" s="39">
        <v>6</v>
      </c>
      <c r="F92" s="50">
        <v>0.38095238095238093</v>
      </c>
      <c r="G92" s="41" t="s">
        <v>368</v>
      </c>
      <c r="L92" s="14" t="s">
        <v>59</v>
      </c>
      <c r="M92" s="14" t="s">
        <v>304</v>
      </c>
      <c r="N92" s="14"/>
      <c r="O92" s="48">
        <v>0</v>
      </c>
      <c r="P92" s="48">
        <v>0</v>
      </c>
      <c r="Q92" s="48">
        <v>1</v>
      </c>
      <c r="R92" s="48">
        <v>17</v>
      </c>
      <c r="S92" s="52">
        <v>16</v>
      </c>
    </row>
    <row r="93" spans="1:19">
      <c r="A93" s="49">
        <v>92</v>
      </c>
      <c r="B93" s="38" t="s">
        <v>153</v>
      </c>
      <c r="C93" s="39">
        <v>223</v>
      </c>
      <c r="D93" s="39">
        <v>64</v>
      </c>
      <c r="E93" s="39">
        <v>73</v>
      </c>
      <c r="F93" s="50">
        <v>0.38055555555555554</v>
      </c>
      <c r="G93" s="41" t="s">
        <v>271</v>
      </c>
      <c r="L93" s="14" t="s">
        <v>62</v>
      </c>
      <c r="M93" s="14" t="s">
        <v>305</v>
      </c>
      <c r="N93" s="14"/>
      <c r="O93" s="48">
        <v>0</v>
      </c>
      <c r="P93" s="48">
        <v>0</v>
      </c>
      <c r="Q93" s="48">
        <v>2593.9989399999981</v>
      </c>
      <c r="R93" s="48">
        <v>2593.9989399999981</v>
      </c>
      <c r="S93" s="52">
        <v>0</v>
      </c>
    </row>
    <row r="94" spans="1:19">
      <c r="A94" s="49">
        <v>93</v>
      </c>
      <c r="B94" s="38" t="s">
        <v>188</v>
      </c>
      <c r="C94" s="39">
        <v>1048</v>
      </c>
      <c r="D94" s="39">
        <v>635</v>
      </c>
      <c r="E94" s="39">
        <v>1</v>
      </c>
      <c r="F94" s="50">
        <v>0.37742545318187537</v>
      </c>
      <c r="G94" s="41" t="s">
        <v>366</v>
      </c>
      <c r="L94" s="14" t="s">
        <v>63</v>
      </c>
      <c r="M94" s="14" t="s">
        <v>306</v>
      </c>
      <c r="N94" s="14"/>
      <c r="O94" s="48">
        <v>0</v>
      </c>
      <c r="P94" s="48">
        <v>0</v>
      </c>
      <c r="Q94" s="48">
        <v>0</v>
      </c>
      <c r="R94" s="48">
        <v>1</v>
      </c>
      <c r="S94" s="52">
        <v>1</v>
      </c>
    </row>
    <row r="95" spans="1:19" ht="28">
      <c r="A95" s="49">
        <v>94</v>
      </c>
      <c r="B95" s="38" t="s">
        <v>149</v>
      </c>
      <c r="C95" s="39">
        <v>802</v>
      </c>
      <c r="D95" s="39">
        <v>486</v>
      </c>
      <c r="E95" s="39" t="s">
        <v>400</v>
      </c>
      <c r="F95" s="50">
        <v>0.37739905845933902</v>
      </c>
      <c r="G95" s="41" t="s">
        <v>330</v>
      </c>
      <c r="L95" s="14" t="s">
        <v>68</v>
      </c>
      <c r="M95" s="14" t="s">
        <v>307</v>
      </c>
      <c r="N95" s="14"/>
      <c r="O95" s="48">
        <v>1.5</v>
      </c>
      <c r="P95" s="48">
        <v>1</v>
      </c>
      <c r="Q95" s="48">
        <v>416.49412000000001</v>
      </c>
      <c r="R95" s="48">
        <v>612.00004000000001</v>
      </c>
      <c r="S95" s="52">
        <v>194.50592000000003</v>
      </c>
    </row>
    <row r="96" spans="1:19">
      <c r="A96" s="49">
        <v>95</v>
      </c>
      <c r="B96" s="38" t="s">
        <v>194</v>
      </c>
      <c r="C96" s="39">
        <v>886</v>
      </c>
      <c r="D96" s="39">
        <v>398</v>
      </c>
      <c r="E96" s="39">
        <v>137</v>
      </c>
      <c r="F96" s="50">
        <v>0.37636950662254254</v>
      </c>
      <c r="G96" s="41" t="s">
        <v>343</v>
      </c>
      <c r="L96" s="14" t="s">
        <v>71</v>
      </c>
      <c r="M96" s="14" t="s">
        <v>308</v>
      </c>
      <c r="N96" s="14"/>
      <c r="O96" s="48">
        <v>0</v>
      </c>
      <c r="P96" s="48">
        <v>0</v>
      </c>
      <c r="Q96" s="48">
        <v>35</v>
      </c>
      <c r="R96" s="48">
        <v>108</v>
      </c>
      <c r="S96" s="52">
        <v>73</v>
      </c>
    </row>
    <row r="97" spans="1:19">
      <c r="A97" s="49">
        <v>96</v>
      </c>
      <c r="B97" s="38" t="s">
        <v>51</v>
      </c>
      <c r="C97" s="39">
        <v>260</v>
      </c>
      <c r="D97" s="39">
        <v>6</v>
      </c>
      <c r="E97" s="39">
        <v>149</v>
      </c>
      <c r="F97" s="50">
        <v>0.37349397590361438</v>
      </c>
      <c r="G97" s="41" t="s">
        <v>349</v>
      </c>
      <c r="L97" s="14" t="s">
        <v>81</v>
      </c>
      <c r="M97" s="14" t="s">
        <v>309</v>
      </c>
      <c r="N97" s="14"/>
      <c r="O97" s="48">
        <v>0</v>
      </c>
      <c r="P97" s="48">
        <v>0</v>
      </c>
      <c r="Q97" s="48">
        <v>0</v>
      </c>
      <c r="R97" s="48">
        <v>5</v>
      </c>
      <c r="S97" s="52">
        <v>5</v>
      </c>
    </row>
    <row r="98" spans="1:19" ht="28">
      <c r="A98" s="49">
        <v>97</v>
      </c>
      <c r="B98" s="38" t="s">
        <v>76</v>
      </c>
      <c r="C98" s="39">
        <v>396</v>
      </c>
      <c r="D98" s="39">
        <v>9</v>
      </c>
      <c r="E98" s="39">
        <v>211</v>
      </c>
      <c r="F98" s="50">
        <v>0.35766419190035309</v>
      </c>
      <c r="G98" s="41" t="s">
        <v>232</v>
      </c>
      <c r="L98" s="14" t="s">
        <v>83</v>
      </c>
      <c r="M98" s="14" t="s">
        <v>310</v>
      </c>
      <c r="N98" s="14"/>
      <c r="O98" s="48">
        <v>0</v>
      </c>
      <c r="P98" s="48">
        <v>0</v>
      </c>
      <c r="Q98" s="48">
        <v>0</v>
      </c>
      <c r="R98" s="48">
        <v>768</v>
      </c>
      <c r="S98" s="52">
        <v>768</v>
      </c>
    </row>
    <row r="99" spans="1:19">
      <c r="A99" s="49">
        <v>98</v>
      </c>
      <c r="B99" s="38" t="s">
        <v>182</v>
      </c>
      <c r="C99" s="39">
        <v>600</v>
      </c>
      <c r="D99" s="39">
        <v>42</v>
      </c>
      <c r="E99" s="39">
        <v>277</v>
      </c>
      <c r="F99" s="50">
        <v>0.34741236767766076</v>
      </c>
      <c r="G99" s="41" t="s">
        <v>286</v>
      </c>
      <c r="L99" s="14" t="s">
        <v>84</v>
      </c>
      <c r="M99" s="14" t="s">
        <v>311</v>
      </c>
      <c r="N99" s="14"/>
      <c r="O99" s="48">
        <v>7</v>
      </c>
      <c r="P99" s="48">
        <v>0</v>
      </c>
      <c r="Q99" s="48">
        <v>0</v>
      </c>
      <c r="R99" s="48">
        <v>8</v>
      </c>
      <c r="S99" s="52">
        <v>7</v>
      </c>
    </row>
    <row r="100" spans="1:19" ht="42">
      <c r="A100" s="49">
        <v>99</v>
      </c>
      <c r="B100" s="38" t="s">
        <v>169</v>
      </c>
      <c r="C100" s="39">
        <v>1519</v>
      </c>
      <c r="D100" s="39">
        <v>202</v>
      </c>
      <c r="E100" s="39">
        <v>595</v>
      </c>
      <c r="F100" s="50">
        <v>0.34414306069003769</v>
      </c>
      <c r="G100" s="44" t="s">
        <v>332</v>
      </c>
      <c r="L100" s="14" t="s">
        <v>87</v>
      </c>
      <c r="M100" s="14" t="s">
        <v>312</v>
      </c>
      <c r="N100" s="14"/>
      <c r="O100" s="48">
        <v>0</v>
      </c>
      <c r="P100" s="48">
        <v>0</v>
      </c>
      <c r="Q100" s="48">
        <v>1</v>
      </c>
      <c r="R100" s="48">
        <v>8</v>
      </c>
      <c r="S100" s="52">
        <v>7</v>
      </c>
    </row>
    <row r="101" spans="1:19">
      <c r="A101" s="49">
        <v>100</v>
      </c>
      <c r="B101" s="38" t="s">
        <v>136</v>
      </c>
      <c r="C101" s="39">
        <v>492</v>
      </c>
      <c r="D101" s="39">
        <v>228</v>
      </c>
      <c r="E101" s="39">
        <v>29</v>
      </c>
      <c r="F101" s="50">
        <v>0.34316189182142909</v>
      </c>
      <c r="G101" s="41" t="s">
        <v>327</v>
      </c>
      <c r="L101" s="14" t="s">
        <v>88</v>
      </c>
      <c r="M101" s="14" t="s">
        <v>313</v>
      </c>
      <c r="N101" s="14"/>
      <c r="O101" s="48">
        <v>0</v>
      </c>
      <c r="P101" s="48">
        <v>0</v>
      </c>
      <c r="Q101" s="48">
        <v>0</v>
      </c>
      <c r="R101" s="48">
        <v>32</v>
      </c>
      <c r="S101" s="52">
        <v>32</v>
      </c>
    </row>
    <row r="102" spans="1:19">
      <c r="A102" s="49">
        <v>101</v>
      </c>
      <c r="B102" s="38" t="s">
        <v>196</v>
      </c>
      <c r="C102" s="39">
        <v>722</v>
      </c>
      <c r="D102" s="39">
        <v>43</v>
      </c>
      <c r="E102" s="39">
        <v>333</v>
      </c>
      <c r="F102" s="50">
        <v>0.3426566940743257</v>
      </c>
      <c r="G102" s="41" t="s">
        <v>345</v>
      </c>
      <c r="L102" s="14" t="s">
        <v>89</v>
      </c>
      <c r="M102" s="14" t="s">
        <v>314</v>
      </c>
      <c r="N102" s="14"/>
      <c r="O102" s="48">
        <v>0</v>
      </c>
      <c r="P102" s="48">
        <v>0</v>
      </c>
      <c r="Q102" s="48">
        <v>928.82776999999987</v>
      </c>
      <c r="R102" s="48">
        <v>1555.0000299999997</v>
      </c>
      <c r="S102" s="52">
        <v>623.17225999999994</v>
      </c>
    </row>
    <row r="103" spans="1:19" ht="42">
      <c r="A103" s="49">
        <v>102</v>
      </c>
      <c r="B103" s="38" t="s">
        <v>113</v>
      </c>
      <c r="C103" s="39">
        <v>894</v>
      </c>
      <c r="D103" s="39">
        <v>440</v>
      </c>
      <c r="E103" s="39" t="s">
        <v>400</v>
      </c>
      <c r="F103" s="50">
        <v>0.33000206060039161</v>
      </c>
      <c r="G103" s="44" t="s">
        <v>249</v>
      </c>
      <c r="L103" s="14" t="s">
        <v>93</v>
      </c>
      <c r="M103" s="14" t="s">
        <v>315</v>
      </c>
      <c r="N103" s="14"/>
      <c r="O103" s="48">
        <v>0</v>
      </c>
      <c r="P103" s="48">
        <v>1</v>
      </c>
      <c r="Q103" s="48">
        <v>4</v>
      </c>
      <c r="R103" s="48">
        <v>376</v>
      </c>
      <c r="S103" s="52">
        <v>371</v>
      </c>
    </row>
    <row r="104" spans="1:19" ht="28">
      <c r="A104" s="49">
        <v>103</v>
      </c>
      <c r="B104" s="38" t="s">
        <v>151</v>
      </c>
      <c r="C104" s="39">
        <v>452</v>
      </c>
      <c r="D104" s="39">
        <v>27</v>
      </c>
      <c r="E104" s="39">
        <v>195</v>
      </c>
      <c r="F104" s="50">
        <v>0.32938998291033045</v>
      </c>
      <c r="G104" s="41" t="s">
        <v>269</v>
      </c>
      <c r="L104" s="14" t="s">
        <v>97</v>
      </c>
      <c r="M104" s="14" t="s">
        <v>316</v>
      </c>
      <c r="N104" s="14"/>
      <c r="O104" s="48">
        <v>0</v>
      </c>
      <c r="P104" s="48">
        <v>0</v>
      </c>
      <c r="Q104" s="48">
        <v>97</v>
      </c>
      <c r="R104" s="48">
        <v>98</v>
      </c>
      <c r="S104" s="52">
        <v>0</v>
      </c>
    </row>
    <row r="105" spans="1:19">
      <c r="A105" s="49">
        <v>104</v>
      </c>
      <c r="B105" s="38" t="s">
        <v>106</v>
      </c>
      <c r="C105" s="39">
        <v>262</v>
      </c>
      <c r="D105" s="39">
        <v>12</v>
      </c>
      <c r="E105" s="39">
        <v>115</v>
      </c>
      <c r="F105" s="50">
        <v>0.32780179315479535</v>
      </c>
      <c r="G105" s="41" t="s">
        <v>246</v>
      </c>
      <c r="L105" s="14" t="s">
        <v>103</v>
      </c>
      <c r="M105" s="14" t="s">
        <v>317</v>
      </c>
      <c r="N105" s="14"/>
      <c r="O105" s="48">
        <v>0</v>
      </c>
      <c r="P105" s="48">
        <v>0</v>
      </c>
      <c r="Q105" s="48">
        <v>0</v>
      </c>
      <c r="R105" s="48">
        <v>1</v>
      </c>
      <c r="S105" s="52">
        <v>1</v>
      </c>
    </row>
    <row r="106" spans="1:19">
      <c r="A106" s="49">
        <v>105</v>
      </c>
      <c r="B106" s="38" t="s">
        <v>180</v>
      </c>
      <c r="C106" s="39">
        <v>1260</v>
      </c>
      <c r="D106" s="39">
        <v>125</v>
      </c>
      <c r="E106" s="39">
        <v>454</v>
      </c>
      <c r="F106" s="50">
        <v>0.31477834356873247</v>
      </c>
      <c r="G106" s="41" t="s">
        <v>339</v>
      </c>
      <c r="L106" s="14" t="s">
        <v>104</v>
      </c>
      <c r="M106" s="14" t="s">
        <v>318</v>
      </c>
      <c r="N106" s="14"/>
      <c r="O106" s="48">
        <v>9</v>
      </c>
      <c r="P106" s="48">
        <v>117.0119</v>
      </c>
      <c r="Q106" s="48">
        <v>625.36650999999983</v>
      </c>
      <c r="R106" s="48">
        <v>924.9999899999998</v>
      </c>
      <c r="S106" s="52">
        <v>182.62157999999999</v>
      </c>
    </row>
    <row r="107" spans="1:19">
      <c r="A107" s="49">
        <v>106</v>
      </c>
      <c r="B107" s="38" t="s">
        <v>198</v>
      </c>
      <c r="C107" s="39">
        <v>97</v>
      </c>
      <c r="D107" s="39">
        <v>7</v>
      </c>
      <c r="E107" s="39">
        <v>36</v>
      </c>
      <c r="F107" s="50">
        <v>0.3072525902107896</v>
      </c>
      <c r="G107" s="41" t="s">
        <v>373</v>
      </c>
      <c r="L107" s="14" t="s">
        <v>107</v>
      </c>
      <c r="M107" s="14" t="s">
        <v>319</v>
      </c>
      <c r="N107" s="14"/>
      <c r="O107" s="48">
        <v>0</v>
      </c>
      <c r="P107" s="48">
        <v>0</v>
      </c>
      <c r="Q107" s="48">
        <v>57</v>
      </c>
      <c r="R107" s="48">
        <v>61</v>
      </c>
      <c r="S107" s="52">
        <v>3</v>
      </c>
    </row>
    <row r="108" spans="1:19">
      <c r="A108" s="49">
        <v>107</v>
      </c>
      <c r="B108" s="38" t="s">
        <v>112</v>
      </c>
      <c r="C108" s="39">
        <v>127</v>
      </c>
      <c r="D108" s="39">
        <v>28</v>
      </c>
      <c r="E108" s="39">
        <v>20</v>
      </c>
      <c r="F108" s="50">
        <v>0.27190096144136389</v>
      </c>
      <c r="G108" s="41" t="s">
        <v>250</v>
      </c>
      <c r="L108" s="14" t="s">
        <v>108</v>
      </c>
      <c r="M108" s="14" t="s">
        <v>320</v>
      </c>
      <c r="N108" s="14"/>
      <c r="O108" s="48">
        <v>32</v>
      </c>
      <c r="P108" s="48">
        <v>0</v>
      </c>
      <c r="Q108" s="48">
        <v>0</v>
      </c>
      <c r="R108" s="48">
        <v>876.99999999999966</v>
      </c>
      <c r="S108" s="52">
        <v>594.99999999999966</v>
      </c>
    </row>
    <row r="109" spans="1:19">
      <c r="A109" s="49">
        <v>108</v>
      </c>
      <c r="B109" s="38" t="s">
        <v>53</v>
      </c>
      <c r="C109" s="39">
        <v>251</v>
      </c>
      <c r="D109" s="39">
        <v>28</v>
      </c>
      <c r="E109" s="39">
        <v>64</v>
      </c>
      <c r="F109" s="50">
        <v>0.26822157434402333</v>
      </c>
      <c r="G109" s="41" t="s">
        <v>301</v>
      </c>
      <c r="L109" s="14" t="s">
        <v>111</v>
      </c>
      <c r="M109" s="14" t="s">
        <v>321</v>
      </c>
      <c r="N109" s="14"/>
      <c r="O109" s="48">
        <v>0</v>
      </c>
      <c r="P109" s="48">
        <v>0</v>
      </c>
      <c r="Q109" s="48">
        <v>2722.4729599999973</v>
      </c>
      <c r="R109" s="48">
        <v>4486.9998699999969</v>
      </c>
      <c r="S109" s="52">
        <v>1529.3477399999997</v>
      </c>
    </row>
    <row r="110" spans="1:19" ht="42">
      <c r="A110" s="49">
        <v>109</v>
      </c>
      <c r="B110" s="38" t="s">
        <v>79</v>
      </c>
      <c r="C110" s="39">
        <v>895</v>
      </c>
      <c r="D110" s="39">
        <v>295</v>
      </c>
      <c r="E110" s="39">
        <v>23</v>
      </c>
      <c r="F110" s="50">
        <v>0.26218003870249623</v>
      </c>
      <c r="G110" s="41" t="s">
        <v>233</v>
      </c>
      <c r="L110" s="14" t="s">
        <v>114</v>
      </c>
      <c r="M110" s="14" t="s">
        <v>322</v>
      </c>
      <c r="N110" s="14"/>
      <c r="O110" s="48">
        <v>0</v>
      </c>
      <c r="P110" s="48">
        <v>397</v>
      </c>
      <c r="Q110" s="48">
        <v>0</v>
      </c>
      <c r="R110" s="48">
        <v>690.00000999999997</v>
      </c>
      <c r="S110" s="52">
        <v>293.00000999999997</v>
      </c>
    </row>
    <row r="111" spans="1:19" ht="42">
      <c r="A111" s="49">
        <v>110</v>
      </c>
      <c r="B111" s="38" t="s">
        <v>137</v>
      </c>
      <c r="C111" s="39">
        <v>1217</v>
      </c>
      <c r="D111" s="39">
        <v>91</v>
      </c>
      <c r="E111" s="39">
        <v>334</v>
      </c>
      <c r="F111" s="50">
        <v>0.25857122431870266</v>
      </c>
      <c r="G111" s="41" t="s">
        <v>363</v>
      </c>
      <c r="L111" s="14" t="s">
        <v>116</v>
      </c>
      <c r="M111" s="14" t="s">
        <v>323</v>
      </c>
      <c r="N111" s="14"/>
      <c r="O111" s="48">
        <v>0</v>
      </c>
      <c r="P111" s="48">
        <v>0</v>
      </c>
      <c r="Q111" s="48">
        <v>2</v>
      </c>
      <c r="R111" s="48">
        <v>18</v>
      </c>
      <c r="S111" s="52">
        <v>16</v>
      </c>
    </row>
    <row r="112" spans="1:19">
      <c r="A112" s="49">
        <v>111</v>
      </c>
      <c r="B112" s="38" t="s">
        <v>80</v>
      </c>
      <c r="C112" s="39">
        <v>1192</v>
      </c>
      <c r="D112" s="39">
        <v>54</v>
      </c>
      <c r="E112" s="39">
        <v>352</v>
      </c>
      <c r="F112" s="50">
        <v>0.25405564507138512</v>
      </c>
      <c r="G112" s="41" t="s">
        <v>356</v>
      </c>
      <c r="L112" s="14" t="s">
        <v>117</v>
      </c>
      <c r="M112" s="14" t="s">
        <v>324</v>
      </c>
      <c r="N112" s="14"/>
      <c r="O112" s="48">
        <v>0</v>
      </c>
      <c r="P112" s="48">
        <v>63</v>
      </c>
      <c r="Q112" s="48">
        <v>0</v>
      </c>
      <c r="R112" s="48">
        <v>211.00001</v>
      </c>
      <c r="S112" s="52">
        <v>148.00001</v>
      </c>
    </row>
    <row r="113" spans="1:19">
      <c r="A113" s="49">
        <v>112</v>
      </c>
      <c r="B113" s="38" t="s">
        <v>150</v>
      </c>
      <c r="C113" s="39">
        <v>505</v>
      </c>
      <c r="D113" s="39">
        <v>165</v>
      </c>
      <c r="E113" s="39">
        <v>1</v>
      </c>
      <c r="F113" s="50">
        <v>0.24699434619723751</v>
      </c>
      <c r="G113" s="41" t="s">
        <v>295</v>
      </c>
      <c r="L113" s="14" t="s">
        <v>121</v>
      </c>
      <c r="M113" s="14" t="s">
        <v>325</v>
      </c>
      <c r="N113" s="14"/>
      <c r="O113" s="48">
        <v>0</v>
      </c>
      <c r="P113" s="48">
        <v>0</v>
      </c>
      <c r="Q113" s="48">
        <v>0</v>
      </c>
      <c r="R113" s="48">
        <v>9</v>
      </c>
      <c r="S113" s="52">
        <v>9</v>
      </c>
    </row>
    <row r="114" spans="1:19" ht="42">
      <c r="A114" s="49">
        <v>113</v>
      </c>
      <c r="B114" s="38" t="s">
        <v>199</v>
      </c>
      <c r="C114" s="39">
        <v>264</v>
      </c>
      <c r="D114" s="39">
        <v>16</v>
      </c>
      <c r="E114" s="39">
        <v>68</v>
      </c>
      <c r="F114" s="50">
        <v>0.24047952557127161</v>
      </c>
      <c r="G114" s="41" t="s">
        <v>374</v>
      </c>
      <c r="L114" s="14" t="s">
        <v>132</v>
      </c>
      <c r="M114" s="14" t="s">
        <v>326</v>
      </c>
      <c r="N114" s="14"/>
      <c r="O114" s="48">
        <v>84.499999999999957</v>
      </c>
      <c r="P114" s="48">
        <v>0</v>
      </c>
      <c r="Q114" s="48">
        <v>60.72708999999999</v>
      </c>
      <c r="R114" s="48">
        <v>970.00013000000001</v>
      </c>
      <c r="S114" s="52">
        <v>814.42696999999998</v>
      </c>
    </row>
    <row r="115" spans="1:19">
      <c r="A115" s="49">
        <v>114</v>
      </c>
      <c r="B115" s="38" t="s">
        <v>192</v>
      </c>
      <c r="C115" s="39">
        <v>534</v>
      </c>
      <c r="D115" s="39">
        <v>11</v>
      </c>
      <c r="E115" s="39">
        <v>153</v>
      </c>
      <c r="F115" s="50">
        <v>0.23475582840203246</v>
      </c>
      <c r="G115" s="41" t="s">
        <v>340</v>
      </c>
      <c r="L115" s="14" t="s">
        <v>136</v>
      </c>
      <c r="M115" s="14" t="s">
        <v>327</v>
      </c>
      <c r="N115" s="14"/>
      <c r="O115" s="48">
        <v>0</v>
      </c>
      <c r="P115" s="48">
        <v>0</v>
      </c>
      <c r="Q115" s="48">
        <v>139.5</v>
      </c>
      <c r="R115" s="48">
        <v>246</v>
      </c>
      <c r="S115" s="52">
        <v>105.5</v>
      </c>
    </row>
    <row r="116" spans="1:19">
      <c r="A116" s="49">
        <v>115</v>
      </c>
      <c r="B116" s="38" t="s">
        <v>160</v>
      </c>
      <c r="C116" s="39">
        <v>166</v>
      </c>
      <c r="D116" s="39">
        <v>18</v>
      </c>
      <c r="E116" s="39">
        <v>32</v>
      </c>
      <c r="F116" s="50">
        <v>0.23166005277216004</v>
      </c>
      <c r="G116" s="41" t="s">
        <v>296</v>
      </c>
      <c r="L116" s="14" t="s">
        <v>143</v>
      </c>
      <c r="M116" s="14" t="s">
        <v>328</v>
      </c>
      <c r="N116" s="14"/>
      <c r="O116" s="48">
        <v>0</v>
      </c>
      <c r="P116" s="48">
        <v>0</v>
      </c>
      <c r="Q116" s="48">
        <v>225.82326</v>
      </c>
      <c r="R116" s="48">
        <v>535</v>
      </c>
      <c r="S116" s="52">
        <v>309.17673999999994</v>
      </c>
    </row>
    <row r="117" spans="1:19">
      <c r="A117" s="49">
        <v>116</v>
      </c>
      <c r="B117" s="38" t="s">
        <v>134</v>
      </c>
      <c r="C117" s="39">
        <v>1225</v>
      </c>
      <c r="D117" s="39">
        <v>329</v>
      </c>
      <c r="E117" s="39">
        <v>16</v>
      </c>
      <c r="F117" s="50">
        <v>0.21949771021027575</v>
      </c>
      <c r="G117" s="41" t="s">
        <v>362</v>
      </c>
      <c r="L117" s="14" t="s">
        <v>145</v>
      </c>
      <c r="M117" s="14" t="s">
        <v>329</v>
      </c>
      <c r="N117" s="14"/>
      <c r="O117" s="48">
        <v>0</v>
      </c>
      <c r="P117" s="48">
        <v>0</v>
      </c>
      <c r="Q117" s="48">
        <v>4</v>
      </c>
      <c r="R117" s="48">
        <v>426.99997000000002</v>
      </c>
      <c r="S117" s="52">
        <v>422.99997000000002</v>
      </c>
    </row>
    <row r="118" spans="1:19" ht="28">
      <c r="A118" s="49">
        <v>117</v>
      </c>
      <c r="B118" s="38" t="s">
        <v>105</v>
      </c>
      <c r="C118" s="39">
        <v>1326</v>
      </c>
      <c r="D118" s="39">
        <v>291</v>
      </c>
      <c r="E118" s="39">
        <v>67</v>
      </c>
      <c r="F118" s="50">
        <v>0.21258907363420423</v>
      </c>
      <c r="G118" s="41" t="s">
        <v>245</v>
      </c>
      <c r="L118" s="14" t="s">
        <v>149</v>
      </c>
      <c r="M118" s="14" t="s">
        <v>330</v>
      </c>
      <c r="N118" s="14"/>
      <c r="O118" s="48">
        <v>1</v>
      </c>
      <c r="P118" s="48">
        <v>0</v>
      </c>
      <c r="Q118" s="48">
        <v>0</v>
      </c>
      <c r="R118" s="48">
        <v>500</v>
      </c>
      <c r="S118" s="52">
        <v>454</v>
      </c>
    </row>
    <row r="119" spans="1:19">
      <c r="A119" s="49">
        <v>118</v>
      </c>
      <c r="B119" s="38" t="s">
        <v>175</v>
      </c>
      <c r="C119" s="39">
        <v>48</v>
      </c>
      <c r="D119" s="39">
        <v>2</v>
      </c>
      <c r="E119" s="39">
        <v>9</v>
      </c>
      <c r="F119" s="50">
        <v>0.1864406779661017</v>
      </c>
      <c r="G119" s="41" t="s">
        <v>284</v>
      </c>
      <c r="L119" s="14" t="s">
        <v>165</v>
      </c>
      <c r="M119" s="14" t="s">
        <v>331</v>
      </c>
      <c r="N119" s="14"/>
      <c r="O119" s="48">
        <v>0</v>
      </c>
      <c r="P119" s="48">
        <v>0</v>
      </c>
      <c r="Q119" s="48">
        <v>135.42905999999999</v>
      </c>
      <c r="R119" s="48">
        <v>587.99966999999992</v>
      </c>
      <c r="S119" s="52">
        <v>447.57060999999999</v>
      </c>
    </row>
    <row r="120" spans="1:19">
      <c r="A120" s="49">
        <v>119</v>
      </c>
      <c r="B120" s="38" t="s">
        <v>100</v>
      </c>
      <c r="C120" s="39">
        <v>497</v>
      </c>
      <c r="D120" s="39">
        <v>87</v>
      </c>
      <c r="E120" s="39">
        <v>12</v>
      </c>
      <c r="F120" s="50">
        <v>0.16621893888515782</v>
      </c>
      <c r="G120" s="41" t="s">
        <v>243</v>
      </c>
      <c r="L120" s="14" t="s">
        <v>169</v>
      </c>
      <c r="M120" s="14" t="s">
        <v>332</v>
      </c>
      <c r="N120" s="14"/>
      <c r="O120" s="48">
        <v>0</v>
      </c>
      <c r="P120" s="48">
        <v>454</v>
      </c>
      <c r="Q120" s="48">
        <v>0</v>
      </c>
      <c r="R120" s="48">
        <v>731</v>
      </c>
      <c r="S120" s="52">
        <v>276.99999999999994</v>
      </c>
    </row>
    <row r="121" spans="1:19">
      <c r="A121" s="49">
        <v>120</v>
      </c>
      <c r="B121" s="38" t="s">
        <v>184</v>
      </c>
      <c r="C121" s="39">
        <v>630</v>
      </c>
      <c r="D121" s="39">
        <v>76</v>
      </c>
      <c r="E121" s="39">
        <v>43</v>
      </c>
      <c r="F121" s="50">
        <v>0.15894014584650637</v>
      </c>
      <c r="G121" s="41" t="s">
        <v>371</v>
      </c>
      <c r="L121" s="14" t="s">
        <v>171</v>
      </c>
      <c r="M121" s="14" t="s">
        <v>333</v>
      </c>
      <c r="N121" s="14"/>
      <c r="O121" s="48">
        <v>4</v>
      </c>
      <c r="P121" s="48">
        <v>21</v>
      </c>
      <c r="Q121" s="48">
        <v>215.00000000000003</v>
      </c>
      <c r="R121" s="48">
        <v>281</v>
      </c>
      <c r="S121" s="52">
        <v>43</v>
      </c>
    </row>
    <row r="122" spans="1:19">
      <c r="A122" s="49">
        <v>121</v>
      </c>
      <c r="B122" s="38" t="s">
        <v>63</v>
      </c>
      <c r="C122" s="39">
        <v>1555</v>
      </c>
      <c r="D122" s="39">
        <v>240</v>
      </c>
      <c r="E122" s="39" t="s">
        <v>400</v>
      </c>
      <c r="F122" s="50">
        <v>0.13370619174086248</v>
      </c>
      <c r="G122" s="41" t="s">
        <v>306</v>
      </c>
      <c r="L122" s="14" t="s">
        <v>161</v>
      </c>
      <c r="M122" s="14" t="s">
        <v>334</v>
      </c>
      <c r="N122" s="14"/>
      <c r="O122" s="48">
        <v>1</v>
      </c>
      <c r="P122" s="48">
        <v>0</v>
      </c>
      <c r="Q122" s="48">
        <v>8</v>
      </c>
      <c r="R122" s="48">
        <v>15</v>
      </c>
      <c r="S122" s="52">
        <v>6</v>
      </c>
    </row>
    <row r="123" spans="1:19">
      <c r="A123" s="49">
        <v>122</v>
      </c>
      <c r="B123" s="38" t="s">
        <v>154</v>
      </c>
      <c r="C123" s="39">
        <v>51</v>
      </c>
      <c r="D123" s="39">
        <v>2</v>
      </c>
      <c r="E123" s="39">
        <v>5</v>
      </c>
      <c r="F123" s="50">
        <v>0.11979388606232363</v>
      </c>
      <c r="G123" s="41" t="s">
        <v>272</v>
      </c>
      <c r="L123" s="14" t="s">
        <v>173</v>
      </c>
      <c r="M123" s="14" t="s">
        <v>335</v>
      </c>
      <c r="N123" s="14"/>
      <c r="O123" s="48">
        <v>0</v>
      </c>
      <c r="P123" s="48">
        <v>0</v>
      </c>
      <c r="Q123" s="48">
        <v>0</v>
      </c>
      <c r="R123" s="48">
        <v>813</v>
      </c>
      <c r="S123" s="52">
        <v>813</v>
      </c>
    </row>
    <row r="124" spans="1:19" ht="28">
      <c r="A124" s="49">
        <v>123</v>
      </c>
      <c r="B124" s="38" t="s">
        <v>92</v>
      </c>
      <c r="C124" s="39">
        <v>141</v>
      </c>
      <c r="D124" s="39">
        <v>19</v>
      </c>
      <c r="E124" s="39" t="s">
        <v>400</v>
      </c>
      <c r="F124" s="50">
        <v>0.11874999999999999</v>
      </c>
      <c r="G124" s="41" t="s">
        <v>237</v>
      </c>
      <c r="L124" s="14" t="s">
        <v>176</v>
      </c>
      <c r="M124" s="14" t="s">
        <v>336</v>
      </c>
      <c r="N124" s="14"/>
      <c r="O124" s="48">
        <v>0</v>
      </c>
      <c r="P124" s="48">
        <v>0</v>
      </c>
      <c r="Q124" s="48">
        <v>2</v>
      </c>
      <c r="R124" s="48">
        <v>1828</v>
      </c>
      <c r="S124" s="52">
        <v>1826</v>
      </c>
    </row>
    <row r="125" spans="1:19" ht="28">
      <c r="A125" s="49">
        <v>124</v>
      </c>
      <c r="B125" s="38" t="s">
        <v>1</v>
      </c>
      <c r="C125" s="39">
        <v>1063</v>
      </c>
      <c r="D125" s="39">
        <v>1</v>
      </c>
      <c r="E125" s="39">
        <v>124</v>
      </c>
      <c r="F125" s="50">
        <v>0.10555602338980466</v>
      </c>
      <c r="G125" s="41" t="s">
        <v>298</v>
      </c>
      <c r="L125" s="14" t="s">
        <v>178</v>
      </c>
      <c r="M125" s="14" t="s">
        <v>337</v>
      </c>
      <c r="N125" s="14"/>
      <c r="O125" s="48">
        <v>0</v>
      </c>
      <c r="P125" s="48">
        <v>0</v>
      </c>
      <c r="Q125" s="48">
        <v>0</v>
      </c>
      <c r="R125" s="48">
        <v>1</v>
      </c>
      <c r="S125" s="52">
        <v>1</v>
      </c>
    </row>
    <row r="126" spans="1:19">
      <c r="A126" s="49">
        <v>125</v>
      </c>
      <c r="B126" s="38" t="s">
        <v>157</v>
      </c>
      <c r="C126" s="39">
        <v>244</v>
      </c>
      <c r="D126" s="39">
        <v>22</v>
      </c>
      <c r="E126" s="39">
        <v>7</v>
      </c>
      <c r="F126" s="50">
        <v>0.10478410256410256</v>
      </c>
      <c r="G126" s="41" t="s">
        <v>275</v>
      </c>
      <c r="L126" s="14" t="s">
        <v>179</v>
      </c>
      <c r="M126" s="14" t="s">
        <v>338</v>
      </c>
      <c r="N126" s="14"/>
      <c r="O126" s="48">
        <v>0</v>
      </c>
      <c r="P126" s="48">
        <v>0</v>
      </c>
      <c r="Q126" s="48">
        <v>37</v>
      </c>
      <c r="R126" s="48">
        <v>37</v>
      </c>
      <c r="S126" s="52">
        <v>0</v>
      </c>
    </row>
    <row r="127" spans="1:19" ht="28">
      <c r="A127" s="49">
        <v>126</v>
      </c>
      <c r="B127" s="38" t="s">
        <v>99</v>
      </c>
      <c r="C127" s="39">
        <v>129</v>
      </c>
      <c r="D127" s="39">
        <v>4</v>
      </c>
      <c r="E127" s="39">
        <v>10</v>
      </c>
      <c r="F127" s="50">
        <v>9.8212159871998689E-2</v>
      </c>
      <c r="G127" s="41" t="s">
        <v>242</v>
      </c>
      <c r="L127" s="14" t="s">
        <v>180</v>
      </c>
      <c r="M127" s="14" t="s">
        <v>339</v>
      </c>
      <c r="N127" s="14"/>
      <c r="O127" s="48">
        <v>863.45290999999975</v>
      </c>
      <c r="P127" s="48">
        <v>0</v>
      </c>
      <c r="Q127" s="48">
        <v>1116.4984100000004</v>
      </c>
      <c r="R127" s="48">
        <v>3840.9999899999993</v>
      </c>
      <c r="S127" s="52">
        <v>2718.5015799999987</v>
      </c>
    </row>
    <row r="128" spans="1:19">
      <c r="A128" s="49">
        <v>127</v>
      </c>
      <c r="B128" s="38" t="s">
        <v>156</v>
      </c>
      <c r="C128" s="39">
        <v>264</v>
      </c>
      <c r="D128" s="39">
        <v>20</v>
      </c>
      <c r="E128" s="39">
        <v>7</v>
      </c>
      <c r="F128" s="50">
        <v>9.2723636274846449E-2</v>
      </c>
      <c r="G128" s="41" t="s">
        <v>274</v>
      </c>
      <c r="L128" s="14" t="s">
        <v>192</v>
      </c>
      <c r="M128" s="14" t="s">
        <v>340</v>
      </c>
      <c r="N128" s="14"/>
      <c r="O128" s="48">
        <v>0</v>
      </c>
      <c r="P128" s="48">
        <v>0</v>
      </c>
      <c r="Q128" s="48">
        <v>0</v>
      </c>
      <c r="R128" s="48">
        <v>614</v>
      </c>
      <c r="S128" s="52">
        <v>614</v>
      </c>
    </row>
    <row r="129" spans="1:19">
      <c r="A129" s="49">
        <v>128</v>
      </c>
      <c r="B129" s="38" t="s">
        <v>167</v>
      </c>
      <c r="C129" s="39">
        <v>192</v>
      </c>
      <c r="D129" s="39">
        <v>16</v>
      </c>
      <c r="E129" s="39">
        <v>3</v>
      </c>
      <c r="F129" s="50">
        <v>9.004739336492891E-2</v>
      </c>
      <c r="G129" s="41" t="s">
        <v>280</v>
      </c>
      <c r="L129" s="14" t="s">
        <v>190</v>
      </c>
      <c r="M129" s="14" t="s">
        <v>341</v>
      </c>
      <c r="N129" s="14"/>
      <c r="O129" s="48">
        <v>1</v>
      </c>
      <c r="P129" s="48">
        <v>1</v>
      </c>
      <c r="Q129" s="48">
        <v>449.12073999999984</v>
      </c>
      <c r="R129" s="48">
        <v>606.99996999999985</v>
      </c>
      <c r="S129" s="52">
        <v>153.19383999999997</v>
      </c>
    </row>
    <row r="130" spans="1:19">
      <c r="A130" s="49">
        <v>129</v>
      </c>
      <c r="B130" s="38" t="s">
        <v>165</v>
      </c>
      <c r="C130" s="39">
        <v>1100</v>
      </c>
      <c r="D130" s="39">
        <v>97</v>
      </c>
      <c r="E130" s="39">
        <v>1</v>
      </c>
      <c r="F130" s="50">
        <v>8.1803005008347252E-2</v>
      </c>
      <c r="G130" s="41" t="s">
        <v>331</v>
      </c>
      <c r="L130" s="14" t="s">
        <v>193</v>
      </c>
      <c r="M130" s="14" t="s">
        <v>342</v>
      </c>
      <c r="N130" s="14"/>
      <c r="O130" s="48">
        <v>0</v>
      </c>
      <c r="P130" s="48">
        <v>0</v>
      </c>
      <c r="Q130" s="48">
        <v>1</v>
      </c>
      <c r="R130" s="48">
        <v>1</v>
      </c>
      <c r="S130" s="52">
        <v>0</v>
      </c>
    </row>
    <row r="131" spans="1:19">
      <c r="A131" s="49">
        <v>130</v>
      </c>
      <c r="B131" s="38" t="s">
        <v>86</v>
      </c>
      <c r="C131" s="39">
        <v>696</v>
      </c>
      <c r="D131" s="39">
        <v>47</v>
      </c>
      <c r="E131" s="39">
        <v>7</v>
      </c>
      <c r="F131" s="50">
        <v>7.1431423079136233E-2</v>
      </c>
      <c r="G131" s="41" t="s">
        <v>235</v>
      </c>
      <c r="L131" s="14" t="s">
        <v>194</v>
      </c>
      <c r="M131" s="14" t="s">
        <v>343</v>
      </c>
      <c r="N131" s="14"/>
      <c r="O131" s="48">
        <v>0</v>
      </c>
      <c r="P131" s="48">
        <v>0</v>
      </c>
      <c r="Q131" s="48">
        <v>0</v>
      </c>
      <c r="R131" s="48">
        <v>137</v>
      </c>
      <c r="S131" s="52">
        <v>137</v>
      </c>
    </row>
    <row r="132" spans="1:19">
      <c r="A132" s="49">
        <v>131</v>
      </c>
      <c r="B132" s="38" t="s">
        <v>49</v>
      </c>
      <c r="C132" s="39">
        <v>1407</v>
      </c>
      <c r="D132" s="39">
        <v>71</v>
      </c>
      <c r="E132" s="39" t="s">
        <v>400</v>
      </c>
      <c r="F132" s="50">
        <v>4.7937021969030991E-2</v>
      </c>
      <c r="G132" s="41" t="s">
        <v>220</v>
      </c>
      <c r="L132" s="14" t="s">
        <v>195</v>
      </c>
      <c r="M132" s="14" t="s">
        <v>344</v>
      </c>
      <c r="N132" s="14"/>
      <c r="O132" s="48">
        <v>1</v>
      </c>
      <c r="P132" s="48">
        <v>0</v>
      </c>
      <c r="Q132" s="48">
        <v>287.01097000000004</v>
      </c>
      <c r="R132" s="48">
        <v>621.00002000000006</v>
      </c>
      <c r="S132" s="52">
        <v>332.98905000000002</v>
      </c>
    </row>
    <row r="133" spans="1:19">
      <c r="A133" s="49">
        <v>132</v>
      </c>
      <c r="B133" s="38" t="s">
        <v>101</v>
      </c>
      <c r="C133" s="39">
        <v>1539</v>
      </c>
      <c r="D133" s="39">
        <v>74</v>
      </c>
      <c r="E133" s="39" t="s">
        <v>400</v>
      </c>
      <c r="F133" s="50">
        <v>4.6073803186109784E-2</v>
      </c>
      <c r="G133" s="41" t="s">
        <v>359</v>
      </c>
      <c r="L133" s="14" t="s">
        <v>196</v>
      </c>
      <c r="M133" s="14" t="s">
        <v>345</v>
      </c>
      <c r="N133" s="14"/>
      <c r="O133" s="48">
        <v>0</v>
      </c>
      <c r="P133" s="48">
        <v>0</v>
      </c>
      <c r="Q133" s="48">
        <v>0</v>
      </c>
      <c r="R133" s="48">
        <v>36</v>
      </c>
      <c r="S133" s="52">
        <v>36</v>
      </c>
    </row>
    <row r="134" spans="1:19">
      <c r="A134" s="49">
        <v>133</v>
      </c>
      <c r="B134" s="38" t="s">
        <v>138</v>
      </c>
      <c r="C134" s="39">
        <v>147</v>
      </c>
      <c r="D134" s="39">
        <v>6</v>
      </c>
      <c r="E134" s="39" t="s">
        <v>400</v>
      </c>
      <c r="F134" s="50">
        <v>3.9215686274509796E-2</v>
      </c>
      <c r="G134" s="41" t="s">
        <v>263</v>
      </c>
      <c r="L134" s="14" t="s">
        <v>200</v>
      </c>
      <c r="M134" s="14" t="s">
        <v>346</v>
      </c>
      <c r="N134" s="14"/>
      <c r="O134" s="48">
        <v>0</v>
      </c>
      <c r="P134" s="48">
        <v>49</v>
      </c>
      <c r="Q134" s="48">
        <v>245.41227000000003</v>
      </c>
      <c r="R134" s="48">
        <v>362</v>
      </c>
      <c r="S134" s="52">
        <v>67.587729999999993</v>
      </c>
    </row>
    <row r="135" spans="1:19">
      <c r="A135" s="49" t="s">
        <v>399</v>
      </c>
      <c r="B135" s="38" t="s">
        <v>44</v>
      </c>
      <c r="C135" s="39">
        <v>262</v>
      </c>
      <c r="D135" s="39">
        <v>259</v>
      </c>
      <c r="E135" s="53" t="s">
        <v>208</v>
      </c>
      <c r="F135" s="50" t="s">
        <v>208</v>
      </c>
      <c r="G135" s="41" t="s">
        <v>218</v>
      </c>
      <c r="L135" s="14" t="s">
        <v>183</v>
      </c>
      <c r="M135" s="14" t="s">
        <v>347</v>
      </c>
      <c r="N135" s="14"/>
      <c r="O135" s="48">
        <v>176.46433999999999</v>
      </c>
      <c r="P135" s="48">
        <v>0</v>
      </c>
      <c r="Q135" s="48">
        <v>69.402899999999974</v>
      </c>
      <c r="R135" s="48">
        <v>1310.9999999999998</v>
      </c>
      <c r="S135" s="52">
        <v>1234.5970999999997</v>
      </c>
    </row>
    <row r="136" spans="1:19" ht="28">
      <c r="A136" s="49" t="s">
        <v>399</v>
      </c>
      <c r="B136" s="38" t="s">
        <v>61</v>
      </c>
      <c r="C136" s="39">
        <v>314</v>
      </c>
      <c r="D136" s="39">
        <v>120</v>
      </c>
      <c r="E136" s="53" t="s">
        <v>208</v>
      </c>
      <c r="F136" s="50" t="s">
        <v>208</v>
      </c>
      <c r="G136" s="41" t="s">
        <v>224</v>
      </c>
      <c r="L136" s="14" t="s">
        <v>177</v>
      </c>
      <c r="M136" s="14" t="s">
        <v>348</v>
      </c>
      <c r="N136" s="14"/>
      <c r="O136" s="48">
        <v>5522.1010900000001</v>
      </c>
      <c r="P136" s="48">
        <v>7407.2912199999982</v>
      </c>
      <c r="Q136" s="48">
        <v>31841.056009999997</v>
      </c>
      <c r="R136" s="48">
        <v>106878.99741000001</v>
      </c>
      <c r="S136" s="52">
        <v>64167.188550000006</v>
      </c>
    </row>
    <row r="137" spans="1:19" ht="28">
      <c r="A137" s="49" t="s">
        <v>399</v>
      </c>
      <c r="B137" s="38" t="s">
        <v>67</v>
      </c>
      <c r="C137" s="39">
        <v>417</v>
      </c>
      <c r="D137" s="39">
        <v>183</v>
      </c>
      <c r="E137" s="50" t="s">
        <v>208</v>
      </c>
      <c r="F137" s="50" t="s">
        <v>208</v>
      </c>
      <c r="G137" s="41" t="s">
        <v>226</v>
      </c>
      <c r="L137" s="14" t="s">
        <v>51</v>
      </c>
      <c r="M137" s="14" t="s">
        <v>349</v>
      </c>
      <c r="N137" s="14"/>
    </row>
    <row r="138" spans="1:19">
      <c r="A138" s="49" t="s">
        <v>399</v>
      </c>
      <c r="B138" s="38" t="s">
        <v>98</v>
      </c>
      <c r="C138" s="39">
        <v>410</v>
      </c>
      <c r="D138" s="39">
        <v>270</v>
      </c>
      <c r="E138" s="50" t="s">
        <v>208</v>
      </c>
      <c r="F138" s="50" t="s">
        <v>208</v>
      </c>
      <c r="G138" s="41" t="s">
        <v>241</v>
      </c>
      <c r="L138" s="14" t="s">
        <v>187</v>
      </c>
      <c r="M138" s="14" t="s">
        <v>350</v>
      </c>
      <c r="N138" s="14"/>
    </row>
    <row r="139" spans="1:19">
      <c r="A139" s="49" t="s">
        <v>399</v>
      </c>
      <c r="B139" s="38" t="s">
        <v>102</v>
      </c>
      <c r="C139" s="39">
        <v>37</v>
      </c>
      <c r="D139" s="39">
        <v>38</v>
      </c>
      <c r="E139" s="50" t="s">
        <v>208</v>
      </c>
      <c r="F139" s="50" t="s">
        <v>208</v>
      </c>
      <c r="G139" s="41" t="s">
        <v>244</v>
      </c>
      <c r="L139" s="14" t="s">
        <v>77</v>
      </c>
      <c r="M139" s="14" t="s">
        <v>351</v>
      </c>
      <c r="N139" s="14"/>
    </row>
    <row r="140" spans="1:19" ht="28">
      <c r="A140" s="49" t="s">
        <v>399</v>
      </c>
      <c r="B140" s="38" t="s">
        <v>109</v>
      </c>
      <c r="C140" s="39">
        <v>1708</v>
      </c>
      <c r="D140" s="39">
        <v>1044</v>
      </c>
      <c r="E140" s="50" t="s">
        <v>208</v>
      </c>
      <c r="F140" s="50" t="s">
        <v>208</v>
      </c>
      <c r="G140" s="41" t="s">
        <v>247</v>
      </c>
      <c r="L140" s="14" t="s">
        <v>38</v>
      </c>
      <c r="M140" s="14" t="s">
        <v>352</v>
      </c>
      <c r="N140" s="14"/>
    </row>
    <row r="141" spans="1:19" ht="28">
      <c r="A141" s="49" t="s">
        <v>399</v>
      </c>
      <c r="B141" s="38" t="s">
        <v>119</v>
      </c>
      <c r="C141" s="39">
        <v>956</v>
      </c>
      <c r="D141" s="39">
        <v>241</v>
      </c>
      <c r="E141" s="50" t="s">
        <v>208</v>
      </c>
      <c r="F141" s="50" t="s">
        <v>208</v>
      </c>
      <c r="G141" s="41" t="s">
        <v>255</v>
      </c>
      <c r="L141" s="14" t="s">
        <v>46</v>
      </c>
      <c r="M141" s="14" t="s">
        <v>353</v>
      </c>
      <c r="N141" s="14"/>
    </row>
    <row r="142" spans="1:19">
      <c r="A142" s="49" t="s">
        <v>399</v>
      </c>
      <c r="B142" s="38" t="s">
        <v>122</v>
      </c>
      <c r="C142" s="39">
        <v>42</v>
      </c>
      <c r="D142" s="39">
        <v>70</v>
      </c>
      <c r="E142" s="50" t="s">
        <v>208</v>
      </c>
      <c r="F142" s="50" t="s">
        <v>208</v>
      </c>
      <c r="G142" s="41">
        <v>0</v>
      </c>
      <c r="L142" s="14" t="s">
        <v>70</v>
      </c>
      <c r="M142" s="14" t="s">
        <v>354</v>
      </c>
      <c r="N142" s="14"/>
    </row>
    <row r="143" spans="1:19">
      <c r="A143" s="49" t="s">
        <v>399</v>
      </c>
      <c r="B143" s="38" t="s">
        <v>124</v>
      </c>
      <c r="C143" s="39">
        <v>101</v>
      </c>
      <c r="D143" s="39">
        <v>3</v>
      </c>
      <c r="E143" s="50" t="s">
        <v>208</v>
      </c>
      <c r="F143" s="50" t="s">
        <v>208</v>
      </c>
      <c r="G143" s="41">
        <v>0</v>
      </c>
      <c r="L143" s="14" t="s">
        <v>78</v>
      </c>
      <c r="M143" s="14" t="s">
        <v>355</v>
      </c>
      <c r="N143" s="14"/>
    </row>
    <row r="144" spans="1:19">
      <c r="A144" s="49" t="s">
        <v>399</v>
      </c>
      <c r="B144" s="38" t="s">
        <v>127</v>
      </c>
      <c r="C144" s="39">
        <v>786</v>
      </c>
      <c r="D144" s="39">
        <v>259</v>
      </c>
      <c r="E144" s="50" t="s">
        <v>208</v>
      </c>
      <c r="F144" s="50" t="s">
        <v>208</v>
      </c>
      <c r="G144" s="41" t="s">
        <v>259</v>
      </c>
      <c r="L144" s="14" t="s">
        <v>80</v>
      </c>
      <c r="M144" s="14" t="s">
        <v>356</v>
      </c>
      <c r="N144" s="14"/>
    </row>
    <row r="145" spans="1:14">
      <c r="A145" s="49" t="s">
        <v>399</v>
      </c>
      <c r="B145" s="38" t="s">
        <v>152</v>
      </c>
      <c r="C145" s="39">
        <v>53</v>
      </c>
      <c r="D145" s="39">
        <v>30</v>
      </c>
      <c r="E145" s="50" t="s">
        <v>208</v>
      </c>
      <c r="F145" s="50" t="s">
        <v>208</v>
      </c>
      <c r="G145" s="41" t="s">
        <v>270</v>
      </c>
      <c r="L145" s="14" t="s">
        <v>82</v>
      </c>
      <c r="M145" s="14" t="s">
        <v>357</v>
      </c>
      <c r="N145" s="14"/>
    </row>
    <row r="146" spans="1:14" ht="28">
      <c r="A146" s="49" t="s">
        <v>399</v>
      </c>
      <c r="B146" s="38" t="s">
        <v>158</v>
      </c>
      <c r="C146" s="39">
        <v>637</v>
      </c>
      <c r="D146" s="39">
        <v>387</v>
      </c>
      <c r="E146" s="50" t="s">
        <v>208</v>
      </c>
      <c r="F146" s="50" t="s">
        <v>208</v>
      </c>
      <c r="G146" s="41" t="s">
        <v>276</v>
      </c>
      <c r="L146" s="14" t="s">
        <v>94</v>
      </c>
      <c r="M146" s="14" t="s">
        <v>358</v>
      </c>
      <c r="N146" s="14"/>
    </row>
    <row r="147" spans="1:14">
      <c r="A147" s="49" t="s">
        <v>399</v>
      </c>
      <c r="B147" s="38" t="s">
        <v>159</v>
      </c>
      <c r="C147" s="39">
        <v>312</v>
      </c>
      <c r="D147" s="39">
        <v>7</v>
      </c>
      <c r="E147" s="50" t="s">
        <v>208</v>
      </c>
      <c r="F147" s="50" t="s">
        <v>208</v>
      </c>
      <c r="G147" s="41" t="s">
        <v>277</v>
      </c>
      <c r="L147" s="14" t="s">
        <v>101</v>
      </c>
      <c r="M147" s="14" t="s">
        <v>359</v>
      </c>
      <c r="N147" s="14"/>
    </row>
    <row r="148" spans="1:14" ht="28">
      <c r="A148" s="49" t="s">
        <v>399</v>
      </c>
      <c r="B148" s="38" t="s">
        <v>168</v>
      </c>
      <c r="C148" s="39">
        <v>1903</v>
      </c>
      <c r="D148" s="39">
        <v>62</v>
      </c>
      <c r="E148" s="50" t="s">
        <v>208</v>
      </c>
      <c r="F148" s="50" t="s">
        <v>208</v>
      </c>
      <c r="G148" s="41" t="s">
        <v>278</v>
      </c>
      <c r="L148" s="14" t="s">
        <v>125</v>
      </c>
      <c r="M148" s="14" t="s">
        <v>360</v>
      </c>
      <c r="N148" s="14"/>
    </row>
    <row r="149" spans="1:14" ht="28">
      <c r="A149" s="49" t="s">
        <v>399</v>
      </c>
      <c r="B149" s="38" t="s">
        <v>170</v>
      </c>
      <c r="C149" s="39">
        <v>653</v>
      </c>
      <c r="D149" s="39">
        <v>100</v>
      </c>
      <c r="E149" s="50" t="s">
        <v>208</v>
      </c>
      <c r="F149" s="50" t="s">
        <v>208</v>
      </c>
      <c r="G149" s="41" t="s">
        <v>279</v>
      </c>
      <c r="L149" s="14" t="s">
        <v>134</v>
      </c>
      <c r="M149" s="14" t="s">
        <v>362</v>
      </c>
      <c r="N149" s="14"/>
    </row>
    <row r="150" spans="1:14">
      <c r="A150" s="49" t="s">
        <v>399</v>
      </c>
      <c r="B150" s="38" t="s">
        <v>163</v>
      </c>
      <c r="C150" s="39">
        <v>48</v>
      </c>
      <c r="D150" s="39">
        <v>14</v>
      </c>
      <c r="E150" s="50" t="s">
        <v>208</v>
      </c>
      <c r="F150" s="50" t="s">
        <v>208</v>
      </c>
      <c r="G150" s="41" t="s">
        <v>282</v>
      </c>
      <c r="L150" s="14" t="s">
        <v>137</v>
      </c>
      <c r="M150" s="14" t="s">
        <v>363</v>
      </c>
      <c r="N150" s="14"/>
    </row>
    <row r="151" spans="1:14">
      <c r="A151" s="49" t="s">
        <v>399</v>
      </c>
      <c r="B151" s="38" t="s">
        <v>54</v>
      </c>
      <c r="C151" s="39">
        <v>312</v>
      </c>
      <c r="D151" s="39">
        <v>10</v>
      </c>
      <c r="E151" s="50" t="s">
        <v>208</v>
      </c>
      <c r="F151" s="50" t="s">
        <v>208</v>
      </c>
      <c r="G151" s="41" t="s">
        <v>287</v>
      </c>
      <c r="L151" s="14" t="s">
        <v>139</v>
      </c>
      <c r="M151" s="14" t="s">
        <v>364</v>
      </c>
      <c r="N151" s="14"/>
    </row>
    <row r="152" spans="1:14">
      <c r="A152" s="49" t="s">
        <v>399</v>
      </c>
      <c r="B152" s="38" t="s">
        <v>72</v>
      </c>
      <c r="C152" s="39">
        <v>720</v>
      </c>
      <c r="D152" s="39">
        <v>888</v>
      </c>
      <c r="E152" s="50" t="s">
        <v>208</v>
      </c>
      <c r="F152" s="50" t="s">
        <v>208</v>
      </c>
      <c r="G152" s="41" t="s">
        <v>288</v>
      </c>
      <c r="L152" s="14" t="s">
        <v>144</v>
      </c>
      <c r="M152" s="14" t="s">
        <v>365</v>
      </c>
      <c r="N152" s="14"/>
    </row>
    <row r="153" spans="1:14">
      <c r="A153" s="49" t="s">
        <v>399</v>
      </c>
      <c r="B153" s="38" t="s">
        <v>64</v>
      </c>
      <c r="C153" s="39">
        <v>48</v>
      </c>
      <c r="D153" s="39">
        <v>24</v>
      </c>
      <c r="E153" s="50" t="s">
        <v>208</v>
      </c>
      <c r="F153" s="50" t="s">
        <v>208</v>
      </c>
      <c r="G153" s="41">
        <v>0</v>
      </c>
      <c r="L153" s="14" t="s">
        <v>188</v>
      </c>
      <c r="M153" s="14" t="s">
        <v>366</v>
      </c>
      <c r="N153" s="14"/>
    </row>
    <row r="154" spans="1:14">
      <c r="A154" s="49" t="s">
        <v>399</v>
      </c>
      <c r="B154" s="38" t="s">
        <v>131</v>
      </c>
      <c r="C154" s="39">
        <v>1368</v>
      </c>
      <c r="D154" s="39">
        <v>775</v>
      </c>
      <c r="E154" s="50" t="s">
        <v>208</v>
      </c>
      <c r="F154" s="50" t="s">
        <v>208</v>
      </c>
      <c r="G154" s="41" t="s">
        <v>291</v>
      </c>
      <c r="L154" s="14" t="s">
        <v>174</v>
      </c>
      <c r="M154" s="14"/>
      <c r="N154" s="14"/>
    </row>
    <row r="155" spans="1:14" ht="28">
      <c r="A155" s="49" t="s">
        <v>399</v>
      </c>
      <c r="B155" s="38" t="s">
        <v>140</v>
      </c>
      <c r="C155" s="39">
        <v>1461</v>
      </c>
      <c r="D155" s="39">
        <v>107</v>
      </c>
      <c r="E155" s="50" t="s">
        <v>208</v>
      </c>
      <c r="F155" s="50" t="s">
        <v>208</v>
      </c>
      <c r="G155" s="41" t="s">
        <v>292</v>
      </c>
      <c r="L155" s="14" t="s">
        <v>123</v>
      </c>
      <c r="M155" s="14" t="s">
        <v>367</v>
      </c>
      <c r="N155" s="14"/>
    </row>
    <row r="156" spans="1:14">
      <c r="A156" s="49" t="s">
        <v>399</v>
      </c>
      <c r="B156" s="38" t="s">
        <v>58</v>
      </c>
      <c r="C156" s="39">
        <v>988</v>
      </c>
      <c r="D156" s="39">
        <v>484</v>
      </c>
      <c r="E156" s="50" t="s">
        <v>208</v>
      </c>
      <c r="F156" s="50" t="s">
        <v>208</v>
      </c>
      <c r="G156" s="41" t="s">
        <v>303</v>
      </c>
      <c r="L156" s="14" t="s">
        <v>185</v>
      </c>
      <c r="M156" s="14" t="s">
        <v>368</v>
      </c>
      <c r="N156" s="14"/>
    </row>
    <row r="157" spans="1:14" ht="28">
      <c r="A157" s="49" t="s">
        <v>399</v>
      </c>
      <c r="B157" s="38" t="s">
        <v>68</v>
      </c>
      <c r="C157" s="39">
        <v>1049</v>
      </c>
      <c r="D157" s="39">
        <v>243</v>
      </c>
      <c r="E157" s="50" t="s">
        <v>208</v>
      </c>
      <c r="F157" s="50" t="s">
        <v>208</v>
      </c>
      <c r="G157" s="41" t="s">
        <v>307</v>
      </c>
      <c r="L157" s="14" t="s">
        <v>191</v>
      </c>
      <c r="M157" s="14" t="s">
        <v>369</v>
      </c>
      <c r="N157" s="14"/>
    </row>
    <row r="158" spans="1:14">
      <c r="A158" s="49" t="s">
        <v>399</v>
      </c>
      <c r="B158" s="38" t="s">
        <v>71</v>
      </c>
      <c r="C158" s="39">
        <v>223</v>
      </c>
      <c r="D158" s="39">
        <v>256</v>
      </c>
      <c r="E158" s="50" t="s">
        <v>208</v>
      </c>
      <c r="F158" s="50" t="s">
        <v>208</v>
      </c>
      <c r="G158" s="41" t="s">
        <v>308</v>
      </c>
      <c r="L158" s="14" t="s">
        <v>186</v>
      </c>
      <c r="M158" s="14" t="s">
        <v>370</v>
      </c>
      <c r="N158" s="14"/>
    </row>
    <row r="159" spans="1:14" ht="28">
      <c r="A159" s="49" t="s">
        <v>399</v>
      </c>
      <c r="B159" s="38" t="s">
        <v>145</v>
      </c>
      <c r="C159" s="39">
        <v>1026</v>
      </c>
      <c r="D159" s="39">
        <v>492</v>
      </c>
      <c r="E159" s="50" t="s">
        <v>208</v>
      </c>
      <c r="F159" s="50" t="s">
        <v>208</v>
      </c>
      <c r="G159" s="41" t="s">
        <v>329</v>
      </c>
      <c r="L159" s="14" t="s">
        <v>184</v>
      </c>
      <c r="M159" s="14" t="s">
        <v>371</v>
      </c>
      <c r="N159" s="14"/>
    </row>
    <row r="160" spans="1:14" ht="42">
      <c r="A160" s="49" t="s">
        <v>399</v>
      </c>
      <c r="B160" s="38" t="s">
        <v>195</v>
      </c>
      <c r="C160" s="39">
        <v>332</v>
      </c>
      <c r="D160" s="39">
        <v>193</v>
      </c>
      <c r="E160" s="50" t="s">
        <v>208</v>
      </c>
      <c r="F160" s="50" t="s">
        <v>208</v>
      </c>
      <c r="G160" s="41" t="s">
        <v>344</v>
      </c>
      <c r="L160" s="14" t="s">
        <v>197</v>
      </c>
      <c r="M160" s="14" t="s">
        <v>372</v>
      </c>
      <c r="N160" s="14"/>
    </row>
    <row r="161" spans="1:14">
      <c r="A161" s="49" t="s">
        <v>399</v>
      </c>
      <c r="B161" s="38" t="s">
        <v>183</v>
      </c>
      <c r="C161" s="39">
        <v>293</v>
      </c>
      <c r="D161" s="39">
        <v>36</v>
      </c>
      <c r="E161" s="50" t="s">
        <v>208</v>
      </c>
      <c r="F161" s="50" t="s">
        <v>208</v>
      </c>
      <c r="G161" s="41" t="s">
        <v>347</v>
      </c>
      <c r="L161" s="14" t="s">
        <v>198</v>
      </c>
      <c r="M161" s="14" t="s">
        <v>373</v>
      </c>
      <c r="N161" s="14"/>
    </row>
    <row r="162" spans="1:14">
      <c r="A162" s="49" t="s">
        <v>399</v>
      </c>
      <c r="B162" s="38" t="s">
        <v>197</v>
      </c>
      <c r="C162" s="39">
        <v>387</v>
      </c>
      <c r="D162" s="39">
        <v>191</v>
      </c>
      <c r="E162" s="50" t="s">
        <v>208</v>
      </c>
      <c r="F162" s="50" t="s">
        <v>208</v>
      </c>
      <c r="G162" s="41" t="s">
        <v>372</v>
      </c>
      <c r="L162" s="14" t="s">
        <v>199</v>
      </c>
      <c r="M162" s="14" t="s">
        <v>374</v>
      </c>
      <c r="N162" s="14"/>
    </row>
    <row r="163" spans="1:14">
      <c r="A163" s="49" t="s">
        <v>399</v>
      </c>
      <c r="B163" s="38" t="s">
        <v>189</v>
      </c>
      <c r="C163" s="39" t="s">
        <v>400</v>
      </c>
      <c r="D163" s="39" t="s">
        <v>400</v>
      </c>
      <c r="E163" s="54" t="s">
        <v>400</v>
      </c>
      <c r="F163" s="62" t="s">
        <v>399</v>
      </c>
      <c r="G163" s="41"/>
    </row>
    <row r="164" spans="1:14">
      <c r="A164" s="55"/>
      <c r="B164" s="71" t="s">
        <v>211</v>
      </c>
      <c r="C164" s="72">
        <f>SUM(C2:C163)</f>
        <v>108429</v>
      </c>
      <c r="D164" s="72">
        <f t="shared" ref="D164:E164" si="0">SUM(D2:D163)</f>
        <v>38632</v>
      </c>
      <c r="E164" s="72">
        <f t="shared" si="0"/>
        <v>64167</v>
      </c>
      <c r="F164" s="75">
        <f>(D164+E164)/(C164+D164+E164)</f>
        <v>0.48667316832995627</v>
      </c>
      <c r="G164" s="59"/>
    </row>
  </sheetData>
  <pageMargins left="0.70866141732283472" right="0.70866141732283472" top="0.74803149606299213" bottom="0.74803149606299213" header="0.31496062992125984" footer="0.31496062992125984"/>
  <pageSetup paperSize="9" scale="57" orientation="landscape"/>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4"/>
  <sheetViews>
    <sheetView workbookViewId="0">
      <pane ySplit="1" topLeftCell="A2" activePane="bottomLeft" state="frozen"/>
      <selection pane="bottomLeft" activeCell="F4" sqref="F4"/>
    </sheetView>
  </sheetViews>
  <sheetFormatPr baseColWidth="10" defaultColWidth="0" defaultRowHeight="14" zeroHeight="1" x14ac:dyDescent="0"/>
  <cols>
    <col min="1" max="1" width="10.5" style="25" customWidth="1"/>
    <col min="2" max="2" width="47" style="25" customWidth="1"/>
    <col min="3" max="3" width="12.6640625" style="25" customWidth="1"/>
    <col min="4" max="5" width="9.1640625" style="25" customWidth="1"/>
    <col min="6" max="6" width="14.5" style="25" customWidth="1"/>
    <col min="7" max="7" width="77.5" style="25" customWidth="1"/>
    <col min="8" max="16384" width="9.1640625" style="25" hidden="1"/>
  </cols>
  <sheetData>
    <row r="1" spans="1:7" ht="70">
      <c r="A1" s="11" t="s">
        <v>392</v>
      </c>
      <c r="B1" s="11" t="s">
        <v>393</v>
      </c>
      <c r="C1" s="11" t="s">
        <v>394</v>
      </c>
      <c r="D1" s="11" t="s">
        <v>395</v>
      </c>
      <c r="E1" s="11" t="s">
        <v>396</v>
      </c>
      <c r="F1" s="11" t="s">
        <v>397</v>
      </c>
      <c r="G1" s="11" t="s">
        <v>378</v>
      </c>
    </row>
    <row r="2" spans="1:7">
      <c r="A2" s="35">
        <v>162</v>
      </c>
      <c r="B2" s="35" t="s">
        <v>189</v>
      </c>
      <c r="C2" s="36" t="s">
        <v>400</v>
      </c>
      <c r="D2" s="36" t="s">
        <v>400</v>
      </c>
      <c r="E2" s="36" t="s">
        <v>57</v>
      </c>
      <c r="F2" s="70" t="s">
        <v>399</v>
      </c>
      <c r="G2" s="37"/>
    </row>
    <row r="3" spans="1:7" ht="28">
      <c r="A3" s="35">
        <v>1</v>
      </c>
      <c r="B3" s="35" t="s">
        <v>69</v>
      </c>
      <c r="C3" s="36">
        <v>51</v>
      </c>
      <c r="D3" s="36">
        <v>10</v>
      </c>
      <c r="E3" s="36">
        <v>1074</v>
      </c>
      <c r="F3" s="85">
        <f t="shared" ref="F3:F34" si="0">(D3+E3)/(C3+D3+E3)</f>
        <v>0.95506607929515419</v>
      </c>
      <c r="G3" s="42" t="s">
        <v>228</v>
      </c>
    </row>
    <row r="4" spans="1:7" ht="28">
      <c r="A4" s="38">
        <v>2</v>
      </c>
      <c r="B4" s="38" t="s">
        <v>155</v>
      </c>
      <c r="C4" s="39">
        <v>80</v>
      </c>
      <c r="D4" s="39">
        <v>54</v>
      </c>
      <c r="E4" s="39">
        <v>777</v>
      </c>
      <c r="F4" s="85">
        <f t="shared" si="0"/>
        <v>0.91218441273326012</v>
      </c>
      <c r="G4" s="41" t="s">
        <v>273</v>
      </c>
    </row>
    <row r="5" spans="1:7">
      <c r="A5" s="35">
        <v>3</v>
      </c>
      <c r="B5" s="35" t="s">
        <v>141</v>
      </c>
      <c r="C5" s="36">
        <v>839</v>
      </c>
      <c r="D5" s="36">
        <v>5372</v>
      </c>
      <c r="E5" s="36">
        <v>0</v>
      </c>
      <c r="F5" s="85">
        <f t="shared" si="0"/>
        <v>0.86491708259539524</v>
      </c>
      <c r="G5" s="42" t="s">
        <v>293</v>
      </c>
    </row>
    <row r="6" spans="1:7">
      <c r="A6" s="38">
        <v>4</v>
      </c>
      <c r="B6" s="38" t="s">
        <v>125</v>
      </c>
      <c r="C6" s="39">
        <v>22</v>
      </c>
      <c r="D6" s="39">
        <v>26</v>
      </c>
      <c r="E6" s="39">
        <v>92</v>
      </c>
      <c r="F6" s="85">
        <f t="shared" si="0"/>
        <v>0.84285714285714286</v>
      </c>
      <c r="G6" s="41" t="s">
        <v>360</v>
      </c>
    </row>
    <row r="7" spans="1:7" ht="28">
      <c r="A7" s="35">
        <v>5</v>
      </c>
      <c r="B7" s="35" t="s">
        <v>129</v>
      </c>
      <c r="C7" s="36">
        <v>180</v>
      </c>
      <c r="D7" s="36">
        <v>258</v>
      </c>
      <c r="E7" s="36">
        <v>385</v>
      </c>
      <c r="F7" s="85">
        <f t="shared" si="0"/>
        <v>0.78128797083839607</v>
      </c>
      <c r="G7" s="42" t="s">
        <v>258</v>
      </c>
    </row>
    <row r="8" spans="1:7">
      <c r="A8" s="38">
        <v>6</v>
      </c>
      <c r="B8" s="38" t="s">
        <v>289</v>
      </c>
      <c r="C8" s="39">
        <v>720</v>
      </c>
      <c r="D8" s="39">
        <v>888</v>
      </c>
      <c r="E8" s="39">
        <v>1125</v>
      </c>
      <c r="F8" s="85">
        <f t="shared" si="0"/>
        <v>0.73655323819978047</v>
      </c>
      <c r="G8" s="41"/>
    </row>
    <row r="9" spans="1:7">
      <c r="A9" s="35">
        <v>7</v>
      </c>
      <c r="B9" s="35" t="s">
        <v>157</v>
      </c>
      <c r="C9" s="36">
        <v>244</v>
      </c>
      <c r="D9" s="36">
        <v>22</v>
      </c>
      <c r="E9" s="36">
        <v>635</v>
      </c>
      <c r="F9" s="85">
        <f t="shared" si="0"/>
        <v>0.72918978912319643</v>
      </c>
      <c r="G9" s="42" t="s">
        <v>275</v>
      </c>
    </row>
    <row r="10" spans="1:7">
      <c r="A10" s="38">
        <v>8</v>
      </c>
      <c r="B10" s="38" t="s">
        <v>102</v>
      </c>
      <c r="C10" s="39">
        <v>37</v>
      </c>
      <c r="D10" s="39">
        <v>38</v>
      </c>
      <c r="E10" s="39">
        <v>47</v>
      </c>
      <c r="F10" s="85">
        <f t="shared" si="0"/>
        <v>0.69672131147540983</v>
      </c>
      <c r="G10" s="41" t="s">
        <v>244</v>
      </c>
    </row>
    <row r="11" spans="1:7">
      <c r="A11" s="35">
        <v>9</v>
      </c>
      <c r="B11" s="35" t="s">
        <v>173</v>
      </c>
      <c r="C11" s="36">
        <v>481</v>
      </c>
      <c r="D11" s="36">
        <v>576</v>
      </c>
      <c r="E11" s="36">
        <v>355</v>
      </c>
      <c r="F11" s="85">
        <f t="shared" si="0"/>
        <v>0.65934844192634556</v>
      </c>
      <c r="G11" s="42" t="s">
        <v>335</v>
      </c>
    </row>
    <row r="12" spans="1:7">
      <c r="A12" s="38">
        <v>10</v>
      </c>
      <c r="B12" s="38" t="s">
        <v>253</v>
      </c>
      <c r="C12" s="39">
        <v>127</v>
      </c>
      <c r="D12" s="39">
        <v>9</v>
      </c>
      <c r="E12" s="39">
        <v>236</v>
      </c>
      <c r="F12" s="85">
        <f t="shared" si="0"/>
        <v>0.65860215053763438</v>
      </c>
      <c r="G12" s="41"/>
    </row>
    <row r="13" spans="1:7" ht="42">
      <c r="A13" s="35">
        <v>11</v>
      </c>
      <c r="B13" s="35" t="s">
        <v>123</v>
      </c>
      <c r="C13" s="36">
        <v>888</v>
      </c>
      <c r="D13" s="36">
        <v>1701</v>
      </c>
      <c r="E13" s="36">
        <v>0</v>
      </c>
      <c r="F13" s="85">
        <f t="shared" si="0"/>
        <v>0.65701042873696403</v>
      </c>
      <c r="G13" s="42" t="s">
        <v>367</v>
      </c>
    </row>
    <row r="14" spans="1:7" ht="28">
      <c r="A14" s="38">
        <v>12</v>
      </c>
      <c r="B14" s="38" t="s">
        <v>108</v>
      </c>
      <c r="C14" s="39">
        <v>931</v>
      </c>
      <c r="D14" s="39">
        <v>775</v>
      </c>
      <c r="E14" s="39">
        <v>829</v>
      </c>
      <c r="F14" s="85">
        <f t="shared" si="0"/>
        <v>0.63274161735700196</v>
      </c>
      <c r="G14" s="41" t="s">
        <v>320</v>
      </c>
    </row>
    <row r="15" spans="1:7">
      <c r="A15" s="35">
        <v>13</v>
      </c>
      <c r="B15" s="35" t="s">
        <v>122</v>
      </c>
      <c r="C15" s="36">
        <v>42</v>
      </c>
      <c r="D15" s="36">
        <v>70</v>
      </c>
      <c r="E15" s="36">
        <v>0</v>
      </c>
      <c r="F15" s="85">
        <f t="shared" si="0"/>
        <v>0.625</v>
      </c>
      <c r="G15" s="42">
        <v>0</v>
      </c>
    </row>
    <row r="16" spans="1:7">
      <c r="A16" s="38">
        <v>14</v>
      </c>
      <c r="B16" s="38" t="s">
        <v>148</v>
      </c>
      <c r="C16" s="39">
        <v>61</v>
      </c>
      <c r="D16" s="39">
        <v>99</v>
      </c>
      <c r="E16" s="39"/>
      <c r="F16" s="85">
        <f t="shared" si="0"/>
        <v>0.61875000000000002</v>
      </c>
      <c r="G16" s="41"/>
    </row>
    <row r="17" spans="1:7">
      <c r="A17" s="35">
        <v>15</v>
      </c>
      <c r="B17" s="35" t="s">
        <v>126</v>
      </c>
      <c r="C17" s="36">
        <v>587</v>
      </c>
      <c r="D17" s="36">
        <v>34</v>
      </c>
      <c r="E17" s="36">
        <v>881</v>
      </c>
      <c r="F17" s="85">
        <f t="shared" si="0"/>
        <v>0.60918774966711053</v>
      </c>
      <c r="G17" s="42" t="s">
        <v>256</v>
      </c>
    </row>
    <row r="18" spans="1:7" ht="28">
      <c r="A18" s="38">
        <v>16</v>
      </c>
      <c r="B18" s="38" t="s">
        <v>162</v>
      </c>
      <c r="C18" s="39">
        <v>249</v>
      </c>
      <c r="D18" s="39">
        <v>96</v>
      </c>
      <c r="E18" s="39">
        <v>290</v>
      </c>
      <c r="F18" s="85">
        <f t="shared" si="0"/>
        <v>0.60787401574803146</v>
      </c>
      <c r="G18" s="41" t="s">
        <v>281</v>
      </c>
    </row>
    <row r="19" spans="1:7" ht="28">
      <c r="A19" s="35">
        <v>17</v>
      </c>
      <c r="B19" s="35" t="s">
        <v>144</v>
      </c>
      <c r="C19" s="36">
        <v>853</v>
      </c>
      <c r="D19" s="36">
        <v>201</v>
      </c>
      <c r="E19" s="36">
        <v>1120</v>
      </c>
      <c r="F19" s="85">
        <f t="shared" si="0"/>
        <v>0.60763569457221711</v>
      </c>
      <c r="G19" s="42" t="s">
        <v>365</v>
      </c>
    </row>
    <row r="20" spans="1:7">
      <c r="A20" s="38">
        <v>18</v>
      </c>
      <c r="B20" s="38" t="s">
        <v>110</v>
      </c>
      <c r="C20" s="39">
        <v>829</v>
      </c>
      <c r="D20" s="39">
        <v>163</v>
      </c>
      <c r="E20" s="39">
        <v>1069</v>
      </c>
      <c r="F20" s="85">
        <f t="shared" si="0"/>
        <v>0.59776807375060648</v>
      </c>
      <c r="G20" s="41" t="s">
        <v>248</v>
      </c>
    </row>
    <row r="21" spans="1:7" ht="28">
      <c r="A21" s="35">
        <v>19</v>
      </c>
      <c r="B21" s="35" t="s">
        <v>158</v>
      </c>
      <c r="C21" s="36">
        <v>637</v>
      </c>
      <c r="D21" s="36">
        <v>387</v>
      </c>
      <c r="E21" s="36">
        <v>554</v>
      </c>
      <c r="F21" s="85">
        <f t="shared" si="0"/>
        <v>0.59632446134347272</v>
      </c>
      <c r="G21" s="42" t="s">
        <v>276</v>
      </c>
    </row>
    <row r="22" spans="1:7">
      <c r="A22" s="38">
        <v>20</v>
      </c>
      <c r="B22" s="38" t="s">
        <v>78</v>
      </c>
      <c r="C22" s="39">
        <v>342</v>
      </c>
      <c r="D22" s="39">
        <v>20</v>
      </c>
      <c r="E22" s="39">
        <v>484</v>
      </c>
      <c r="F22" s="85">
        <f t="shared" si="0"/>
        <v>0.5957446808510638</v>
      </c>
      <c r="G22" s="41" t="s">
        <v>355</v>
      </c>
    </row>
    <row r="23" spans="1:7">
      <c r="A23" s="35">
        <v>21</v>
      </c>
      <c r="B23" s="35" t="s">
        <v>83</v>
      </c>
      <c r="C23" s="36">
        <v>901</v>
      </c>
      <c r="D23" s="36">
        <v>786</v>
      </c>
      <c r="E23" s="36">
        <v>537</v>
      </c>
      <c r="F23" s="85">
        <f t="shared" si="0"/>
        <v>0.59487410071942448</v>
      </c>
      <c r="G23" s="42" t="s">
        <v>310</v>
      </c>
    </row>
    <row r="24" spans="1:7" ht="28">
      <c r="A24" s="38">
        <v>22</v>
      </c>
      <c r="B24" s="38" t="s">
        <v>111</v>
      </c>
      <c r="C24" s="39">
        <v>777</v>
      </c>
      <c r="D24" s="39">
        <v>588</v>
      </c>
      <c r="E24" s="39">
        <v>515</v>
      </c>
      <c r="F24" s="85">
        <f t="shared" si="0"/>
        <v>0.58670212765957441</v>
      </c>
      <c r="G24" s="41" t="s">
        <v>321</v>
      </c>
    </row>
    <row r="25" spans="1:7">
      <c r="A25" s="35">
        <v>23</v>
      </c>
      <c r="B25" s="35" t="s">
        <v>164</v>
      </c>
      <c r="C25" s="36">
        <v>164</v>
      </c>
      <c r="D25" s="36">
        <v>229</v>
      </c>
      <c r="E25" s="36">
        <v>0</v>
      </c>
      <c r="F25" s="85">
        <f t="shared" si="0"/>
        <v>0.58269720101781175</v>
      </c>
      <c r="G25" s="42" t="s">
        <v>282</v>
      </c>
    </row>
    <row r="26" spans="1:7" ht="42">
      <c r="A26" s="38">
        <v>24</v>
      </c>
      <c r="B26" s="38" t="s">
        <v>87</v>
      </c>
      <c r="C26" s="39">
        <v>1936</v>
      </c>
      <c r="D26" s="39">
        <v>336</v>
      </c>
      <c r="E26" s="39">
        <v>2317</v>
      </c>
      <c r="F26" s="85">
        <f t="shared" si="0"/>
        <v>0.57812159511876227</v>
      </c>
      <c r="G26" s="41" t="s">
        <v>312</v>
      </c>
    </row>
    <row r="27" spans="1:7">
      <c r="A27" s="35">
        <v>25</v>
      </c>
      <c r="B27" s="35" t="s">
        <v>193</v>
      </c>
      <c r="C27" s="36">
        <v>305</v>
      </c>
      <c r="D27" s="36">
        <v>395</v>
      </c>
      <c r="E27" s="36">
        <v>0</v>
      </c>
      <c r="F27" s="85">
        <f t="shared" si="0"/>
        <v>0.56428571428571428</v>
      </c>
      <c r="G27" s="42" t="s">
        <v>342</v>
      </c>
    </row>
    <row r="28" spans="1:7">
      <c r="A28" s="38">
        <v>26</v>
      </c>
      <c r="B28" s="38" t="s">
        <v>188</v>
      </c>
      <c r="C28" s="39">
        <v>1048</v>
      </c>
      <c r="D28" s="39">
        <v>635</v>
      </c>
      <c r="E28" s="39">
        <v>640</v>
      </c>
      <c r="F28" s="85">
        <f t="shared" si="0"/>
        <v>0.54885923374946188</v>
      </c>
      <c r="G28" s="41" t="s">
        <v>366</v>
      </c>
    </row>
    <row r="29" spans="1:7">
      <c r="A29" s="35">
        <v>27</v>
      </c>
      <c r="B29" s="35" t="s">
        <v>71</v>
      </c>
      <c r="C29" s="36">
        <v>223</v>
      </c>
      <c r="D29" s="36">
        <v>256</v>
      </c>
      <c r="E29" s="36">
        <v>0</v>
      </c>
      <c r="F29" s="85">
        <f t="shared" si="0"/>
        <v>0.53444676409185798</v>
      </c>
      <c r="G29" s="42" t="s">
        <v>308</v>
      </c>
    </row>
    <row r="30" spans="1:7">
      <c r="A30" s="38">
        <v>28</v>
      </c>
      <c r="B30" s="38" t="s">
        <v>196</v>
      </c>
      <c r="C30" s="39">
        <v>722</v>
      </c>
      <c r="D30" s="39">
        <v>43</v>
      </c>
      <c r="E30" s="39">
        <v>773</v>
      </c>
      <c r="F30" s="85">
        <f t="shared" si="0"/>
        <v>0.53055916775032508</v>
      </c>
      <c r="G30" s="41" t="s">
        <v>345</v>
      </c>
    </row>
    <row r="31" spans="1:7">
      <c r="A31" s="35">
        <v>29</v>
      </c>
      <c r="B31" s="35" t="s">
        <v>156</v>
      </c>
      <c r="C31" s="36">
        <v>264</v>
      </c>
      <c r="D31" s="36">
        <v>20</v>
      </c>
      <c r="E31" s="36">
        <v>266</v>
      </c>
      <c r="F31" s="85">
        <f t="shared" si="0"/>
        <v>0.52</v>
      </c>
      <c r="G31" s="42" t="s">
        <v>274</v>
      </c>
    </row>
    <row r="32" spans="1:7">
      <c r="A32" s="38">
        <v>30</v>
      </c>
      <c r="B32" s="38" t="s">
        <v>40</v>
      </c>
      <c r="C32" s="39">
        <v>468</v>
      </c>
      <c r="D32" s="39">
        <v>321</v>
      </c>
      <c r="E32" s="39">
        <v>181</v>
      </c>
      <c r="F32" s="85">
        <f t="shared" si="0"/>
        <v>0.51752577319587634</v>
      </c>
      <c r="G32" s="41" t="s">
        <v>214</v>
      </c>
    </row>
    <row r="33" spans="1:7" ht="28">
      <c r="A33" s="35">
        <v>31</v>
      </c>
      <c r="B33" s="35" t="s">
        <v>88</v>
      </c>
      <c r="C33" s="36">
        <v>590</v>
      </c>
      <c r="D33" s="36">
        <v>506</v>
      </c>
      <c r="E33" s="36">
        <v>101</v>
      </c>
      <c r="F33" s="85">
        <f t="shared" si="0"/>
        <v>0.5071010860484545</v>
      </c>
      <c r="G33" s="42" t="s">
        <v>313</v>
      </c>
    </row>
    <row r="34" spans="1:7" ht="28">
      <c r="A34" s="38">
        <v>32</v>
      </c>
      <c r="B34" s="38" t="s">
        <v>130</v>
      </c>
      <c r="C34" s="39">
        <v>793</v>
      </c>
      <c r="D34" s="39">
        <v>454</v>
      </c>
      <c r="E34" s="39">
        <v>351</v>
      </c>
      <c r="F34" s="85">
        <f t="shared" si="0"/>
        <v>0.50375469336670842</v>
      </c>
      <c r="G34" s="41" t="s">
        <v>260</v>
      </c>
    </row>
    <row r="35" spans="1:7">
      <c r="A35" s="35">
        <v>33</v>
      </c>
      <c r="B35" s="35" t="s">
        <v>44</v>
      </c>
      <c r="C35" s="36">
        <v>262</v>
      </c>
      <c r="D35" s="36">
        <v>259</v>
      </c>
      <c r="E35" s="36">
        <v>0</v>
      </c>
      <c r="F35" s="85">
        <f t="shared" ref="F35:F66" si="1">(D35+E35)/(C35+D35+E35)</f>
        <v>0.49712092130518232</v>
      </c>
      <c r="G35" s="42" t="s">
        <v>218</v>
      </c>
    </row>
    <row r="36" spans="1:7">
      <c r="A36" s="38">
        <v>34</v>
      </c>
      <c r="B36" s="38" t="s">
        <v>159</v>
      </c>
      <c r="C36" s="39">
        <v>312</v>
      </c>
      <c r="D36" s="39">
        <v>7</v>
      </c>
      <c r="E36" s="39">
        <v>276</v>
      </c>
      <c r="F36" s="85">
        <f t="shared" si="1"/>
        <v>0.47563025210084031</v>
      </c>
      <c r="G36" s="41" t="s">
        <v>277</v>
      </c>
    </row>
    <row r="37" spans="1:7" ht="28">
      <c r="A37" s="35">
        <v>35</v>
      </c>
      <c r="B37" s="35" t="s">
        <v>145</v>
      </c>
      <c r="C37" s="36">
        <v>1026</v>
      </c>
      <c r="D37" s="36">
        <v>492</v>
      </c>
      <c r="E37" s="36">
        <v>430</v>
      </c>
      <c r="F37" s="85">
        <f t="shared" si="1"/>
        <v>0.47330595482546201</v>
      </c>
      <c r="G37" s="42" t="s">
        <v>329</v>
      </c>
    </row>
    <row r="38" spans="1:7" ht="42">
      <c r="A38" s="38">
        <v>36</v>
      </c>
      <c r="B38" s="38" t="s">
        <v>178</v>
      </c>
      <c r="C38" s="39">
        <v>381</v>
      </c>
      <c r="D38" s="39">
        <v>337</v>
      </c>
      <c r="E38" s="39">
        <v>0</v>
      </c>
      <c r="F38" s="85">
        <f t="shared" si="1"/>
        <v>0.46935933147632314</v>
      </c>
      <c r="G38" s="41" t="s">
        <v>337</v>
      </c>
    </row>
    <row r="39" spans="1:7" ht="42">
      <c r="A39" s="35">
        <v>37</v>
      </c>
      <c r="B39" s="35" t="s">
        <v>43</v>
      </c>
      <c r="C39" s="36">
        <v>539</v>
      </c>
      <c r="D39" s="36">
        <v>223</v>
      </c>
      <c r="E39" s="36">
        <v>215</v>
      </c>
      <c r="F39" s="85">
        <f t="shared" si="1"/>
        <v>0.4483111566018424</v>
      </c>
      <c r="G39" s="43" t="s">
        <v>217</v>
      </c>
    </row>
    <row r="40" spans="1:7" ht="28">
      <c r="A40" s="38">
        <v>38</v>
      </c>
      <c r="B40" s="38" t="s">
        <v>180</v>
      </c>
      <c r="C40" s="39">
        <v>1260</v>
      </c>
      <c r="D40" s="39">
        <v>125</v>
      </c>
      <c r="E40" s="39">
        <v>884</v>
      </c>
      <c r="F40" s="85">
        <f t="shared" si="1"/>
        <v>0.44468929043631555</v>
      </c>
      <c r="G40" s="41" t="s">
        <v>339</v>
      </c>
    </row>
    <row r="41" spans="1:7" ht="28">
      <c r="A41" s="35">
        <v>39</v>
      </c>
      <c r="B41" s="35" t="s">
        <v>128</v>
      </c>
      <c r="C41" s="36">
        <v>700</v>
      </c>
      <c r="D41" s="36">
        <v>560</v>
      </c>
      <c r="E41" s="36">
        <v>0</v>
      </c>
      <c r="F41" s="85">
        <f t="shared" si="1"/>
        <v>0.44444444444444442</v>
      </c>
      <c r="G41" s="42" t="s">
        <v>257</v>
      </c>
    </row>
    <row r="42" spans="1:7" ht="42">
      <c r="A42" s="38">
        <v>40</v>
      </c>
      <c r="B42" s="38" t="s">
        <v>38</v>
      </c>
      <c r="C42" s="39">
        <v>191</v>
      </c>
      <c r="D42" s="39">
        <v>11</v>
      </c>
      <c r="E42" s="39">
        <v>141</v>
      </c>
      <c r="F42" s="85">
        <f t="shared" si="1"/>
        <v>0.44314868804664725</v>
      </c>
      <c r="G42" s="41" t="s">
        <v>352</v>
      </c>
    </row>
    <row r="43" spans="1:7" ht="28">
      <c r="A43" s="35">
        <v>41</v>
      </c>
      <c r="B43" s="35" t="s">
        <v>142</v>
      </c>
      <c r="C43" s="36">
        <v>635</v>
      </c>
      <c r="D43" s="36">
        <v>500</v>
      </c>
      <c r="E43" s="36">
        <v>1</v>
      </c>
      <c r="F43" s="85">
        <f t="shared" si="1"/>
        <v>0.44102112676056338</v>
      </c>
      <c r="G43" s="42" t="s">
        <v>264</v>
      </c>
    </row>
    <row r="44" spans="1:7">
      <c r="A44" s="38">
        <v>42</v>
      </c>
      <c r="B44" s="38" t="s">
        <v>85</v>
      </c>
      <c r="C44" s="39">
        <v>488</v>
      </c>
      <c r="D44" s="39">
        <v>378</v>
      </c>
      <c r="E44" s="39">
        <v>0</v>
      </c>
      <c r="F44" s="85">
        <f t="shared" si="1"/>
        <v>0.43648960739030024</v>
      </c>
      <c r="G44" s="41" t="s">
        <v>234</v>
      </c>
    </row>
    <row r="45" spans="1:7">
      <c r="A45" s="35">
        <v>43</v>
      </c>
      <c r="B45" s="35" t="s">
        <v>90</v>
      </c>
      <c r="C45" s="36">
        <v>176</v>
      </c>
      <c r="D45" s="36">
        <v>2</v>
      </c>
      <c r="E45" s="36">
        <v>133</v>
      </c>
      <c r="F45" s="85">
        <f t="shared" si="1"/>
        <v>0.43408360128617363</v>
      </c>
      <c r="G45" s="42">
        <v>0</v>
      </c>
    </row>
    <row r="46" spans="1:7">
      <c r="A46" s="38">
        <v>44</v>
      </c>
      <c r="B46" s="38" t="s">
        <v>94</v>
      </c>
      <c r="C46" s="39">
        <v>345</v>
      </c>
      <c r="D46" s="39">
        <v>257</v>
      </c>
      <c r="E46" s="39">
        <v>0</v>
      </c>
      <c r="F46" s="85">
        <f t="shared" si="1"/>
        <v>0.42691029900332228</v>
      </c>
      <c r="G46" s="41" t="s">
        <v>358</v>
      </c>
    </row>
    <row r="47" spans="1:7">
      <c r="A47" s="35">
        <v>45</v>
      </c>
      <c r="B47" s="35" t="s">
        <v>45</v>
      </c>
      <c r="C47" s="36">
        <v>703</v>
      </c>
      <c r="D47" s="36">
        <v>216</v>
      </c>
      <c r="E47" s="36">
        <v>293</v>
      </c>
      <c r="F47" s="85">
        <f t="shared" si="1"/>
        <v>0.41996699669966997</v>
      </c>
      <c r="G47" s="42" t="s">
        <v>299</v>
      </c>
    </row>
    <row r="48" spans="1:7">
      <c r="A48" s="38">
        <v>46</v>
      </c>
      <c r="B48" s="38" t="s">
        <v>166</v>
      </c>
      <c r="C48" s="39">
        <v>431</v>
      </c>
      <c r="D48" s="39">
        <v>310</v>
      </c>
      <c r="E48" s="39">
        <v>0</v>
      </c>
      <c r="F48" s="85">
        <f t="shared" si="1"/>
        <v>0.4183535762483131</v>
      </c>
      <c r="G48" s="41" t="s">
        <v>297</v>
      </c>
    </row>
    <row r="49" spans="1:7">
      <c r="A49" s="38">
        <v>48</v>
      </c>
      <c r="B49" s="38" t="s">
        <v>95</v>
      </c>
      <c r="C49" s="39">
        <v>191</v>
      </c>
      <c r="D49" s="39">
        <v>136</v>
      </c>
      <c r="E49" s="39">
        <v>0</v>
      </c>
      <c r="F49" s="85">
        <f t="shared" si="1"/>
        <v>0.41590214067278286</v>
      </c>
      <c r="G49" s="41" t="s">
        <v>238</v>
      </c>
    </row>
    <row r="50" spans="1:7" ht="42">
      <c r="A50" s="35">
        <v>47</v>
      </c>
      <c r="B50" s="35" t="s">
        <v>75</v>
      </c>
      <c r="C50" s="36">
        <v>1065</v>
      </c>
      <c r="D50" s="36">
        <v>756</v>
      </c>
      <c r="E50" s="36">
        <v>1</v>
      </c>
      <c r="F50" s="85">
        <f t="shared" si="1"/>
        <v>0.41547749725576288</v>
      </c>
      <c r="G50" s="43" t="s">
        <v>231</v>
      </c>
    </row>
    <row r="51" spans="1:7" ht="28">
      <c r="A51" s="35">
        <v>49</v>
      </c>
      <c r="B51" s="35" t="s">
        <v>149</v>
      </c>
      <c r="C51" s="36">
        <v>802</v>
      </c>
      <c r="D51" s="36">
        <v>486</v>
      </c>
      <c r="E51" s="36">
        <v>82</v>
      </c>
      <c r="F51" s="85">
        <f t="shared" si="1"/>
        <v>0.41459854014598541</v>
      </c>
      <c r="G51" s="42" t="s">
        <v>330</v>
      </c>
    </row>
    <row r="52" spans="1:7" ht="28">
      <c r="A52" s="38">
        <v>50</v>
      </c>
      <c r="B52" s="38" t="s">
        <v>60</v>
      </c>
      <c r="C52" s="39">
        <v>601</v>
      </c>
      <c r="D52" s="39">
        <v>407</v>
      </c>
      <c r="E52" s="39">
        <v>0</v>
      </c>
      <c r="F52" s="85">
        <f t="shared" si="1"/>
        <v>0.40376984126984128</v>
      </c>
      <c r="G52" s="41" t="s">
        <v>223</v>
      </c>
    </row>
    <row r="53" spans="1:7">
      <c r="A53" s="35">
        <v>51</v>
      </c>
      <c r="B53" s="35" t="s">
        <v>153</v>
      </c>
      <c r="C53" s="36">
        <v>223</v>
      </c>
      <c r="D53" s="36">
        <v>64</v>
      </c>
      <c r="E53" s="36">
        <v>87</v>
      </c>
      <c r="F53" s="85">
        <f t="shared" si="1"/>
        <v>0.40374331550802139</v>
      </c>
      <c r="G53" s="42" t="s">
        <v>271</v>
      </c>
    </row>
    <row r="54" spans="1:7">
      <c r="A54" s="38">
        <v>52</v>
      </c>
      <c r="B54" s="38" t="s">
        <v>133</v>
      </c>
      <c r="C54" s="39">
        <v>789</v>
      </c>
      <c r="D54" s="39">
        <v>96</v>
      </c>
      <c r="E54" s="39">
        <v>432</v>
      </c>
      <c r="F54" s="85">
        <f t="shared" si="1"/>
        <v>0.40091116173120728</v>
      </c>
      <c r="G54" s="41" t="s">
        <v>261</v>
      </c>
    </row>
    <row r="55" spans="1:7">
      <c r="A55" s="35">
        <v>53</v>
      </c>
      <c r="B55" s="35" t="s">
        <v>98</v>
      </c>
      <c r="C55" s="36">
        <v>410</v>
      </c>
      <c r="D55" s="36">
        <v>270</v>
      </c>
      <c r="E55" s="36">
        <v>0</v>
      </c>
      <c r="F55" s="85">
        <f t="shared" si="1"/>
        <v>0.39705882352941174</v>
      </c>
      <c r="G55" s="42" t="s">
        <v>241</v>
      </c>
    </row>
    <row r="56" spans="1:7">
      <c r="A56" s="38">
        <v>54</v>
      </c>
      <c r="B56" s="38" t="s">
        <v>185</v>
      </c>
      <c r="C56" s="39">
        <v>13</v>
      </c>
      <c r="D56" s="39">
        <v>2</v>
      </c>
      <c r="E56" s="39">
        <v>6</v>
      </c>
      <c r="F56" s="85">
        <f t="shared" si="1"/>
        <v>0.38095238095238093</v>
      </c>
      <c r="G56" s="41" t="s">
        <v>368</v>
      </c>
    </row>
    <row r="57" spans="1:7" ht="28">
      <c r="A57" s="35">
        <v>55</v>
      </c>
      <c r="B57" s="35" t="s">
        <v>109</v>
      </c>
      <c r="C57" s="36">
        <v>1708</v>
      </c>
      <c r="D57" s="36">
        <v>1044</v>
      </c>
      <c r="E57" s="36">
        <v>0</v>
      </c>
      <c r="F57" s="85">
        <f t="shared" si="1"/>
        <v>0.37936046511627908</v>
      </c>
      <c r="G57" s="42" t="s">
        <v>247</v>
      </c>
    </row>
    <row r="58" spans="1:7">
      <c r="A58" s="38">
        <v>56</v>
      </c>
      <c r="B58" s="38" t="s">
        <v>52</v>
      </c>
      <c r="C58" s="39">
        <v>63</v>
      </c>
      <c r="D58" s="39">
        <v>37</v>
      </c>
      <c r="E58" s="39">
        <v>0</v>
      </c>
      <c r="F58" s="85">
        <f t="shared" si="1"/>
        <v>0.37</v>
      </c>
      <c r="G58" s="41" t="s">
        <v>220</v>
      </c>
    </row>
    <row r="59" spans="1:7">
      <c r="A59" s="38"/>
      <c r="B59" s="45" t="s">
        <v>211</v>
      </c>
      <c r="C59" s="46">
        <f>SUM(C1:C58)</f>
        <v>29705</v>
      </c>
      <c r="D59" s="46">
        <f>SUM(D1:D58)</f>
        <v>22343</v>
      </c>
      <c r="E59" s="46">
        <f>SUM(E1:E58)</f>
        <v>18615</v>
      </c>
      <c r="F59" s="73">
        <f t="shared" si="1"/>
        <v>0.57962441447433588</v>
      </c>
      <c r="G59" s="47"/>
    </row>
    <row r="60" spans="1:7" ht="42">
      <c r="A60" s="35">
        <v>57</v>
      </c>
      <c r="B60" s="35" t="s">
        <v>195</v>
      </c>
      <c r="C60" s="36">
        <v>332</v>
      </c>
      <c r="D60" s="36">
        <v>193</v>
      </c>
      <c r="E60" s="36">
        <v>0</v>
      </c>
      <c r="F60" s="85">
        <f t="shared" si="1"/>
        <v>0.36761904761904762</v>
      </c>
      <c r="G60" s="42" t="s">
        <v>344</v>
      </c>
    </row>
    <row r="61" spans="1:7" ht="28">
      <c r="A61" s="35">
        <v>58</v>
      </c>
      <c r="B61" s="35" t="s">
        <v>48</v>
      </c>
      <c r="C61" s="36">
        <v>627</v>
      </c>
      <c r="D61" s="36">
        <v>360</v>
      </c>
      <c r="E61" s="36">
        <v>0</v>
      </c>
      <c r="F61" s="85">
        <f t="shared" si="1"/>
        <v>0.36474164133738601</v>
      </c>
      <c r="G61" s="42" t="s">
        <v>219</v>
      </c>
    </row>
    <row r="62" spans="1:7">
      <c r="A62" s="38">
        <v>59</v>
      </c>
      <c r="B62" s="38" t="s">
        <v>49</v>
      </c>
      <c r="C62" s="39">
        <v>1407</v>
      </c>
      <c r="D62" s="39">
        <v>71</v>
      </c>
      <c r="E62" s="39">
        <v>733</v>
      </c>
      <c r="F62" s="85">
        <f t="shared" si="1"/>
        <v>0.36363636363636365</v>
      </c>
      <c r="G62" s="41" t="s">
        <v>220</v>
      </c>
    </row>
    <row r="63" spans="1:7">
      <c r="A63" s="38">
        <v>61</v>
      </c>
      <c r="B63" s="38" t="s">
        <v>116</v>
      </c>
      <c r="C63" s="39">
        <v>1025</v>
      </c>
      <c r="D63" s="39">
        <v>581</v>
      </c>
      <c r="E63" s="39">
        <v>0</v>
      </c>
      <c r="F63" s="85">
        <f t="shared" si="1"/>
        <v>0.36176836861768369</v>
      </c>
      <c r="G63" s="41" t="s">
        <v>323</v>
      </c>
    </row>
    <row r="64" spans="1:7">
      <c r="A64" s="35">
        <v>62</v>
      </c>
      <c r="B64" s="35" t="s">
        <v>131</v>
      </c>
      <c r="C64" s="36">
        <v>1368</v>
      </c>
      <c r="D64" s="36">
        <v>775</v>
      </c>
      <c r="E64" s="36">
        <v>0</v>
      </c>
      <c r="F64" s="85">
        <f t="shared" si="1"/>
        <v>0.36164255716285582</v>
      </c>
      <c r="G64" s="42" t="s">
        <v>291</v>
      </c>
    </row>
    <row r="65" spans="1:7">
      <c r="A65" s="35">
        <v>60</v>
      </c>
      <c r="B65" s="35" t="s">
        <v>152</v>
      </c>
      <c r="C65" s="36">
        <v>53</v>
      </c>
      <c r="D65" s="36">
        <v>30</v>
      </c>
      <c r="E65" s="36">
        <v>0</v>
      </c>
      <c r="F65" s="85">
        <f t="shared" si="1"/>
        <v>0.36144578313253012</v>
      </c>
      <c r="G65" s="42" t="s">
        <v>270</v>
      </c>
    </row>
    <row r="66" spans="1:7" ht="28">
      <c r="A66" s="38">
        <v>63</v>
      </c>
      <c r="B66" s="38" t="s">
        <v>70</v>
      </c>
      <c r="C66" s="39">
        <v>327</v>
      </c>
      <c r="D66" s="39">
        <v>185</v>
      </c>
      <c r="E66" s="39">
        <v>0</v>
      </c>
      <c r="F66" s="85">
        <f t="shared" si="1"/>
        <v>0.361328125</v>
      </c>
      <c r="G66" s="41" t="s">
        <v>354</v>
      </c>
    </row>
    <row r="67" spans="1:7">
      <c r="A67" s="35">
        <v>64</v>
      </c>
      <c r="B67" s="35" t="s">
        <v>194</v>
      </c>
      <c r="C67" s="36">
        <v>886</v>
      </c>
      <c r="D67" s="36">
        <v>398</v>
      </c>
      <c r="E67" s="36">
        <v>87</v>
      </c>
      <c r="F67" s="85">
        <f t="shared" ref="F67:F98" si="2">(D67+E67)/(C67+D67+E67)</f>
        <v>0.35375638220277172</v>
      </c>
      <c r="G67" s="42" t="s">
        <v>343</v>
      </c>
    </row>
    <row r="68" spans="1:7">
      <c r="A68" s="38">
        <v>65</v>
      </c>
      <c r="B68" s="38" t="s">
        <v>80</v>
      </c>
      <c r="C68" s="39">
        <v>1192</v>
      </c>
      <c r="D68" s="39">
        <v>54</v>
      </c>
      <c r="E68" s="39">
        <v>594</v>
      </c>
      <c r="F68" s="85">
        <f t="shared" si="2"/>
        <v>0.35217391304347828</v>
      </c>
      <c r="G68" s="41" t="s">
        <v>356</v>
      </c>
    </row>
    <row r="69" spans="1:7" ht="28">
      <c r="A69" s="35">
        <v>66</v>
      </c>
      <c r="B69" s="35" t="s">
        <v>42</v>
      </c>
      <c r="C69" s="36">
        <v>373</v>
      </c>
      <c r="D69" s="36">
        <v>201</v>
      </c>
      <c r="E69" s="36">
        <v>0</v>
      </c>
      <c r="F69" s="85">
        <f t="shared" si="2"/>
        <v>0.35017421602787457</v>
      </c>
      <c r="G69" s="42" t="s">
        <v>216</v>
      </c>
    </row>
    <row r="70" spans="1:7">
      <c r="A70" s="38">
        <v>67</v>
      </c>
      <c r="B70" s="38" t="s">
        <v>181</v>
      </c>
      <c r="C70" s="39">
        <v>722</v>
      </c>
      <c r="D70" s="39">
        <v>173</v>
      </c>
      <c r="E70" s="39">
        <v>206</v>
      </c>
      <c r="F70" s="85">
        <f t="shared" si="2"/>
        <v>0.34423251589464121</v>
      </c>
      <c r="G70" s="41" t="s">
        <v>285</v>
      </c>
    </row>
    <row r="71" spans="1:7">
      <c r="A71" s="35">
        <v>68</v>
      </c>
      <c r="B71" s="35" t="s">
        <v>54</v>
      </c>
      <c r="C71" s="36">
        <v>312</v>
      </c>
      <c r="D71" s="36">
        <v>10</v>
      </c>
      <c r="E71" s="36">
        <v>153</v>
      </c>
      <c r="F71" s="85">
        <f t="shared" si="2"/>
        <v>0.34315789473684211</v>
      </c>
      <c r="G71" s="42" t="s">
        <v>287</v>
      </c>
    </row>
    <row r="72" spans="1:7" ht="28">
      <c r="A72" s="38">
        <v>69</v>
      </c>
      <c r="B72" s="38" t="s">
        <v>172</v>
      </c>
      <c r="C72" s="39">
        <v>608</v>
      </c>
      <c r="D72" s="39">
        <v>317</v>
      </c>
      <c r="E72" s="39">
        <v>0</v>
      </c>
      <c r="F72" s="85">
        <f t="shared" si="2"/>
        <v>0.3427027027027027</v>
      </c>
      <c r="G72" s="41" t="s">
        <v>283</v>
      </c>
    </row>
    <row r="73" spans="1:7" ht="28">
      <c r="A73" s="35">
        <v>70</v>
      </c>
      <c r="B73" s="35" t="s">
        <v>140</v>
      </c>
      <c r="C73" s="36">
        <v>1461</v>
      </c>
      <c r="D73" s="36">
        <v>107</v>
      </c>
      <c r="E73" s="36">
        <v>635</v>
      </c>
      <c r="F73" s="85">
        <f t="shared" si="2"/>
        <v>0.33681343622333182</v>
      </c>
      <c r="G73" s="42" t="s">
        <v>292</v>
      </c>
    </row>
    <row r="74" spans="1:7">
      <c r="A74" s="38">
        <v>71</v>
      </c>
      <c r="B74" s="38" t="s">
        <v>64</v>
      </c>
      <c r="C74" s="39">
        <v>48</v>
      </c>
      <c r="D74" s="39">
        <v>24</v>
      </c>
      <c r="E74" s="39">
        <v>0</v>
      </c>
      <c r="F74" s="85">
        <f t="shared" si="2"/>
        <v>0.33333333333333331</v>
      </c>
      <c r="G74" s="41">
        <v>0</v>
      </c>
    </row>
    <row r="75" spans="1:7">
      <c r="A75" s="35">
        <v>72</v>
      </c>
      <c r="B75" s="35" t="s">
        <v>197</v>
      </c>
      <c r="C75" s="36">
        <v>387</v>
      </c>
      <c r="D75" s="36">
        <v>191</v>
      </c>
      <c r="E75" s="36">
        <v>0</v>
      </c>
      <c r="F75" s="85">
        <f t="shared" si="2"/>
        <v>0.33044982698961939</v>
      </c>
      <c r="G75" s="42" t="s">
        <v>372</v>
      </c>
    </row>
    <row r="76" spans="1:7" ht="42">
      <c r="A76" s="38">
        <v>73</v>
      </c>
      <c r="B76" s="38" t="s">
        <v>113</v>
      </c>
      <c r="C76" s="39">
        <v>894</v>
      </c>
      <c r="D76" s="39">
        <v>440</v>
      </c>
      <c r="E76" s="39">
        <v>0</v>
      </c>
      <c r="F76" s="85">
        <f t="shared" si="2"/>
        <v>0.32983508245877063</v>
      </c>
      <c r="G76" s="44" t="s">
        <v>249</v>
      </c>
    </row>
    <row r="77" spans="1:7">
      <c r="A77" s="35">
        <v>74</v>
      </c>
      <c r="B77" s="35" t="s">
        <v>58</v>
      </c>
      <c r="C77" s="36">
        <v>988</v>
      </c>
      <c r="D77" s="36">
        <v>484</v>
      </c>
      <c r="E77" s="36">
        <v>0</v>
      </c>
      <c r="F77" s="85">
        <f t="shared" si="2"/>
        <v>0.32880434782608697</v>
      </c>
      <c r="G77" s="42" t="s">
        <v>303</v>
      </c>
    </row>
    <row r="78" spans="1:7">
      <c r="A78" s="38">
        <v>75</v>
      </c>
      <c r="B78" s="38" t="s">
        <v>192</v>
      </c>
      <c r="C78" s="39">
        <v>534</v>
      </c>
      <c r="D78" s="39">
        <v>11</v>
      </c>
      <c r="E78" s="39">
        <v>248</v>
      </c>
      <c r="F78" s="85">
        <f t="shared" si="2"/>
        <v>0.3266078184110971</v>
      </c>
      <c r="G78" s="41" t="s">
        <v>340</v>
      </c>
    </row>
    <row r="79" spans="1:7">
      <c r="A79" s="35">
        <v>76</v>
      </c>
      <c r="B79" s="35" t="s">
        <v>147</v>
      </c>
      <c r="C79" s="36">
        <v>993</v>
      </c>
      <c r="D79" s="36">
        <v>478</v>
      </c>
      <c r="E79" s="36">
        <v>0</v>
      </c>
      <c r="F79" s="85">
        <f t="shared" si="2"/>
        <v>0.3249490142760027</v>
      </c>
      <c r="G79" s="42" t="s">
        <v>266</v>
      </c>
    </row>
    <row r="80" spans="1:7">
      <c r="A80" s="38">
        <v>77</v>
      </c>
      <c r="B80" s="38" t="s">
        <v>222</v>
      </c>
      <c r="C80" s="39">
        <v>539</v>
      </c>
      <c r="D80" s="39">
        <v>256</v>
      </c>
      <c r="E80" s="39">
        <v>0</v>
      </c>
      <c r="F80" s="85">
        <f t="shared" si="2"/>
        <v>0.32201257861635219</v>
      </c>
      <c r="G80" s="41"/>
    </row>
    <row r="81" spans="1:7">
      <c r="A81" s="35">
        <v>78</v>
      </c>
      <c r="B81" s="35" t="s">
        <v>136</v>
      </c>
      <c r="C81" s="36">
        <v>492</v>
      </c>
      <c r="D81" s="36">
        <v>228</v>
      </c>
      <c r="E81" s="36">
        <v>0</v>
      </c>
      <c r="F81" s="85">
        <f t="shared" si="2"/>
        <v>0.31666666666666665</v>
      </c>
      <c r="G81" s="42" t="s">
        <v>327</v>
      </c>
    </row>
    <row r="82" spans="1:7" ht="28">
      <c r="A82" s="38">
        <v>79</v>
      </c>
      <c r="B82" s="38" t="s">
        <v>151</v>
      </c>
      <c r="C82" s="39">
        <v>452</v>
      </c>
      <c r="D82" s="39">
        <v>27</v>
      </c>
      <c r="E82" s="39">
        <v>181</v>
      </c>
      <c r="F82" s="85">
        <f t="shared" si="2"/>
        <v>0.31515151515151513</v>
      </c>
      <c r="G82" s="41" t="s">
        <v>269</v>
      </c>
    </row>
    <row r="83" spans="1:7" ht="28">
      <c r="A83" s="35">
        <v>80</v>
      </c>
      <c r="B83" s="35" t="s">
        <v>67</v>
      </c>
      <c r="C83" s="36">
        <v>417</v>
      </c>
      <c r="D83" s="36">
        <v>183</v>
      </c>
      <c r="E83" s="36">
        <v>0</v>
      </c>
      <c r="F83" s="85">
        <f t="shared" si="2"/>
        <v>0.30499999999999999</v>
      </c>
      <c r="G83" s="42" t="s">
        <v>226</v>
      </c>
    </row>
    <row r="84" spans="1:7">
      <c r="A84" s="38">
        <v>81</v>
      </c>
      <c r="B84" s="38" t="s">
        <v>135</v>
      </c>
      <c r="C84" s="39">
        <v>121</v>
      </c>
      <c r="D84" s="39">
        <v>8</v>
      </c>
      <c r="E84" s="39">
        <v>45</v>
      </c>
      <c r="F84" s="85">
        <f t="shared" si="2"/>
        <v>0.3045977011494253</v>
      </c>
      <c r="G84" s="41" t="s">
        <v>262</v>
      </c>
    </row>
    <row r="85" spans="1:7" ht="28">
      <c r="A85" s="35">
        <v>82</v>
      </c>
      <c r="B85" s="35" t="s">
        <v>41</v>
      </c>
      <c r="C85" s="36">
        <v>688</v>
      </c>
      <c r="D85" s="36">
        <v>57</v>
      </c>
      <c r="E85" s="36">
        <v>242</v>
      </c>
      <c r="F85" s="85">
        <f t="shared" si="2"/>
        <v>0.30293819655521781</v>
      </c>
      <c r="G85" s="42" t="s">
        <v>215</v>
      </c>
    </row>
    <row r="86" spans="1:7" ht="28">
      <c r="A86" s="38">
        <v>83</v>
      </c>
      <c r="B86" s="38" t="s">
        <v>97</v>
      </c>
      <c r="C86" s="39">
        <v>770</v>
      </c>
      <c r="D86" s="39">
        <v>330</v>
      </c>
      <c r="E86" s="39">
        <v>0</v>
      </c>
      <c r="F86" s="85">
        <f t="shared" si="2"/>
        <v>0.3</v>
      </c>
      <c r="G86" s="41" t="s">
        <v>316</v>
      </c>
    </row>
    <row r="87" spans="1:7">
      <c r="A87" s="35">
        <v>84</v>
      </c>
      <c r="B87" s="35" t="s">
        <v>86</v>
      </c>
      <c r="C87" s="36">
        <v>696</v>
      </c>
      <c r="D87" s="36">
        <v>47</v>
      </c>
      <c r="E87" s="36">
        <v>251</v>
      </c>
      <c r="F87" s="85">
        <f t="shared" si="2"/>
        <v>0.29979879275653926</v>
      </c>
      <c r="G87" s="42" t="s">
        <v>235</v>
      </c>
    </row>
    <row r="88" spans="1:7">
      <c r="A88" s="38">
        <v>85</v>
      </c>
      <c r="B88" s="38" t="s">
        <v>106</v>
      </c>
      <c r="C88" s="39">
        <v>262</v>
      </c>
      <c r="D88" s="39">
        <v>12</v>
      </c>
      <c r="E88" s="39">
        <v>96</v>
      </c>
      <c r="F88" s="85">
        <f t="shared" si="2"/>
        <v>0.29189189189189191</v>
      </c>
      <c r="G88" s="41" t="s">
        <v>246</v>
      </c>
    </row>
    <row r="89" spans="1:7">
      <c r="A89" s="35">
        <v>86</v>
      </c>
      <c r="B89" s="35" t="s">
        <v>176</v>
      </c>
      <c r="C89" s="36">
        <v>778</v>
      </c>
      <c r="D89" s="36">
        <v>92</v>
      </c>
      <c r="E89" s="36">
        <v>219</v>
      </c>
      <c r="F89" s="85">
        <f t="shared" si="2"/>
        <v>0.28558310376492196</v>
      </c>
      <c r="G89" s="42" t="s">
        <v>336</v>
      </c>
    </row>
    <row r="90" spans="1:7" ht="28">
      <c r="A90" s="38">
        <v>87</v>
      </c>
      <c r="B90" s="38" t="s">
        <v>168</v>
      </c>
      <c r="C90" s="39">
        <v>1903</v>
      </c>
      <c r="D90" s="39">
        <v>62</v>
      </c>
      <c r="E90" s="39">
        <v>684</v>
      </c>
      <c r="F90" s="85">
        <f t="shared" si="2"/>
        <v>0.28161570403926012</v>
      </c>
      <c r="G90" s="41" t="s">
        <v>278</v>
      </c>
    </row>
    <row r="91" spans="1:7" ht="42">
      <c r="A91" s="35">
        <v>88</v>
      </c>
      <c r="B91" s="35" t="s">
        <v>84</v>
      </c>
      <c r="C91" s="36">
        <v>580</v>
      </c>
      <c r="D91" s="36">
        <v>223</v>
      </c>
      <c r="E91" s="36">
        <v>0</v>
      </c>
      <c r="F91" s="85">
        <f t="shared" si="2"/>
        <v>0.27770859277708593</v>
      </c>
      <c r="G91" s="42" t="s">
        <v>311</v>
      </c>
    </row>
    <row r="92" spans="1:7" ht="28">
      <c r="A92" s="38">
        <v>89</v>
      </c>
      <c r="B92" s="38" t="s">
        <v>96</v>
      </c>
      <c r="C92" s="39">
        <v>450</v>
      </c>
      <c r="D92" s="39">
        <v>173</v>
      </c>
      <c r="E92" s="39">
        <v>0</v>
      </c>
      <c r="F92" s="85">
        <f t="shared" si="2"/>
        <v>0.27768860353130015</v>
      </c>
      <c r="G92" s="41" t="s">
        <v>240</v>
      </c>
    </row>
    <row r="93" spans="1:7" ht="28">
      <c r="A93" s="35">
        <v>90</v>
      </c>
      <c r="B93" s="35" t="s">
        <v>61</v>
      </c>
      <c r="C93" s="36">
        <v>314</v>
      </c>
      <c r="D93" s="36">
        <v>120</v>
      </c>
      <c r="E93" s="36">
        <v>0</v>
      </c>
      <c r="F93" s="85">
        <f t="shared" si="2"/>
        <v>0.27649769585253459</v>
      </c>
      <c r="G93" s="42" t="s">
        <v>224</v>
      </c>
    </row>
    <row r="94" spans="1:7" ht="42">
      <c r="A94" s="38">
        <v>91</v>
      </c>
      <c r="B94" s="38" t="s">
        <v>93</v>
      </c>
      <c r="C94" s="39">
        <v>1684</v>
      </c>
      <c r="D94" s="39">
        <v>198</v>
      </c>
      <c r="E94" s="39">
        <v>438</v>
      </c>
      <c r="F94" s="85">
        <f t="shared" si="2"/>
        <v>0.27413793103448275</v>
      </c>
      <c r="G94" s="41" t="s">
        <v>315</v>
      </c>
    </row>
    <row r="95" spans="1:7">
      <c r="A95" s="35">
        <v>92</v>
      </c>
      <c r="B95" s="35" t="s">
        <v>121</v>
      </c>
      <c r="C95" s="36">
        <v>1493</v>
      </c>
      <c r="D95" s="36">
        <v>382</v>
      </c>
      <c r="E95" s="36">
        <v>173</v>
      </c>
      <c r="F95" s="85">
        <f t="shared" si="2"/>
        <v>0.27099609375</v>
      </c>
      <c r="G95" s="42" t="s">
        <v>325</v>
      </c>
    </row>
    <row r="96" spans="1:7">
      <c r="A96" s="38">
        <v>93</v>
      </c>
      <c r="B96" s="38" t="s">
        <v>171</v>
      </c>
      <c r="C96" s="39">
        <v>1495</v>
      </c>
      <c r="D96" s="39">
        <v>359</v>
      </c>
      <c r="E96" s="39">
        <v>190</v>
      </c>
      <c r="F96" s="85">
        <f t="shared" si="2"/>
        <v>0.26859099804305286</v>
      </c>
      <c r="G96" s="41" t="s">
        <v>333</v>
      </c>
    </row>
    <row r="97" spans="1:7">
      <c r="A97" s="35">
        <v>94</v>
      </c>
      <c r="B97" s="35" t="s">
        <v>150</v>
      </c>
      <c r="C97" s="36">
        <v>505</v>
      </c>
      <c r="D97" s="36">
        <v>165</v>
      </c>
      <c r="E97" s="36">
        <v>8</v>
      </c>
      <c r="F97" s="85">
        <f t="shared" si="2"/>
        <v>0.25516224188790559</v>
      </c>
      <c r="G97" s="42" t="s">
        <v>295</v>
      </c>
    </row>
    <row r="98" spans="1:7" ht="42">
      <c r="A98" s="38">
        <v>95</v>
      </c>
      <c r="B98" s="38" t="s">
        <v>117</v>
      </c>
      <c r="C98" s="39">
        <v>602</v>
      </c>
      <c r="D98" s="39">
        <v>204</v>
      </c>
      <c r="E98" s="39">
        <v>0</v>
      </c>
      <c r="F98" s="85">
        <f t="shared" si="2"/>
        <v>0.25310173697270472</v>
      </c>
      <c r="G98" s="41" t="s">
        <v>324</v>
      </c>
    </row>
    <row r="99" spans="1:7">
      <c r="A99" s="35">
        <v>96</v>
      </c>
      <c r="B99" s="35" t="s">
        <v>186</v>
      </c>
      <c r="C99" s="36">
        <v>981</v>
      </c>
      <c r="D99" s="36">
        <v>331</v>
      </c>
      <c r="E99" s="36">
        <v>0</v>
      </c>
      <c r="F99" s="85">
        <f t="shared" ref="F99:F130" si="3">(D99+E99)/(C99+D99+E99)</f>
        <v>0.25228658536585363</v>
      </c>
      <c r="G99" s="42" t="s">
        <v>370</v>
      </c>
    </row>
    <row r="100" spans="1:7" ht="42">
      <c r="A100" s="38">
        <v>97</v>
      </c>
      <c r="B100" s="38" t="s">
        <v>79</v>
      </c>
      <c r="C100" s="39">
        <v>895</v>
      </c>
      <c r="D100" s="39">
        <v>295</v>
      </c>
      <c r="E100" s="39">
        <v>0</v>
      </c>
      <c r="F100" s="85">
        <f t="shared" si="3"/>
        <v>0.24789915966386555</v>
      </c>
      <c r="G100" s="41" t="s">
        <v>233</v>
      </c>
    </row>
    <row r="101" spans="1:7">
      <c r="A101" s="35">
        <v>98</v>
      </c>
      <c r="B101" s="35" t="s">
        <v>66</v>
      </c>
      <c r="C101" s="36">
        <v>1672</v>
      </c>
      <c r="D101" s="36">
        <v>551</v>
      </c>
      <c r="E101" s="36">
        <v>0</v>
      </c>
      <c r="F101" s="85">
        <f t="shared" si="3"/>
        <v>0.24786324786324787</v>
      </c>
      <c r="G101" s="42" t="s">
        <v>227</v>
      </c>
    </row>
    <row r="102" spans="1:7">
      <c r="A102" s="38">
        <v>99</v>
      </c>
      <c r="B102" s="38" t="s">
        <v>127</v>
      </c>
      <c r="C102" s="39">
        <v>786</v>
      </c>
      <c r="D102" s="39">
        <v>259</v>
      </c>
      <c r="E102" s="39">
        <v>0</v>
      </c>
      <c r="F102" s="85">
        <f t="shared" si="3"/>
        <v>0.24784688995215312</v>
      </c>
      <c r="G102" s="41" t="s">
        <v>259</v>
      </c>
    </row>
    <row r="103" spans="1:7" ht="28">
      <c r="A103" s="35">
        <v>100</v>
      </c>
      <c r="B103" s="35" t="s">
        <v>103</v>
      </c>
      <c r="C103" s="36">
        <v>896</v>
      </c>
      <c r="D103" s="36">
        <v>111</v>
      </c>
      <c r="E103" s="36">
        <v>183</v>
      </c>
      <c r="F103" s="85">
        <f t="shared" si="3"/>
        <v>0.24705882352941178</v>
      </c>
      <c r="G103" s="42" t="s">
        <v>317</v>
      </c>
    </row>
    <row r="104" spans="1:7" ht="28">
      <c r="A104" s="38">
        <v>101</v>
      </c>
      <c r="B104" s="38" t="s">
        <v>107</v>
      </c>
      <c r="C104" s="39">
        <v>539</v>
      </c>
      <c r="D104" s="39">
        <v>174</v>
      </c>
      <c r="E104" s="39">
        <v>0</v>
      </c>
      <c r="F104" s="85">
        <f t="shared" si="3"/>
        <v>0.24403927068723702</v>
      </c>
      <c r="G104" s="41" t="s">
        <v>319</v>
      </c>
    </row>
    <row r="105" spans="1:7">
      <c r="A105" s="35">
        <v>102</v>
      </c>
      <c r="B105" s="35" t="s">
        <v>163</v>
      </c>
      <c r="C105" s="36">
        <v>48</v>
      </c>
      <c r="D105" s="36">
        <v>14</v>
      </c>
      <c r="E105" s="36">
        <v>0</v>
      </c>
      <c r="F105" s="85">
        <f t="shared" si="3"/>
        <v>0.22580645161290322</v>
      </c>
      <c r="G105" s="42" t="s">
        <v>282</v>
      </c>
    </row>
    <row r="106" spans="1:7" ht="28">
      <c r="A106" s="38">
        <v>103</v>
      </c>
      <c r="B106" s="38" t="s">
        <v>191</v>
      </c>
      <c r="C106" s="39">
        <v>1138</v>
      </c>
      <c r="D106" s="39">
        <v>316</v>
      </c>
      <c r="E106" s="39">
        <v>0</v>
      </c>
      <c r="F106" s="85">
        <f t="shared" si="3"/>
        <v>0.2173314993122421</v>
      </c>
      <c r="G106" s="41" t="s">
        <v>369</v>
      </c>
    </row>
    <row r="107" spans="1:7">
      <c r="A107" s="35">
        <v>104</v>
      </c>
      <c r="B107" s="35" t="s">
        <v>82</v>
      </c>
      <c r="C107" s="36">
        <v>1024</v>
      </c>
      <c r="D107" s="36">
        <v>112</v>
      </c>
      <c r="E107" s="36">
        <v>172</v>
      </c>
      <c r="F107" s="85">
        <f t="shared" si="3"/>
        <v>0.21712538226299694</v>
      </c>
      <c r="G107" s="42" t="s">
        <v>357</v>
      </c>
    </row>
    <row r="108" spans="1:7">
      <c r="A108" s="38">
        <v>105</v>
      </c>
      <c r="B108" s="38" t="s">
        <v>46</v>
      </c>
      <c r="C108" s="39">
        <v>597</v>
      </c>
      <c r="D108" s="39">
        <v>165</v>
      </c>
      <c r="E108" s="39">
        <v>0</v>
      </c>
      <c r="F108" s="85">
        <f t="shared" si="3"/>
        <v>0.21653543307086615</v>
      </c>
      <c r="G108" s="41" t="s">
        <v>353</v>
      </c>
    </row>
    <row r="109" spans="1:7" ht="28">
      <c r="A109" s="35">
        <v>106</v>
      </c>
      <c r="B109" s="35" t="s">
        <v>92</v>
      </c>
      <c r="C109" s="36">
        <v>141</v>
      </c>
      <c r="D109" s="36">
        <v>19</v>
      </c>
      <c r="E109" s="36">
        <v>19</v>
      </c>
      <c r="F109" s="85">
        <f t="shared" si="3"/>
        <v>0.21229050279329609</v>
      </c>
      <c r="G109" s="42" t="s">
        <v>237</v>
      </c>
    </row>
    <row r="110" spans="1:7">
      <c r="A110" s="38">
        <v>107</v>
      </c>
      <c r="B110" s="38" t="s">
        <v>134</v>
      </c>
      <c r="C110" s="39">
        <v>1225</v>
      </c>
      <c r="D110" s="39">
        <v>329</v>
      </c>
      <c r="E110" s="39">
        <v>0</v>
      </c>
      <c r="F110" s="85">
        <f t="shared" si="3"/>
        <v>0.21171171171171171</v>
      </c>
      <c r="G110" s="41" t="s">
        <v>362</v>
      </c>
    </row>
    <row r="111" spans="1:7" ht="28">
      <c r="A111" s="35">
        <v>108</v>
      </c>
      <c r="B111" s="35" t="s">
        <v>119</v>
      </c>
      <c r="C111" s="36">
        <v>956</v>
      </c>
      <c r="D111" s="36">
        <v>241</v>
      </c>
      <c r="E111" s="36">
        <v>6</v>
      </c>
      <c r="F111" s="85">
        <f t="shared" si="3"/>
        <v>0.20532003325020781</v>
      </c>
      <c r="G111" s="42" t="s">
        <v>255</v>
      </c>
    </row>
    <row r="112" spans="1:7" ht="28">
      <c r="A112" s="38">
        <v>109</v>
      </c>
      <c r="B112" s="38" t="s">
        <v>146</v>
      </c>
      <c r="C112" s="39">
        <v>175</v>
      </c>
      <c r="D112" s="39">
        <v>44</v>
      </c>
      <c r="E112" s="39">
        <v>0</v>
      </c>
      <c r="F112" s="85">
        <f t="shared" si="3"/>
        <v>0.20091324200913241</v>
      </c>
      <c r="G112" s="41" t="s">
        <v>265</v>
      </c>
    </row>
    <row r="113" spans="1:7">
      <c r="A113" s="35">
        <v>110</v>
      </c>
      <c r="B113" s="35" t="s">
        <v>74</v>
      </c>
      <c r="C113" s="36">
        <v>32</v>
      </c>
      <c r="D113" s="36">
        <v>8</v>
      </c>
      <c r="E113" s="36">
        <v>0</v>
      </c>
      <c r="F113" s="85">
        <f t="shared" si="3"/>
        <v>0.2</v>
      </c>
      <c r="G113" s="42" t="s">
        <v>230</v>
      </c>
    </row>
    <row r="114" spans="1:7">
      <c r="A114" s="38">
        <v>111</v>
      </c>
      <c r="B114" s="38" t="s">
        <v>184</v>
      </c>
      <c r="C114" s="39">
        <v>630</v>
      </c>
      <c r="D114" s="39">
        <v>76</v>
      </c>
      <c r="E114" s="39">
        <v>80</v>
      </c>
      <c r="F114" s="85">
        <f t="shared" si="3"/>
        <v>0.19847328244274809</v>
      </c>
      <c r="G114" s="41" t="s">
        <v>371</v>
      </c>
    </row>
    <row r="115" spans="1:7" ht="28">
      <c r="A115" s="38">
        <v>113</v>
      </c>
      <c r="B115" s="38" t="s">
        <v>65</v>
      </c>
      <c r="C115" s="39">
        <v>535</v>
      </c>
      <c r="D115" s="39">
        <v>131</v>
      </c>
      <c r="E115" s="39">
        <v>0</v>
      </c>
      <c r="F115" s="85">
        <f t="shared" si="3"/>
        <v>0.1966966966966967</v>
      </c>
      <c r="G115" s="41" t="s">
        <v>225</v>
      </c>
    </row>
    <row r="116" spans="1:7" ht="28">
      <c r="A116" s="35">
        <v>112</v>
      </c>
      <c r="B116" s="35" t="s">
        <v>179</v>
      </c>
      <c r="C116" s="36">
        <v>854</v>
      </c>
      <c r="D116" s="36">
        <v>209</v>
      </c>
      <c r="E116" s="36">
        <v>0</v>
      </c>
      <c r="F116" s="85">
        <f t="shared" si="3"/>
        <v>0.19661335841956726</v>
      </c>
      <c r="G116" s="42" t="s">
        <v>338</v>
      </c>
    </row>
    <row r="117" spans="1:7" ht="28">
      <c r="A117" s="35">
        <v>114</v>
      </c>
      <c r="B117" s="35" t="s">
        <v>68</v>
      </c>
      <c r="C117" s="36">
        <v>1049</v>
      </c>
      <c r="D117" s="36">
        <v>243</v>
      </c>
      <c r="E117" s="36">
        <v>0</v>
      </c>
      <c r="F117" s="85">
        <f t="shared" si="3"/>
        <v>0.18808049535603716</v>
      </c>
      <c r="G117" s="42" t="s">
        <v>307</v>
      </c>
    </row>
    <row r="118" spans="1:7" ht="28">
      <c r="A118" s="38">
        <v>115</v>
      </c>
      <c r="B118" s="38" t="s">
        <v>105</v>
      </c>
      <c r="C118" s="39">
        <v>1326</v>
      </c>
      <c r="D118" s="39">
        <v>291</v>
      </c>
      <c r="E118" s="39">
        <v>5</v>
      </c>
      <c r="F118" s="85">
        <f t="shared" si="3"/>
        <v>0.18249075215782984</v>
      </c>
      <c r="G118" s="41" t="s">
        <v>245</v>
      </c>
    </row>
    <row r="119" spans="1:7">
      <c r="A119" s="38">
        <v>117</v>
      </c>
      <c r="B119" s="38" t="s">
        <v>251</v>
      </c>
      <c r="C119" s="39">
        <v>127</v>
      </c>
      <c r="D119" s="39">
        <v>28</v>
      </c>
      <c r="E119" s="39">
        <v>0</v>
      </c>
      <c r="F119" s="85">
        <f t="shared" si="3"/>
        <v>0.18064516129032257</v>
      </c>
      <c r="G119" s="41"/>
    </row>
    <row r="120" spans="1:7" ht="42">
      <c r="A120" s="35">
        <v>116</v>
      </c>
      <c r="B120" s="35" t="s">
        <v>118</v>
      </c>
      <c r="C120" s="36">
        <v>236</v>
      </c>
      <c r="D120" s="36">
        <v>51</v>
      </c>
      <c r="E120" s="36">
        <v>0</v>
      </c>
      <c r="F120" s="85">
        <f t="shared" si="3"/>
        <v>0.17770034843205576</v>
      </c>
      <c r="G120" s="42" t="s">
        <v>254</v>
      </c>
    </row>
    <row r="121" spans="1:7" ht="42">
      <c r="A121" s="35">
        <v>118</v>
      </c>
      <c r="B121" s="35" t="s">
        <v>199</v>
      </c>
      <c r="C121" s="36">
        <v>264</v>
      </c>
      <c r="D121" s="36">
        <v>16</v>
      </c>
      <c r="E121" s="36">
        <v>41</v>
      </c>
      <c r="F121" s="85">
        <f t="shared" si="3"/>
        <v>0.17757009345794392</v>
      </c>
      <c r="G121" s="42" t="s">
        <v>374</v>
      </c>
    </row>
    <row r="122" spans="1:7" ht="28">
      <c r="A122" s="38">
        <v>119</v>
      </c>
      <c r="B122" s="38" t="s">
        <v>50</v>
      </c>
      <c r="C122" s="39">
        <v>1519</v>
      </c>
      <c r="D122" s="39">
        <v>324</v>
      </c>
      <c r="E122" s="39">
        <v>0</v>
      </c>
      <c r="F122" s="85">
        <f t="shared" si="3"/>
        <v>0.17580032555615843</v>
      </c>
      <c r="G122" s="41" t="s">
        <v>300</v>
      </c>
    </row>
    <row r="123" spans="1:7">
      <c r="A123" s="35">
        <v>120</v>
      </c>
      <c r="B123" s="35" t="s">
        <v>132</v>
      </c>
      <c r="C123" s="36">
        <v>2202</v>
      </c>
      <c r="D123" s="36">
        <v>450</v>
      </c>
      <c r="E123" s="36">
        <v>0</v>
      </c>
      <c r="F123" s="85">
        <f t="shared" si="3"/>
        <v>0.16968325791855204</v>
      </c>
      <c r="G123" s="42" t="s">
        <v>326</v>
      </c>
    </row>
    <row r="124" spans="1:7">
      <c r="A124" s="38">
        <v>121</v>
      </c>
      <c r="B124" s="38" t="s">
        <v>161</v>
      </c>
      <c r="C124" s="39">
        <v>652</v>
      </c>
      <c r="D124" s="39">
        <v>114</v>
      </c>
      <c r="E124" s="39">
        <v>19</v>
      </c>
      <c r="F124" s="85">
        <f t="shared" si="3"/>
        <v>0.16942675159235668</v>
      </c>
      <c r="G124" s="41" t="s">
        <v>334</v>
      </c>
    </row>
    <row r="125" spans="1:7">
      <c r="A125" s="38">
        <v>123</v>
      </c>
      <c r="B125" s="38" t="s">
        <v>114</v>
      </c>
      <c r="C125" s="39">
        <v>1788</v>
      </c>
      <c r="D125" s="39">
        <v>356</v>
      </c>
      <c r="E125" s="39">
        <v>0</v>
      </c>
      <c r="F125" s="85">
        <f t="shared" si="3"/>
        <v>0.16604477611940299</v>
      </c>
      <c r="G125" s="41" t="s">
        <v>322</v>
      </c>
    </row>
    <row r="126" spans="1:7">
      <c r="A126" s="35">
        <v>122</v>
      </c>
      <c r="B126" s="35" t="s">
        <v>56</v>
      </c>
      <c r="C126" s="36">
        <v>493</v>
      </c>
      <c r="D126" s="36">
        <v>98</v>
      </c>
      <c r="E126" s="36">
        <v>0</v>
      </c>
      <c r="F126" s="85">
        <f t="shared" si="3"/>
        <v>0.16582064297800339</v>
      </c>
      <c r="G126" s="42" t="s">
        <v>302</v>
      </c>
    </row>
    <row r="127" spans="1:7">
      <c r="A127" s="35">
        <v>124</v>
      </c>
      <c r="B127" s="35" t="s">
        <v>143</v>
      </c>
      <c r="C127" s="36">
        <v>1582</v>
      </c>
      <c r="D127" s="36">
        <v>297</v>
      </c>
      <c r="E127" s="36">
        <v>0</v>
      </c>
      <c r="F127" s="85">
        <f t="shared" si="3"/>
        <v>0.15806279936136242</v>
      </c>
      <c r="G127" s="42" t="s">
        <v>328</v>
      </c>
    </row>
    <row r="128" spans="1:7">
      <c r="A128" s="38">
        <v>125</v>
      </c>
      <c r="B128" s="38" t="s">
        <v>167</v>
      </c>
      <c r="C128" s="39">
        <v>192</v>
      </c>
      <c r="D128" s="39">
        <v>16</v>
      </c>
      <c r="E128" s="39">
        <v>20</v>
      </c>
      <c r="F128" s="85">
        <f t="shared" si="3"/>
        <v>0.15789473684210525</v>
      </c>
      <c r="G128" s="41" t="s">
        <v>280</v>
      </c>
    </row>
    <row r="129" spans="1:7">
      <c r="A129" s="35">
        <v>126</v>
      </c>
      <c r="B129" s="35" t="s">
        <v>73</v>
      </c>
      <c r="C129" s="36">
        <v>188</v>
      </c>
      <c r="D129" s="36">
        <v>35</v>
      </c>
      <c r="E129" s="36">
        <v>0</v>
      </c>
      <c r="F129" s="85">
        <f t="shared" si="3"/>
        <v>0.15695067264573992</v>
      </c>
      <c r="G129" s="42" t="s">
        <v>229</v>
      </c>
    </row>
    <row r="130" spans="1:7">
      <c r="A130" s="38">
        <v>127</v>
      </c>
      <c r="B130" s="38" t="s">
        <v>100</v>
      </c>
      <c r="C130" s="39">
        <v>497</v>
      </c>
      <c r="D130" s="39">
        <v>87</v>
      </c>
      <c r="E130" s="39">
        <v>0</v>
      </c>
      <c r="F130" s="85">
        <f t="shared" si="3"/>
        <v>0.14897260273972604</v>
      </c>
      <c r="G130" s="41" t="s">
        <v>243</v>
      </c>
    </row>
    <row r="131" spans="1:7" ht="28">
      <c r="A131" s="35">
        <v>128</v>
      </c>
      <c r="B131" s="35" t="s">
        <v>120</v>
      </c>
      <c r="C131" s="36">
        <v>52</v>
      </c>
      <c r="D131" s="36">
        <v>9</v>
      </c>
      <c r="E131" s="36">
        <v>0</v>
      </c>
      <c r="F131" s="85">
        <f t="shared" ref="F131:F162" si="4">(D131+E131)/(C131+D131+E131)</f>
        <v>0.14754098360655737</v>
      </c>
      <c r="G131" s="42" t="s">
        <v>290</v>
      </c>
    </row>
    <row r="132" spans="1:7">
      <c r="A132" s="38">
        <v>129</v>
      </c>
      <c r="B132" s="38" t="s">
        <v>63</v>
      </c>
      <c r="C132" s="39">
        <v>1555</v>
      </c>
      <c r="D132" s="39">
        <v>240</v>
      </c>
      <c r="E132" s="39">
        <v>25</v>
      </c>
      <c r="F132" s="85">
        <f t="shared" si="4"/>
        <v>0.14560439560439561</v>
      </c>
      <c r="G132" s="41" t="s">
        <v>306</v>
      </c>
    </row>
    <row r="133" spans="1:7" ht="28">
      <c r="A133" s="35">
        <v>130</v>
      </c>
      <c r="B133" s="35" t="s">
        <v>190</v>
      </c>
      <c r="C133" s="36">
        <v>1204</v>
      </c>
      <c r="D133" s="36">
        <v>193</v>
      </c>
      <c r="E133" s="36">
        <v>8</v>
      </c>
      <c r="F133" s="85">
        <f t="shared" si="4"/>
        <v>0.14306049822064057</v>
      </c>
      <c r="G133" s="42" t="s">
        <v>341</v>
      </c>
    </row>
    <row r="134" spans="1:7" ht="28">
      <c r="A134" s="38">
        <v>131</v>
      </c>
      <c r="B134" s="38" t="s">
        <v>89</v>
      </c>
      <c r="C134" s="39">
        <v>1034</v>
      </c>
      <c r="D134" s="39">
        <v>168</v>
      </c>
      <c r="E134" s="39">
        <v>0</v>
      </c>
      <c r="F134" s="85">
        <f t="shared" si="4"/>
        <v>0.13976705490848584</v>
      </c>
      <c r="G134" s="41" t="s">
        <v>314</v>
      </c>
    </row>
    <row r="135" spans="1:7" ht="28">
      <c r="A135" s="35">
        <v>132</v>
      </c>
      <c r="B135" s="35" t="s">
        <v>170</v>
      </c>
      <c r="C135" s="36">
        <v>653</v>
      </c>
      <c r="D135" s="36">
        <v>100</v>
      </c>
      <c r="E135" s="36">
        <v>0</v>
      </c>
      <c r="F135" s="85">
        <f t="shared" si="4"/>
        <v>0.13280212483399734</v>
      </c>
      <c r="G135" s="42" t="s">
        <v>279</v>
      </c>
    </row>
    <row r="136" spans="1:7" ht="28">
      <c r="A136" s="38">
        <v>133</v>
      </c>
      <c r="B136" s="38" t="s">
        <v>200</v>
      </c>
      <c r="C136" s="39">
        <v>937</v>
      </c>
      <c r="D136" s="39">
        <v>132</v>
      </c>
      <c r="E136" s="39">
        <v>0</v>
      </c>
      <c r="F136" s="85">
        <f t="shared" si="4"/>
        <v>0.1234798877455566</v>
      </c>
      <c r="G136" s="41" t="s">
        <v>346</v>
      </c>
    </row>
    <row r="137" spans="1:7" ht="42">
      <c r="A137" s="35">
        <v>134</v>
      </c>
      <c r="B137" s="35" t="s">
        <v>169</v>
      </c>
      <c r="C137" s="36">
        <v>1519</v>
      </c>
      <c r="D137" s="36">
        <v>202</v>
      </c>
      <c r="E137" s="36">
        <v>0</v>
      </c>
      <c r="F137" s="85">
        <f t="shared" si="4"/>
        <v>0.11737361998837885</v>
      </c>
      <c r="G137" s="43" t="s">
        <v>332</v>
      </c>
    </row>
    <row r="138" spans="1:7">
      <c r="A138" s="38">
        <v>135</v>
      </c>
      <c r="B138" s="38" t="s">
        <v>59</v>
      </c>
      <c r="C138" s="39">
        <v>1259</v>
      </c>
      <c r="D138" s="39">
        <v>166</v>
      </c>
      <c r="E138" s="39">
        <v>0</v>
      </c>
      <c r="F138" s="85">
        <f t="shared" si="4"/>
        <v>0.11649122807017544</v>
      </c>
      <c r="G138" s="41" t="s">
        <v>304</v>
      </c>
    </row>
    <row r="139" spans="1:7">
      <c r="A139" s="35">
        <v>136</v>
      </c>
      <c r="B139" s="35" t="s">
        <v>62</v>
      </c>
      <c r="C139" s="36">
        <v>110</v>
      </c>
      <c r="D139" s="36">
        <v>14</v>
      </c>
      <c r="E139" s="36">
        <v>0</v>
      </c>
      <c r="F139" s="85">
        <f t="shared" si="4"/>
        <v>0.11290322580645161</v>
      </c>
      <c r="G139" s="42" t="s">
        <v>305</v>
      </c>
    </row>
    <row r="140" spans="1:7" ht="28">
      <c r="A140" s="38">
        <v>137</v>
      </c>
      <c r="B140" s="38" t="s">
        <v>183</v>
      </c>
      <c r="C140" s="39">
        <v>293</v>
      </c>
      <c r="D140" s="39">
        <v>36</v>
      </c>
      <c r="E140" s="39">
        <v>0</v>
      </c>
      <c r="F140" s="85">
        <f t="shared" si="4"/>
        <v>0.10942249240121581</v>
      </c>
      <c r="G140" s="41" t="s">
        <v>347</v>
      </c>
    </row>
    <row r="141" spans="1:7">
      <c r="A141" s="35">
        <v>138</v>
      </c>
      <c r="B141" s="35" t="s">
        <v>81</v>
      </c>
      <c r="C141" s="36">
        <v>755</v>
      </c>
      <c r="D141" s="36">
        <v>92</v>
      </c>
      <c r="E141" s="36">
        <v>0</v>
      </c>
      <c r="F141" s="85">
        <f t="shared" si="4"/>
        <v>0.10861865407319952</v>
      </c>
      <c r="G141" s="42" t="s">
        <v>309</v>
      </c>
    </row>
    <row r="142" spans="1:7">
      <c r="A142" s="38">
        <v>139</v>
      </c>
      <c r="B142" s="38" t="s">
        <v>53</v>
      </c>
      <c r="C142" s="39">
        <v>251</v>
      </c>
      <c r="D142" s="39">
        <v>28</v>
      </c>
      <c r="E142" s="39">
        <v>0</v>
      </c>
      <c r="F142" s="85">
        <f t="shared" si="4"/>
        <v>0.1003584229390681</v>
      </c>
      <c r="G142" s="41" t="s">
        <v>301</v>
      </c>
    </row>
    <row r="143" spans="1:7">
      <c r="A143" s="35">
        <v>140</v>
      </c>
      <c r="B143" s="35" t="s">
        <v>160</v>
      </c>
      <c r="C143" s="36">
        <v>166</v>
      </c>
      <c r="D143" s="36">
        <v>18</v>
      </c>
      <c r="E143" s="36">
        <v>0</v>
      </c>
      <c r="F143" s="85">
        <f t="shared" si="4"/>
        <v>9.7826086956521743E-2</v>
      </c>
      <c r="G143" s="42" t="s">
        <v>296</v>
      </c>
    </row>
    <row r="144" spans="1:7" ht="28">
      <c r="A144" s="38">
        <v>141</v>
      </c>
      <c r="B144" s="38" t="s">
        <v>47</v>
      </c>
      <c r="C144" s="39">
        <v>1055</v>
      </c>
      <c r="D144" s="39">
        <v>107</v>
      </c>
      <c r="E144" s="39">
        <v>0</v>
      </c>
      <c r="F144" s="85">
        <f t="shared" si="4"/>
        <v>9.2082616179001722E-2</v>
      </c>
      <c r="G144" s="41" t="s">
        <v>294</v>
      </c>
    </row>
    <row r="145" spans="1:7" ht="28">
      <c r="A145" s="35">
        <v>142</v>
      </c>
      <c r="B145" s="35" t="s">
        <v>104</v>
      </c>
      <c r="C145" s="36">
        <v>833</v>
      </c>
      <c r="D145" s="36">
        <v>80</v>
      </c>
      <c r="E145" s="36">
        <v>0</v>
      </c>
      <c r="F145" s="85">
        <f t="shared" si="4"/>
        <v>8.7623220153340634E-2</v>
      </c>
      <c r="G145" s="42" t="s">
        <v>318</v>
      </c>
    </row>
    <row r="146" spans="1:7">
      <c r="A146" s="38">
        <v>143</v>
      </c>
      <c r="B146" s="38" t="s">
        <v>139</v>
      </c>
      <c r="C146" s="39">
        <v>2009</v>
      </c>
      <c r="D146" s="39">
        <v>182</v>
      </c>
      <c r="E146" s="39">
        <v>0</v>
      </c>
      <c r="F146" s="85">
        <f t="shared" si="4"/>
        <v>8.3067092651757185E-2</v>
      </c>
      <c r="G146" s="41" t="s">
        <v>364</v>
      </c>
    </row>
    <row r="147" spans="1:7">
      <c r="A147" s="35">
        <v>144</v>
      </c>
      <c r="B147" s="35" t="s">
        <v>165</v>
      </c>
      <c r="C147" s="36">
        <v>1100</v>
      </c>
      <c r="D147" s="36">
        <v>97</v>
      </c>
      <c r="E147" s="36">
        <v>0</v>
      </c>
      <c r="F147" s="85">
        <f t="shared" si="4"/>
        <v>8.1035923141186295E-2</v>
      </c>
      <c r="G147" s="42" t="s">
        <v>331</v>
      </c>
    </row>
    <row r="148" spans="1:7">
      <c r="A148" s="38">
        <v>145</v>
      </c>
      <c r="B148" s="38" t="s">
        <v>177</v>
      </c>
      <c r="C148" s="39">
        <v>170</v>
      </c>
      <c r="D148" s="39">
        <v>14</v>
      </c>
      <c r="E148" s="39">
        <v>0</v>
      </c>
      <c r="F148" s="85">
        <f t="shared" si="4"/>
        <v>7.6086956521739135E-2</v>
      </c>
      <c r="G148" s="41" t="s">
        <v>348</v>
      </c>
    </row>
    <row r="149" spans="1:7" ht="42">
      <c r="A149" s="35">
        <v>146</v>
      </c>
      <c r="B149" s="35" t="s">
        <v>137</v>
      </c>
      <c r="C149" s="36">
        <v>1217</v>
      </c>
      <c r="D149" s="36">
        <v>91</v>
      </c>
      <c r="E149" s="36">
        <v>0</v>
      </c>
      <c r="F149" s="85">
        <f t="shared" si="4"/>
        <v>6.9571865443425071E-2</v>
      </c>
      <c r="G149" s="42" t="s">
        <v>363</v>
      </c>
    </row>
    <row r="150" spans="1:7">
      <c r="A150" s="38">
        <v>147</v>
      </c>
      <c r="B150" s="38" t="s">
        <v>198</v>
      </c>
      <c r="C150" s="39">
        <v>97</v>
      </c>
      <c r="D150" s="39">
        <v>7</v>
      </c>
      <c r="E150" s="39">
        <v>0</v>
      </c>
      <c r="F150" s="85">
        <f t="shared" si="4"/>
        <v>6.7307692307692304E-2</v>
      </c>
      <c r="G150" s="41" t="s">
        <v>373</v>
      </c>
    </row>
    <row r="151" spans="1:7">
      <c r="A151" s="35">
        <v>148</v>
      </c>
      <c r="B151" s="35" t="s">
        <v>182</v>
      </c>
      <c r="C151" s="36">
        <v>600</v>
      </c>
      <c r="D151" s="36">
        <v>42</v>
      </c>
      <c r="E151" s="36">
        <v>0</v>
      </c>
      <c r="F151" s="85">
        <f t="shared" si="4"/>
        <v>6.5420560747663545E-2</v>
      </c>
      <c r="G151" s="42" t="s">
        <v>286</v>
      </c>
    </row>
    <row r="152" spans="1:7" ht="28">
      <c r="A152" s="38">
        <v>149</v>
      </c>
      <c r="B152" s="38" t="s">
        <v>1</v>
      </c>
      <c r="C152" s="39">
        <v>1063</v>
      </c>
      <c r="D152" s="39">
        <v>1</v>
      </c>
      <c r="E152" s="39">
        <v>60</v>
      </c>
      <c r="F152" s="85">
        <f t="shared" si="4"/>
        <v>5.4270462633451956E-2</v>
      </c>
      <c r="G152" s="41" t="s">
        <v>298</v>
      </c>
    </row>
    <row r="153" spans="1:7" ht="42">
      <c r="A153" s="35">
        <v>150</v>
      </c>
      <c r="B153" s="35" t="s">
        <v>91</v>
      </c>
      <c r="C153" s="36">
        <v>635</v>
      </c>
      <c r="D153" s="36">
        <v>31</v>
      </c>
      <c r="E153" s="36">
        <v>0</v>
      </c>
      <c r="F153" s="85">
        <f t="shared" si="4"/>
        <v>4.6546546546546545E-2</v>
      </c>
      <c r="G153" s="42" t="s">
        <v>236</v>
      </c>
    </row>
    <row r="154" spans="1:7">
      <c r="A154" s="38">
        <v>151</v>
      </c>
      <c r="B154" s="38" t="s">
        <v>101</v>
      </c>
      <c r="C154" s="39">
        <v>1539</v>
      </c>
      <c r="D154" s="39">
        <v>74</v>
      </c>
      <c r="E154" s="39">
        <v>0</v>
      </c>
      <c r="F154" s="85">
        <f t="shared" si="4"/>
        <v>4.5877247365158087E-2</v>
      </c>
      <c r="G154" s="41" t="s">
        <v>359</v>
      </c>
    </row>
    <row r="155" spans="1:7">
      <c r="A155" s="35">
        <v>152</v>
      </c>
      <c r="B155" s="35" t="s">
        <v>187</v>
      </c>
      <c r="C155" s="36">
        <v>2998</v>
      </c>
      <c r="D155" s="36">
        <v>119</v>
      </c>
      <c r="E155" s="36">
        <v>14</v>
      </c>
      <c r="F155" s="85">
        <f t="shared" si="4"/>
        <v>4.247844139252635E-2</v>
      </c>
      <c r="G155" s="42" t="s">
        <v>350</v>
      </c>
    </row>
    <row r="156" spans="1:7">
      <c r="A156" s="38">
        <v>153</v>
      </c>
      <c r="B156" s="38" t="s">
        <v>175</v>
      </c>
      <c r="C156" s="39">
        <v>48</v>
      </c>
      <c r="D156" s="39">
        <v>2</v>
      </c>
      <c r="E156" s="39">
        <v>0</v>
      </c>
      <c r="F156" s="85">
        <f t="shared" si="4"/>
        <v>0.04</v>
      </c>
      <c r="G156" s="41" t="s">
        <v>284</v>
      </c>
    </row>
    <row r="157" spans="1:7">
      <c r="A157" s="35">
        <v>154</v>
      </c>
      <c r="B157" s="35" t="s">
        <v>138</v>
      </c>
      <c r="C157" s="36">
        <v>147</v>
      </c>
      <c r="D157" s="36">
        <v>6</v>
      </c>
      <c r="E157" s="36">
        <v>0</v>
      </c>
      <c r="F157" s="85">
        <f t="shared" si="4"/>
        <v>3.9215686274509803E-2</v>
      </c>
      <c r="G157" s="42" t="s">
        <v>263</v>
      </c>
    </row>
    <row r="158" spans="1:7">
      <c r="A158" s="38">
        <v>155</v>
      </c>
      <c r="B158" s="38" t="s">
        <v>154</v>
      </c>
      <c r="C158" s="39">
        <v>51</v>
      </c>
      <c r="D158" s="39">
        <v>2</v>
      </c>
      <c r="E158" s="39">
        <v>0</v>
      </c>
      <c r="F158" s="85">
        <f t="shared" si="4"/>
        <v>3.7735849056603772E-2</v>
      </c>
      <c r="G158" s="41" t="s">
        <v>272</v>
      </c>
    </row>
    <row r="159" spans="1:7">
      <c r="A159" s="35">
        <v>156</v>
      </c>
      <c r="B159" s="35" t="s">
        <v>77</v>
      </c>
      <c r="C159" s="36">
        <v>370</v>
      </c>
      <c r="D159" s="36">
        <v>13</v>
      </c>
      <c r="E159" s="36">
        <v>0</v>
      </c>
      <c r="F159" s="85">
        <f t="shared" si="4"/>
        <v>3.3942558746736295E-2</v>
      </c>
      <c r="G159" s="42" t="s">
        <v>351</v>
      </c>
    </row>
    <row r="160" spans="1:7" ht="42">
      <c r="A160" s="38">
        <v>157</v>
      </c>
      <c r="B160" s="38" t="s">
        <v>99</v>
      </c>
      <c r="C160" s="39">
        <v>129</v>
      </c>
      <c r="D160" s="39">
        <v>4</v>
      </c>
      <c r="E160" s="39">
        <v>0</v>
      </c>
      <c r="F160" s="85">
        <f t="shared" si="4"/>
        <v>3.007518796992481E-2</v>
      </c>
      <c r="G160" s="41" t="s">
        <v>242</v>
      </c>
    </row>
    <row r="161" spans="1:7">
      <c r="A161" s="35">
        <v>158</v>
      </c>
      <c r="B161" s="35" t="s">
        <v>124</v>
      </c>
      <c r="C161" s="36">
        <v>101</v>
      </c>
      <c r="D161" s="36">
        <v>3</v>
      </c>
      <c r="E161" s="36">
        <v>0</v>
      </c>
      <c r="F161" s="85">
        <f t="shared" si="4"/>
        <v>2.8846153846153848E-2</v>
      </c>
      <c r="G161" s="42">
        <v>0</v>
      </c>
    </row>
    <row r="162" spans="1:7">
      <c r="A162" s="38">
        <v>159</v>
      </c>
      <c r="B162" s="38" t="s">
        <v>51</v>
      </c>
      <c r="C162" s="39">
        <v>260</v>
      </c>
      <c r="D162" s="39">
        <v>6</v>
      </c>
      <c r="E162" s="39">
        <v>0</v>
      </c>
      <c r="F162" s="87">
        <f t="shared" si="4"/>
        <v>2.2556390977443608E-2</v>
      </c>
      <c r="G162" s="41" t="s">
        <v>349</v>
      </c>
    </row>
    <row r="163" spans="1:7" ht="28">
      <c r="A163" s="35">
        <v>160</v>
      </c>
      <c r="B163" s="35" t="s">
        <v>76</v>
      </c>
      <c r="C163" s="36">
        <v>396</v>
      </c>
      <c r="D163" s="36">
        <v>9</v>
      </c>
      <c r="E163" s="36">
        <v>0</v>
      </c>
      <c r="F163" s="87">
        <f t="shared" ref="F163" si="5">(D163+E163)/(C163+D163+E163)</f>
        <v>2.2222222222222223E-2</v>
      </c>
      <c r="G163" s="42" t="s">
        <v>232</v>
      </c>
    </row>
    <row r="164" spans="1:7">
      <c r="A164" s="38">
        <v>161</v>
      </c>
      <c r="B164" s="38" t="s">
        <v>174</v>
      </c>
      <c r="C164" s="39">
        <v>101</v>
      </c>
      <c r="D164" s="39">
        <v>1</v>
      </c>
      <c r="E164" s="39">
        <v>0</v>
      </c>
      <c r="F164" s="88">
        <v>9.8135619500725225E-3</v>
      </c>
      <c r="G164" s="41">
        <v>0</v>
      </c>
    </row>
  </sheetData>
  <autoFilter ref="A1:G1">
    <sortState ref="A2:G164">
      <sortCondition descending="1" ref="F1:F164"/>
    </sortState>
  </autoFilter>
  <pageMargins left="0.70866141732283472" right="0.70866141732283472" top="0.74803149606299213" bottom="0.74803149606299213" header="0.31496062992125984" footer="0.31496062992125984"/>
  <pageSetup paperSize="9" scale="73"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HE contract lookup</vt:lpstr>
      <vt:lpstr>All Academics ranked</vt:lpstr>
      <vt:lpstr>All Academics + ZH ranked</vt:lpstr>
      <vt:lpstr>All TO &amp; TR ranked</vt:lpstr>
      <vt:lpstr>All TO &amp; ZH teach ranked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Jonathon Guy</dc:creator>
  <cp:lastModifiedBy>Deborah Phillips</cp:lastModifiedBy>
  <cp:lastPrinted>2016-03-17T12:51:00Z</cp:lastPrinted>
  <dcterms:created xsi:type="dcterms:W3CDTF">2016-03-02T15:09:21Z</dcterms:created>
  <dcterms:modified xsi:type="dcterms:W3CDTF">2016-04-13T10:48:58Z</dcterms:modified>
</cp:coreProperties>
</file>