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calcChain.xml" ContentType="application/vnd.openxmlformats-officedocument.spreadsheetml.calcChai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803"/>
  <workbookPr/>
  <mc:AlternateContent xmlns:mc="http://schemas.openxmlformats.org/markup-compatibility/2006">
    <mc:Choice Requires="x15">
      <x15ac:absPath xmlns:x15ac="http://schemas.microsoft.com/office/spreadsheetml/2010/11/ac" url="C:\Users\s223288\Downloads\"/>
    </mc:Choice>
  </mc:AlternateContent>
  <xr:revisionPtr revIDLastSave="1195" documentId="11_4680A14BEF93F8750A5B77865F974567B2EE627D" xr6:coauthVersionLast="47" xr6:coauthVersionMax="47" xr10:uidLastSave="{64F42B55-8647-426D-BB05-8A06574DAD9C}"/>
  <bookViews>
    <workbookView xWindow="0" yWindow="0" windowWidth="28800" windowHeight="12435" firstSheet="6" activeTab="6" xr2:uid="{00000000-000D-0000-FFFF-FFFF00000000}"/>
  </bookViews>
  <sheets>
    <sheet name="OPIS" sheetId="1" state="hidden" r:id="rId1"/>
    <sheet name="ZBIÓR DANYCH" sheetId="8" r:id="rId2"/>
    <sheet name="znorm. przez liczbę mieszkańców" sheetId="3" r:id="rId3"/>
    <sheet name="statystki, obserwacje odstające" sheetId="9" r:id="rId4"/>
    <sheet name="RANGI" sheetId="5" r:id="rId5"/>
    <sheet name="MACIERZ I WEKTOR" sheetId="6" r:id="rId6"/>
    <sheet name="GRUPOWANIE" sheetId="7" r:id="rId7"/>
  </sheets>
  <definedNames>
    <definedName name="maks">GRUPOWANIE!$H$3:$H$3</definedName>
    <definedName name="min">GRUPOWANIE!$H$4:$H$4</definedName>
    <definedName name="roznica">GRUPOWANIE!$H$5:$H$5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21" i="9" l="1"/>
  <c r="H4" i="7"/>
  <c r="H3" i="7"/>
  <c r="H5" i="7" s="1" a="1"/>
  <c r="H5" i="7" s="1"/>
  <c r="K8" i="5"/>
  <c r="K4" i="5"/>
  <c r="K5" i="5"/>
  <c r="K6" i="5"/>
  <c r="K7" i="5"/>
  <c r="K9" i="5"/>
  <c r="K10" i="5"/>
  <c r="K11" i="5"/>
  <c r="K12" i="5"/>
  <c r="K13" i="5"/>
  <c r="K15" i="5"/>
  <c r="K14" i="5"/>
  <c r="K17" i="5"/>
  <c r="K16" i="5"/>
  <c r="K18" i="5"/>
  <c r="K3" i="5"/>
  <c r="S5" i="3"/>
  <c r="S6" i="3"/>
  <c r="S7" i="3"/>
  <c r="S8" i="3"/>
  <c r="S9" i="3"/>
  <c r="S10" i="3"/>
  <c r="S11" i="3"/>
  <c r="S12" i="3"/>
  <c r="S13" i="3"/>
  <c r="S14" i="3"/>
  <c r="S15" i="3"/>
  <c r="S16" i="3"/>
  <c r="S17" i="3"/>
  <c r="S18" i="3"/>
  <c r="S19" i="3"/>
  <c r="S4" i="3"/>
  <c r="H24" i="3" s="1"/>
  <c r="I25" i="3"/>
  <c r="J25" i="3"/>
  <c r="K25" i="3"/>
  <c r="L25" i="3"/>
  <c r="M25" i="3"/>
  <c r="N25" i="3"/>
  <c r="O25" i="3"/>
  <c r="P25" i="3"/>
  <c r="Q25" i="3"/>
  <c r="I26" i="3"/>
  <c r="J26" i="3"/>
  <c r="K26" i="3"/>
  <c r="L26" i="3"/>
  <c r="M26" i="3"/>
  <c r="N26" i="3"/>
  <c r="O26" i="3"/>
  <c r="P26" i="3"/>
  <c r="Q26" i="3"/>
  <c r="I27" i="3"/>
  <c r="J27" i="3"/>
  <c r="K27" i="3"/>
  <c r="L27" i="3"/>
  <c r="M27" i="3"/>
  <c r="N27" i="3"/>
  <c r="O27" i="3"/>
  <c r="P27" i="3"/>
  <c r="Q27" i="3"/>
  <c r="I28" i="3"/>
  <c r="J28" i="3"/>
  <c r="K28" i="3"/>
  <c r="L28" i="3"/>
  <c r="M28" i="3"/>
  <c r="N28" i="3"/>
  <c r="O28" i="3"/>
  <c r="P28" i="3"/>
  <c r="Q28" i="3"/>
  <c r="I29" i="3"/>
  <c r="J29" i="3"/>
  <c r="K29" i="3"/>
  <c r="L29" i="3"/>
  <c r="M29" i="3"/>
  <c r="N29" i="3"/>
  <c r="O29" i="3"/>
  <c r="P29" i="3"/>
  <c r="Q29" i="3"/>
  <c r="I30" i="3"/>
  <c r="J30" i="3"/>
  <c r="K30" i="3"/>
  <c r="L30" i="3"/>
  <c r="M30" i="3"/>
  <c r="N30" i="3"/>
  <c r="O30" i="3"/>
  <c r="P30" i="3"/>
  <c r="Q30" i="3"/>
  <c r="I31" i="3"/>
  <c r="J31" i="3"/>
  <c r="K31" i="3"/>
  <c r="L31" i="3"/>
  <c r="M31" i="3"/>
  <c r="N31" i="3"/>
  <c r="O31" i="3"/>
  <c r="P31" i="3"/>
  <c r="Q31" i="3"/>
  <c r="I32" i="3"/>
  <c r="J32" i="3"/>
  <c r="K32" i="3"/>
  <c r="L32" i="3"/>
  <c r="M32" i="3"/>
  <c r="N32" i="3"/>
  <c r="O32" i="3"/>
  <c r="P32" i="3"/>
  <c r="Q32" i="3"/>
  <c r="I33" i="3"/>
  <c r="J33" i="3"/>
  <c r="K33" i="3"/>
  <c r="L33" i="3"/>
  <c r="M33" i="3"/>
  <c r="N33" i="3"/>
  <c r="O33" i="3"/>
  <c r="P33" i="3"/>
  <c r="Q33" i="3"/>
  <c r="I34" i="3"/>
  <c r="J34" i="3"/>
  <c r="K34" i="3"/>
  <c r="L34" i="3"/>
  <c r="M34" i="3"/>
  <c r="N34" i="3"/>
  <c r="O34" i="3"/>
  <c r="P34" i="3"/>
  <c r="Q34" i="3"/>
  <c r="I35" i="3"/>
  <c r="J35" i="3"/>
  <c r="K35" i="3"/>
  <c r="L35" i="3"/>
  <c r="M35" i="3"/>
  <c r="N35" i="3"/>
  <c r="O35" i="3"/>
  <c r="P35" i="3"/>
  <c r="Q35" i="3"/>
  <c r="I36" i="3"/>
  <c r="J36" i="3"/>
  <c r="K36" i="3"/>
  <c r="L36" i="3"/>
  <c r="M36" i="3"/>
  <c r="N36" i="3"/>
  <c r="O36" i="3"/>
  <c r="P36" i="3"/>
  <c r="Q36" i="3"/>
  <c r="I37" i="3"/>
  <c r="J37" i="3"/>
  <c r="K37" i="3"/>
  <c r="L37" i="3"/>
  <c r="M37" i="3"/>
  <c r="N37" i="3"/>
  <c r="O37" i="3"/>
  <c r="P37" i="3"/>
  <c r="Q37" i="3"/>
  <c r="I38" i="3"/>
  <c r="J38" i="3"/>
  <c r="K38" i="3"/>
  <c r="L38" i="3"/>
  <c r="M38" i="3"/>
  <c r="N38" i="3"/>
  <c r="O38" i="3"/>
  <c r="P38" i="3"/>
  <c r="Q38" i="3"/>
  <c r="I39" i="3"/>
  <c r="J39" i="3"/>
  <c r="K39" i="3"/>
  <c r="L39" i="3"/>
  <c r="M39" i="3"/>
  <c r="N39" i="3"/>
  <c r="O39" i="3"/>
  <c r="P39" i="3"/>
  <c r="Q39" i="3"/>
  <c r="I24" i="3"/>
  <c r="J24" i="3"/>
  <c r="K24" i="3"/>
  <c r="L24" i="3"/>
  <c r="M24" i="3"/>
  <c r="N24" i="3"/>
  <c r="O24" i="3"/>
  <c r="P24" i="3"/>
  <c r="Q24" i="3"/>
  <c r="E24" i="3"/>
  <c r="C25" i="3"/>
  <c r="D25" i="3"/>
  <c r="E25" i="3"/>
  <c r="F25" i="3"/>
  <c r="C26" i="3"/>
  <c r="D26" i="3"/>
  <c r="E26" i="3"/>
  <c r="F26" i="3"/>
  <c r="C27" i="3"/>
  <c r="D27" i="3"/>
  <c r="E27" i="3"/>
  <c r="F27" i="3"/>
  <c r="C28" i="3"/>
  <c r="D28" i="3"/>
  <c r="E28" i="3"/>
  <c r="F28" i="3"/>
  <c r="C29" i="3"/>
  <c r="D29" i="3"/>
  <c r="E29" i="3"/>
  <c r="F29" i="3"/>
  <c r="C30" i="3"/>
  <c r="D30" i="3"/>
  <c r="E30" i="3"/>
  <c r="F30" i="3"/>
  <c r="C31" i="3"/>
  <c r="D31" i="3"/>
  <c r="E31" i="3"/>
  <c r="F31" i="3"/>
  <c r="C32" i="3"/>
  <c r="D32" i="3"/>
  <c r="E32" i="3"/>
  <c r="F32" i="3"/>
  <c r="C33" i="3"/>
  <c r="D33" i="3"/>
  <c r="E33" i="3"/>
  <c r="F33" i="3"/>
  <c r="C34" i="3"/>
  <c r="D34" i="3"/>
  <c r="E34" i="3"/>
  <c r="F34" i="3"/>
  <c r="C35" i="3"/>
  <c r="D35" i="3"/>
  <c r="E35" i="3"/>
  <c r="F35" i="3"/>
  <c r="C36" i="3"/>
  <c r="D36" i="3"/>
  <c r="E36" i="3"/>
  <c r="F36" i="3"/>
  <c r="C37" i="3"/>
  <c r="D37" i="3"/>
  <c r="E37" i="3"/>
  <c r="F37" i="3"/>
  <c r="C38" i="3"/>
  <c r="D38" i="3"/>
  <c r="E38" i="3"/>
  <c r="F38" i="3"/>
  <c r="C39" i="3"/>
  <c r="D39" i="3"/>
  <c r="E39" i="3"/>
  <c r="F39" i="3"/>
  <c r="D24" i="3"/>
  <c r="F24" i="3"/>
  <c r="G24" i="3"/>
  <c r="C24" i="3"/>
  <c r="D5" i="7" l="1" a="1"/>
  <c r="D5" i="7" s="1"/>
  <c r="D6" i="7" a="1"/>
  <c r="D6" i="7" s="1"/>
  <c r="D7" i="7" a="1"/>
  <c r="D7" i="7" s="1"/>
  <c r="D8" i="7" a="1"/>
  <c r="D8" i="7" s="1"/>
  <c r="D9" i="7" a="1"/>
  <c r="D9" i="7" s="1"/>
  <c r="D10" i="7" a="1"/>
  <c r="D10" i="7" s="1"/>
  <c r="D11" i="7" a="1"/>
  <c r="D11" i="7" s="1"/>
  <c r="D12" i="7" a="1"/>
  <c r="D12" i="7" s="1"/>
  <c r="D13" i="7" a="1"/>
  <c r="D13" i="7" s="1"/>
  <c r="D14" i="7" a="1"/>
  <c r="D14" i="7" s="1"/>
  <c r="D15" i="7" a="1"/>
  <c r="D15" i="7" s="1"/>
  <c r="D16" i="7" a="1"/>
  <c r="D16" i="7" s="1"/>
  <c r="D17" i="7" a="1"/>
  <c r="D17" i="7" s="1"/>
  <c r="D18" i="7" a="1"/>
  <c r="D18" i="7" s="1"/>
  <c r="D19" i="7" a="1"/>
  <c r="D19" i="7" s="1"/>
  <c r="D4" i="7" a="1"/>
  <c r="D4" i="7" s="1"/>
  <c r="Q47" i="9"/>
  <c r="P47" i="9"/>
  <c r="O47" i="9"/>
  <c r="N47" i="9"/>
  <c r="M47" i="9"/>
  <c r="L47" i="9"/>
  <c r="K47" i="9"/>
  <c r="J47" i="9"/>
  <c r="I47" i="9"/>
  <c r="H47" i="9"/>
  <c r="G47" i="9"/>
  <c r="F47" i="9"/>
  <c r="E47" i="9"/>
  <c r="D47" i="9"/>
  <c r="C47" i="9"/>
  <c r="Q48" i="9"/>
  <c r="P48" i="9"/>
  <c r="O48" i="9"/>
  <c r="N48" i="9"/>
  <c r="M48" i="9"/>
  <c r="L48" i="9"/>
  <c r="K48" i="9"/>
  <c r="J48" i="9"/>
  <c r="I48" i="9"/>
  <c r="H48" i="9"/>
  <c r="G48" i="9"/>
  <c r="F48" i="9"/>
  <c r="E48" i="9"/>
  <c r="D48" i="9"/>
  <c r="C48" i="9"/>
  <c r="Q49" i="9"/>
  <c r="P49" i="9"/>
  <c r="O49" i="9"/>
  <c r="N49" i="9"/>
  <c r="M49" i="9"/>
  <c r="L49" i="9"/>
  <c r="K49" i="9"/>
  <c r="J49" i="9"/>
  <c r="I49" i="9"/>
  <c r="H49" i="9"/>
  <c r="G49" i="9"/>
  <c r="F49" i="9"/>
  <c r="E49" i="9"/>
  <c r="D49" i="9"/>
  <c r="C49" i="9"/>
  <c r="Q50" i="9"/>
  <c r="P50" i="9"/>
  <c r="O50" i="9"/>
  <c r="N50" i="9"/>
  <c r="M50" i="9"/>
  <c r="L50" i="9"/>
  <c r="K50" i="9"/>
  <c r="J50" i="9"/>
  <c r="I50" i="9"/>
  <c r="H50" i="9"/>
  <c r="G50" i="9"/>
  <c r="F50" i="9"/>
  <c r="E50" i="9"/>
  <c r="D50" i="9"/>
  <c r="C50" i="9"/>
  <c r="N51" i="9"/>
  <c r="K51" i="9"/>
  <c r="J51" i="9"/>
  <c r="I51" i="9"/>
  <c r="H51" i="9"/>
  <c r="G51" i="9"/>
  <c r="F51" i="9"/>
  <c r="E51" i="9"/>
  <c r="D51" i="9"/>
  <c r="C51" i="9"/>
  <c r="Q52" i="9"/>
  <c r="P52" i="9"/>
  <c r="O52" i="9"/>
  <c r="N52" i="9"/>
  <c r="L52" i="9"/>
  <c r="K52" i="9"/>
  <c r="J52" i="9"/>
  <c r="I52" i="9"/>
  <c r="H52" i="9"/>
  <c r="G52" i="9"/>
  <c r="F52" i="9"/>
  <c r="E52" i="9"/>
  <c r="D52" i="9"/>
  <c r="C52" i="9"/>
  <c r="Q53" i="9"/>
  <c r="P53" i="9"/>
  <c r="O53" i="9"/>
  <c r="N53" i="9"/>
  <c r="M53" i="9"/>
  <c r="L53" i="9"/>
  <c r="K53" i="9"/>
  <c r="J53" i="9"/>
  <c r="I53" i="9"/>
  <c r="F53" i="9"/>
  <c r="E53" i="9"/>
  <c r="C53" i="9"/>
  <c r="Q54" i="9"/>
  <c r="P54" i="9"/>
  <c r="O54" i="9"/>
  <c r="N54" i="9"/>
  <c r="M54" i="9"/>
  <c r="L54" i="9"/>
  <c r="K54" i="9"/>
  <c r="I54" i="9"/>
  <c r="H54" i="9"/>
  <c r="G54" i="9"/>
  <c r="F54" i="9"/>
  <c r="E54" i="9"/>
  <c r="C54" i="9"/>
  <c r="Q55" i="9"/>
  <c r="P55" i="9"/>
  <c r="O55" i="9"/>
  <c r="N55" i="9"/>
  <c r="M55" i="9"/>
  <c r="L55" i="9"/>
  <c r="K55" i="9"/>
  <c r="J55" i="9"/>
  <c r="I55" i="9"/>
  <c r="H55" i="9"/>
  <c r="G55" i="9"/>
  <c r="F55" i="9"/>
  <c r="E55" i="9"/>
  <c r="D55" i="9"/>
  <c r="C55" i="9"/>
  <c r="Q56" i="9"/>
  <c r="O56" i="9"/>
  <c r="N56" i="9"/>
  <c r="M56" i="9"/>
  <c r="L56" i="9"/>
  <c r="K56" i="9"/>
  <c r="J56" i="9"/>
  <c r="I56" i="9"/>
  <c r="H56" i="9"/>
  <c r="G56" i="9"/>
  <c r="F56" i="9"/>
  <c r="E56" i="9"/>
  <c r="D56" i="9"/>
  <c r="C56" i="9"/>
  <c r="Q57" i="9"/>
  <c r="P57" i="9"/>
  <c r="O57" i="9"/>
  <c r="N57" i="9"/>
  <c r="M57" i="9"/>
  <c r="L57" i="9"/>
  <c r="K57" i="9"/>
  <c r="J57" i="9"/>
  <c r="I57" i="9"/>
  <c r="H57" i="9"/>
  <c r="G57" i="9"/>
  <c r="F57" i="9"/>
  <c r="E57" i="9"/>
  <c r="D57" i="9"/>
  <c r="C57" i="9"/>
  <c r="Q58" i="9"/>
  <c r="P58" i="9"/>
  <c r="O58" i="9"/>
  <c r="N58" i="9"/>
  <c r="M58" i="9"/>
  <c r="L58" i="9"/>
  <c r="K58" i="9"/>
  <c r="J58" i="9"/>
  <c r="I58" i="9"/>
  <c r="H58" i="9"/>
  <c r="G58" i="9"/>
  <c r="F58" i="9"/>
  <c r="E58" i="9"/>
  <c r="D58" i="9"/>
  <c r="C58" i="9"/>
  <c r="Q59" i="9"/>
  <c r="P59" i="9"/>
  <c r="O59" i="9"/>
  <c r="N59" i="9"/>
  <c r="M59" i="9"/>
  <c r="L59" i="9"/>
  <c r="K59" i="9"/>
  <c r="J59" i="9"/>
  <c r="I59" i="9"/>
  <c r="H59" i="9"/>
  <c r="G59" i="9"/>
  <c r="F59" i="9"/>
  <c r="E59" i="9"/>
  <c r="D59" i="9"/>
  <c r="C59" i="9"/>
  <c r="Q60" i="9"/>
  <c r="P60" i="9"/>
  <c r="O60" i="9"/>
  <c r="N60" i="9"/>
  <c r="M60" i="9"/>
  <c r="L60" i="9"/>
  <c r="K60" i="9"/>
  <c r="J60" i="9"/>
  <c r="I60" i="9"/>
  <c r="H60" i="9"/>
  <c r="G60" i="9"/>
  <c r="F60" i="9"/>
  <c r="E60" i="9"/>
  <c r="D60" i="9"/>
  <c r="C60" i="9"/>
  <c r="Q61" i="9"/>
  <c r="P61" i="9"/>
  <c r="O61" i="9"/>
  <c r="N61" i="9"/>
  <c r="M61" i="9"/>
  <c r="L61" i="9"/>
  <c r="K61" i="9"/>
  <c r="J61" i="9"/>
  <c r="I61" i="9"/>
  <c r="H61" i="9"/>
  <c r="G61" i="9"/>
  <c r="F61" i="9"/>
  <c r="E61" i="9"/>
  <c r="D61" i="9"/>
  <c r="C61" i="9"/>
  <c r="G39" i="3"/>
  <c r="H39" i="3"/>
  <c r="G38" i="3"/>
  <c r="H38" i="3"/>
  <c r="G37" i="3"/>
  <c r="H37" i="3"/>
  <c r="G36" i="3"/>
  <c r="H36" i="3"/>
  <c r="G35" i="3"/>
  <c r="H35" i="3"/>
  <c r="G34" i="3"/>
  <c r="H34" i="3"/>
  <c r="G33" i="3"/>
  <c r="H33" i="3"/>
  <c r="G32" i="3"/>
  <c r="H32" i="3"/>
  <c r="G31" i="3"/>
  <c r="H31" i="3"/>
  <c r="G30" i="3"/>
  <c r="H30" i="3"/>
  <c r="G29" i="3"/>
  <c r="H29" i="3"/>
  <c r="G28" i="3"/>
  <c r="H28" i="3"/>
  <c r="G27" i="3"/>
  <c r="H27" i="3"/>
  <c r="G26" i="3"/>
  <c r="H26" i="3"/>
  <c r="G25" i="3"/>
  <c r="H25" i="3"/>
  <c r="L73" i="9" l="1"/>
  <c r="L72" i="9"/>
  <c r="L71" i="9"/>
  <c r="L69" i="9"/>
  <c r="L68" i="9"/>
  <c r="L67" i="9"/>
  <c r="L66" i="9"/>
  <c r="L65" i="9"/>
  <c r="L64" i="9"/>
  <c r="L63" i="9"/>
  <c r="L62" i="9"/>
  <c r="C46" i="9"/>
  <c r="C32" i="9"/>
  <c r="C31" i="9"/>
  <c r="C30" i="9"/>
  <c r="C28" i="9"/>
  <c r="C27" i="9"/>
  <c r="C26" i="9"/>
  <c r="C25" i="9"/>
  <c r="C24" i="9"/>
  <c r="C38" i="9" s="1"/>
  <c r="C23" i="9"/>
  <c r="C22" i="9"/>
  <c r="D46" i="9"/>
  <c r="D32" i="9"/>
  <c r="D31" i="9"/>
  <c r="D30" i="9"/>
  <c r="D28" i="9"/>
  <c r="D27" i="9"/>
  <c r="D26" i="9"/>
  <c r="D25" i="9"/>
  <c r="D24" i="9"/>
  <c r="D38" i="9" s="1"/>
  <c r="D23" i="9"/>
  <c r="D22" i="9"/>
  <c r="D21" i="9"/>
  <c r="E46" i="9"/>
  <c r="E32" i="9"/>
  <c r="E31" i="9"/>
  <c r="E30" i="9"/>
  <c r="E28" i="9"/>
  <c r="E27" i="9"/>
  <c r="E26" i="9"/>
  <c r="E25" i="9"/>
  <c r="E24" i="9"/>
  <c r="E38" i="9" s="1"/>
  <c r="E23" i="9"/>
  <c r="E22" i="9"/>
  <c r="E21" i="9"/>
  <c r="F46" i="9"/>
  <c r="F32" i="9"/>
  <c r="F31" i="9"/>
  <c r="F30" i="9"/>
  <c r="F28" i="9"/>
  <c r="F27" i="9"/>
  <c r="F26" i="9"/>
  <c r="F25" i="9"/>
  <c r="F24" i="9"/>
  <c r="F38" i="9" s="1"/>
  <c r="F23" i="9"/>
  <c r="F22" i="9"/>
  <c r="F21" i="9"/>
  <c r="G46" i="9"/>
  <c r="G32" i="9"/>
  <c r="G31" i="9"/>
  <c r="G30" i="9"/>
  <c r="G28" i="9"/>
  <c r="G27" i="9"/>
  <c r="G26" i="9"/>
  <c r="G25" i="9"/>
  <c r="G24" i="9"/>
  <c r="G38" i="9" s="1"/>
  <c r="G23" i="9"/>
  <c r="G22" i="9"/>
  <c r="G21" i="9"/>
  <c r="H46" i="9"/>
  <c r="H32" i="9"/>
  <c r="H31" i="9"/>
  <c r="H30" i="9"/>
  <c r="H28" i="9"/>
  <c r="H27" i="9"/>
  <c r="H26" i="9"/>
  <c r="H25" i="9"/>
  <c r="H24" i="9"/>
  <c r="H38" i="9" s="1"/>
  <c r="H23" i="9"/>
  <c r="H22" i="9"/>
  <c r="H21" i="9"/>
  <c r="I46" i="9"/>
  <c r="I32" i="9"/>
  <c r="I31" i="9"/>
  <c r="I30" i="9"/>
  <c r="I28" i="9"/>
  <c r="I27" i="9"/>
  <c r="I26" i="9"/>
  <c r="I25" i="9"/>
  <c r="I24" i="9"/>
  <c r="I38" i="9" s="1"/>
  <c r="I23" i="9"/>
  <c r="I22" i="9"/>
  <c r="I21" i="9"/>
  <c r="J46" i="9"/>
  <c r="J32" i="9"/>
  <c r="J31" i="9"/>
  <c r="J30" i="9"/>
  <c r="J28" i="9"/>
  <c r="J27" i="9"/>
  <c r="J26" i="9"/>
  <c r="J25" i="9"/>
  <c r="J24" i="9"/>
  <c r="J38" i="9" s="1"/>
  <c r="J23" i="9"/>
  <c r="J22" i="9"/>
  <c r="J21" i="9"/>
  <c r="K46" i="9"/>
  <c r="K32" i="9"/>
  <c r="K31" i="9"/>
  <c r="K30" i="9"/>
  <c r="K28" i="9"/>
  <c r="K27" i="9"/>
  <c r="K26" i="9"/>
  <c r="K25" i="9"/>
  <c r="K24" i="9"/>
  <c r="K38" i="9" s="1"/>
  <c r="K23" i="9"/>
  <c r="K22" i="9"/>
  <c r="K21" i="9"/>
  <c r="L32" i="9"/>
  <c r="L31" i="9"/>
  <c r="L30" i="9"/>
  <c r="L28" i="9"/>
  <c r="L27" i="9"/>
  <c r="L26" i="9"/>
  <c r="L25" i="9"/>
  <c r="L24" i="9"/>
  <c r="L38" i="9" s="1"/>
  <c r="L23" i="9"/>
  <c r="L22" i="9"/>
  <c r="L21" i="9"/>
  <c r="M46" i="9"/>
  <c r="M32" i="9"/>
  <c r="M31" i="9"/>
  <c r="M30" i="9"/>
  <c r="M28" i="9"/>
  <c r="M27" i="9"/>
  <c r="M26" i="9"/>
  <c r="M25" i="9"/>
  <c r="M24" i="9"/>
  <c r="M38" i="9" s="1"/>
  <c r="M23" i="9"/>
  <c r="M22" i="9"/>
  <c r="M21" i="9"/>
  <c r="N46" i="9"/>
  <c r="N32" i="9"/>
  <c r="N31" i="9"/>
  <c r="N30" i="9"/>
  <c r="N28" i="9"/>
  <c r="N27" i="9"/>
  <c r="N26" i="9"/>
  <c r="N25" i="9"/>
  <c r="N24" i="9"/>
  <c r="N38" i="9" s="1"/>
  <c r="N23" i="9"/>
  <c r="N22" i="9"/>
  <c r="N21" i="9"/>
  <c r="O46" i="9"/>
  <c r="O32" i="9"/>
  <c r="O31" i="9"/>
  <c r="O30" i="9"/>
  <c r="O28" i="9"/>
  <c r="O27" i="9"/>
  <c r="O26" i="9"/>
  <c r="O25" i="9"/>
  <c r="O24" i="9"/>
  <c r="O38" i="9" s="1"/>
  <c r="O23" i="9"/>
  <c r="O22" i="9"/>
  <c r="O21" i="9"/>
  <c r="P46" i="9"/>
  <c r="P32" i="9"/>
  <c r="P31" i="9"/>
  <c r="P30" i="9"/>
  <c r="P28" i="9"/>
  <c r="P27" i="9"/>
  <c r="P26" i="9"/>
  <c r="P25" i="9"/>
  <c r="P24" i="9"/>
  <c r="P38" i="9" s="1"/>
  <c r="P23" i="9"/>
  <c r="P22" i="9"/>
  <c r="P21" i="9"/>
  <c r="Q46" i="9"/>
  <c r="Q32" i="9"/>
  <c r="Q31" i="9"/>
  <c r="Q30" i="9"/>
  <c r="Q28" i="9"/>
  <c r="Q27" i="9"/>
  <c r="Q26" i="9"/>
  <c r="Q25" i="9"/>
  <c r="Q24" i="9"/>
  <c r="Q38" i="9" s="1"/>
  <c r="Q23" i="9"/>
  <c r="Q22" i="9"/>
  <c r="Q21" i="9"/>
  <c r="Q37" i="9" l="1"/>
  <c r="Q33" i="9"/>
  <c r="Q41" i="9"/>
  <c r="Q29" i="9"/>
  <c r="Q34" i="9"/>
  <c r="Q73" i="9"/>
  <c r="Q72" i="9"/>
  <c r="Q71" i="9"/>
  <c r="Q69" i="9"/>
  <c r="Q68" i="9"/>
  <c r="Q67" i="9"/>
  <c r="Q66" i="9"/>
  <c r="Q65" i="9"/>
  <c r="Q64" i="9"/>
  <c r="Q63" i="9"/>
  <c r="Q62" i="9"/>
  <c r="P37" i="9"/>
  <c r="P33" i="9"/>
  <c r="P41" i="9"/>
  <c r="P29" i="9"/>
  <c r="P34" i="9"/>
  <c r="P73" i="9"/>
  <c r="P72" i="9"/>
  <c r="P71" i="9"/>
  <c r="P69" i="9"/>
  <c r="P68" i="9"/>
  <c r="P67" i="9"/>
  <c r="P66" i="9"/>
  <c r="P65" i="9"/>
  <c r="P64" i="9"/>
  <c r="P63" i="9"/>
  <c r="P62" i="9"/>
  <c r="O37" i="9"/>
  <c r="O33" i="9"/>
  <c r="O41" i="9"/>
  <c r="O29" i="9"/>
  <c r="O34" i="9"/>
  <c r="O73" i="9"/>
  <c r="O72" i="9"/>
  <c r="O71" i="9"/>
  <c r="O69" i="9"/>
  <c r="O68" i="9"/>
  <c r="O67" i="9"/>
  <c r="O66" i="9"/>
  <c r="O65" i="9"/>
  <c r="O64" i="9"/>
  <c r="O63" i="9"/>
  <c r="O62" i="9"/>
  <c r="N37" i="9"/>
  <c r="N33" i="9"/>
  <c r="N41" i="9"/>
  <c r="N29" i="9"/>
  <c r="N34" i="9"/>
  <c r="N73" i="9"/>
  <c r="N72" i="9"/>
  <c r="N71" i="9"/>
  <c r="N69" i="9"/>
  <c r="N68" i="9"/>
  <c r="N67" i="9"/>
  <c r="N66" i="9"/>
  <c r="N65" i="9"/>
  <c r="N64" i="9"/>
  <c r="N63" i="9"/>
  <c r="N62" i="9"/>
  <c r="M37" i="9"/>
  <c r="M33" i="9"/>
  <c r="M41" i="9"/>
  <c r="M29" i="9"/>
  <c r="M34" i="9"/>
  <c r="M73" i="9"/>
  <c r="M72" i="9"/>
  <c r="M71" i="9"/>
  <c r="M69" i="9"/>
  <c r="M68" i="9"/>
  <c r="M67" i="9"/>
  <c r="M66" i="9"/>
  <c r="M65" i="9"/>
  <c r="M64" i="9"/>
  <c r="M63" i="9"/>
  <c r="M62" i="9"/>
  <c r="L37" i="9"/>
  <c r="L33" i="9"/>
  <c r="L41" i="9"/>
  <c r="L29" i="9"/>
  <c r="L34" i="9"/>
  <c r="K37" i="9"/>
  <c r="K33" i="9"/>
  <c r="K41" i="9"/>
  <c r="K29" i="9"/>
  <c r="K34" i="9"/>
  <c r="K73" i="9"/>
  <c r="K72" i="9"/>
  <c r="K71" i="9"/>
  <c r="K69" i="9"/>
  <c r="K68" i="9"/>
  <c r="K67" i="9"/>
  <c r="K66" i="9"/>
  <c r="K65" i="9"/>
  <c r="K64" i="9"/>
  <c r="K63" i="9"/>
  <c r="K62" i="9"/>
  <c r="J37" i="9"/>
  <c r="J33" i="9"/>
  <c r="J41" i="9"/>
  <c r="J29" i="9"/>
  <c r="J34" i="9"/>
  <c r="J73" i="9"/>
  <c r="J72" i="9"/>
  <c r="J71" i="9"/>
  <c r="J69" i="9"/>
  <c r="J68" i="9"/>
  <c r="J67" i="9"/>
  <c r="J66" i="9"/>
  <c r="J65" i="9"/>
  <c r="J64" i="9"/>
  <c r="J63" i="9"/>
  <c r="J62" i="9"/>
  <c r="I37" i="9"/>
  <c r="I33" i="9"/>
  <c r="I41" i="9"/>
  <c r="I29" i="9"/>
  <c r="I34" i="9"/>
  <c r="I73" i="9"/>
  <c r="I72" i="9"/>
  <c r="I71" i="9"/>
  <c r="I69" i="9"/>
  <c r="I68" i="9"/>
  <c r="I67" i="9"/>
  <c r="I66" i="9"/>
  <c r="I65" i="9"/>
  <c r="I64" i="9"/>
  <c r="I63" i="9"/>
  <c r="I62" i="9"/>
  <c r="H37" i="9"/>
  <c r="H33" i="9"/>
  <c r="H41" i="9"/>
  <c r="H29" i="9"/>
  <c r="H34" i="9"/>
  <c r="H73" i="9"/>
  <c r="H72" i="9"/>
  <c r="H71" i="9"/>
  <c r="H69" i="9"/>
  <c r="H68" i="9"/>
  <c r="H67" i="9"/>
  <c r="H66" i="9"/>
  <c r="H65" i="9"/>
  <c r="H64" i="9"/>
  <c r="H63" i="9"/>
  <c r="H62" i="9"/>
  <c r="G37" i="9"/>
  <c r="G33" i="9"/>
  <c r="G41" i="9"/>
  <c r="G29" i="9"/>
  <c r="G34" i="9"/>
  <c r="G73" i="9"/>
  <c r="G72" i="9"/>
  <c r="G71" i="9"/>
  <c r="G69" i="9"/>
  <c r="G68" i="9"/>
  <c r="G67" i="9"/>
  <c r="G66" i="9"/>
  <c r="G65" i="9"/>
  <c r="G64" i="9"/>
  <c r="G63" i="9"/>
  <c r="G62" i="9"/>
  <c r="F37" i="9"/>
  <c r="F33" i="9"/>
  <c r="F41" i="9"/>
  <c r="F29" i="9"/>
  <c r="F34" i="9"/>
  <c r="F73" i="9"/>
  <c r="F72" i="9"/>
  <c r="F71" i="9"/>
  <c r="F69" i="9"/>
  <c r="F68" i="9"/>
  <c r="F67" i="9"/>
  <c r="F66" i="9"/>
  <c r="F65" i="9"/>
  <c r="F64" i="9"/>
  <c r="F63" i="9"/>
  <c r="F62" i="9"/>
  <c r="E37" i="9"/>
  <c r="E33" i="9"/>
  <c r="E41" i="9"/>
  <c r="E29" i="9"/>
  <c r="E34" i="9"/>
  <c r="E73" i="9"/>
  <c r="E72" i="9"/>
  <c r="E71" i="9"/>
  <c r="E69" i="9"/>
  <c r="E68" i="9"/>
  <c r="E67" i="9"/>
  <c r="E66" i="9"/>
  <c r="E65" i="9"/>
  <c r="E64" i="9"/>
  <c r="E63" i="9"/>
  <c r="E62" i="9"/>
  <c r="D37" i="9"/>
  <c r="D33" i="9"/>
  <c r="D41" i="9"/>
  <c r="D29" i="9"/>
  <c r="D34" i="9"/>
  <c r="D73" i="9"/>
  <c r="D72" i="9"/>
  <c r="D71" i="9"/>
  <c r="D69" i="9"/>
  <c r="D68" i="9"/>
  <c r="D67" i="9"/>
  <c r="D66" i="9"/>
  <c r="D65" i="9"/>
  <c r="D64" i="9"/>
  <c r="D63" i="9"/>
  <c r="D62" i="9"/>
  <c r="C37" i="9"/>
  <c r="C33" i="9"/>
  <c r="C41" i="9"/>
  <c r="C29" i="9"/>
  <c r="C34" i="9"/>
  <c r="C73" i="9"/>
  <c r="C72" i="9"/>
  <c r="C71" i="9"/>
  <c r="C69" i="9"/>
  <c r="C68" i="9"/>
  <c r="C67" i="9"/>
  <c r="C66" i="9"/>
  <c r="C65" i="9"/>
  <c r="C64" i="9"/>
  <c r="C63" i="9"/>
  <c r="C62" i="9"/>
  <c r="L74" i="9"/>
  <c r="L70" i="9"/>
  <c r="L75" i="9"/>
  <c r="C74" i="9" l="1"/>
  <c r="C70" i="9"/>
  <c r="C75" i="9"/>
  <c r="C39" i="9"/>
  <c r="C40" i="9"/>
  <c r="C42" i="9" s="1"/>
  <c r="D74" i="9"/>
  <c r="D70" i="9"/>
  <c r="D75" i="9"/>
  <c r="D39" i="9"/>
  <c r="D40" i="9"/>
  <c r="D42" i="9" s="1"/>
  <c r="E74" i="9"/>
  <c r="E70" i="9"/>
  <c r="E75" i="9"/>
  <c r="E39" i="9"/>
  <c r="E40" i="9"/>
  <c r="E42" i="9" s="1"/>
  <c r="F74" i="9"/>
  <c r="F70" i="9"/>
  <c r="F75" i="9"/>
  <c r="F39" i="9"/>
  <c r="F40" i="9"/>
  <c r="F42" i="9" s="1"/>
  <c r="G74" i="9"/>
  <c r="G70" i="9"/>
  <c r="G75" i="9"/>
  <c r="G39" i="9"/>
  <c r="G40" i="9"/>
  <c r="G42" i="9" s="1"/>
  <c r="H74" i="9"/>
  <c r="H70" i="9"/>
  <c r="H75" i="9"/>
  <c r="H39" i="9"/>
  <c r="H40" i="9"/>
  <c r="H42" i="9" s="1"/>
  <c r="I74" i="9"/>
  <c r="I70" i="9"/>
  <c r="I75" i="9"/>
  <c r="I39" i="9"/>
  <c r="I40" i="9"/>
  <c r="I42" i="9" s="1"/>
  <c r="J74" i="9"/>
  <c r="J70" i="9"/>
  <c r="J75" i="9"/>
  <c r="J39" i="9"/>
  <c r="J40" i="9"/>
  <c r="J42" i="9" s="1"/>
  <c r="K74" i="9"/>
  <c r="K70" i="9"/>
  <c r="K75" i="9"/>
  <c r="K39" i="9"/>
  <c r="K40" i="9"/>
  <c r="K42" i="9" s="1"/>
  <c r="L39" i="9"/>
  <c r="L40" i="9"/>
  <c r="L42" i="9" s="1"/>
  <c r="M74" i="9"/>
  <c r="M70" i="9"/>
  <c r="M75" i="9"/>
  <c r="M39" i="9"/>
  <c r="M40" i="9"/>
  <c r="M42" i="9" s="1"/>
  <c r="N74" i="9"/>
  <c r="N70" i="9"/>
  <c r="N75" i="9"/>
  <c r="N39" i="9"/>
  <c r="N40" i="9"/>
  <c r="N42" i="9" s="1"/>
  <c r="O74" i="9"/>
  <c r="O70" i="9"/>
  <c r="O75" i="9"/>
  <c r="O39" i="9"/>
  <c r="O40" i="9"/>
  <c r="O42" i="9" s="1"/>
  <c r="P74" i="9"/>
  <c r="P70" i="9"/>
  <c r="P75" i="9"/>
  <c r="P39" i="9"/>
  <c r="P40" i="9"/>
  <c r="P42" i="9" s="1"/>
  <c r="Q74" i="9"/>
  <c r="Q70" i="9"/>
  <c r="Q75" i="9"/>
  <c r="Q39" i="9"/>
  <c r="Q40" i="9"/>
  <c r="Q42" i="9"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<sst xmlns="http://schemas.openxmlformats.org/spreadsheetml/2006/main" count="443" uniqueCount="111">
  <si>
    <t>Kategoria:</t>
  </si>
  <si>
    <t xml:space="preserve">KULTURA </t>
  </si>
  <si>
    <t>Dane w ramach bloku KULTURA dotyczą państwowych i samorządowych instytucji kultury oraz innych podmiotów organizujących i prowadzących działalność kulturalną: sceniczną (teatry dramatyczne, lalkowe, muzyczne, filharmonie, orkiestry symfoniczne i kameralne, chóry, zespoły pieśni i tańca, przedsiębiorstwa/agencje estradowe) oraz innych podmiotów: muzea, biblioteki (publiczne, naukowe, pedagogiczne, fachowe i inne), galerie sztuki oraz centra kultury, domy i ośrodki kultury, kluby i świetlice, a także kina. Dane pochodzą ze sprawozdań o symbolu K. Dostępne są także dane na temat organizacji imprez masowych przekazane przez jednostki samorządu terytorialnego na poziomie gmin właściwe ze względu na miejsce przeprowadzenia imprezy masowej oraz dane dotyczące produkcji wydawniczej.</t>
  </si>
  <si>
    <t>Grupa:</t>
  </si>
  <si>
    <t>DANE DOTYCZĄCE SEKTORA PUBLICZNEGO</t>
  </si>
  <si>
    <t>Dane dotyczą publicznych intytucji kultury tj. podmiotów, dla których organizatorem lub współorganizatorem jest sektor publiczny (np. utworzonych przez Ministra Kultury i Dziedzictwa Narodowego, czy prowadzonych przez samorząd terytorialny – gminny, powiatowy lub wojewódzki). Nie obejmują komercyjnej działalności gospodarczej podmiotów prywatnych.</t>
  </si>
  <si>
    <t>Podgrupa:</t>
  </si>
  <si>
    <t>Wybrane dane dla publicznych instytucji kultury</t>
  </si>
  <si>
    <t>Dane obejmują wybrane zmienne oraz wskaźniki dla publicznych instytucji kultury. Dla ujęcia „ogółem” – dane obejmują wszystkie podmioty działające w obszarze kultury, dla których organizatorem lub współorganizatorem jest sektor publiczny. Dla przekroju "samorząd gminny" uwzględniana jest wyłącznie aktywność podmiotów, dla których organizatorem lub współorganizatorem jest samorząd gminny (łącznie z miastami na prawach powiatu), a dla przekroju "samorząd powiatowy" – aktywność podmiotów, dla których organizatorem lub współorganizatorem jest samorząd powiatowy.</t>
  </si>
  <si>
    <t>Data ostatniej aktualizacji:</t>
  </si>
  <si>
    <t>26.11.2024</t>
  </si>
  <si>
    <t>Wymiary:</t>
  </si>
  <si>
    <t>Zakres przedmiotowy; Organ prowadzący; Rok</t>
  </si>
  <si>
    <t>Przypisy:</t>
  </si>
  <si>
    <t>Znak '-' oznacza brak informacji z powodu: zmiany poziomu prezentacji, zmian wprowadzonych do wykazu jednostek terytorialnych lub modyfikacji listy cech w danym okresie sprawozdawczym</t>
  </si>
  <si>
    <t>Baza danych do analizy</t>
  </si>
  <si>
    <t>Nazwa</t>
  </si>
  <si>
    <t>powierzchna użytkowa bibliotek publicznych</t>
  </si>
  <si>
    <t>biblioteki publiczne oferujące dostęp do katalogu on-line</t>
  </si>
  <si>
    <t>komputery dla użytkowników bibliotek publicznych z zainstalowanym programem do czytania książek elektronicznych</t>
  </si>
  <si>
    <t>użytkownicy bibliotek publicznych</t>
  </si>
  <si>
    <t>odwiedziny w bibliotekach publicznych</t>
  </si>
  <si>
    <t>godziny otwarcia bibliotek publicznych po godz. 16.00</t>
  </si>
  <si>
    <t>centra, ośrodki kultury, domy kultury, kluby i świetlice</t>
  </si>
  <si>
    <t>zajęcia prowadzone w formie grup arystycznych przez centra, domy, ośrodki kultury, kluby i świetlice</t>
  </si>
  <si>
    <t>zajęcia prowadzone w formie kół/klubów/sekcji przez centra, domy, ośrodki kultury, kluby i świetlice</t>
  </si>
  <si>
    <t>kursy prowadzone przez centra, domy, ośrodki kultury, kluby i świetlice</t>
  </si>
  <si>
    <t>lekcje muzealne i warsztaty prowadzone przez muzea</t>
  </si>
  <si>
    <t>lekcje teatralne i warsztaty prowadzone przez teatry i instytucje muzyczne</t>
  </si>
  <si>
    <t>imprezy (wydarzenia kulturalne) organizowane przez teatry i instytucje muzyczne, muzea, galerie sztuki, kina oraz centra, ośrodki kultury, domy kultury, kluby i świetlice</t>
  </si>
  <si>
    <t>teatry i instytucje muzyczne, muzea, galerie sztuki, kina</t>
  </si>
  <si>
    <t>wystawy zrealizowane w kraju przez muzea i galerie sztuki</t>
  </si>
  <si>
    <t>[m2]</t>
  </si>
  <si>
    <t>[ob.]</t>
  </si>
  <si>
    <t>[szt.]</t>
  </si>
  <si>
    <t>[osoba]</t>
  </si>
  <si>
    <t>[godzina]</t>
  </si>
  <si>
    <t>DOLNOŚLĄSKIE</t>
  </si>
  <si>
    <t>KUJAWSKO-POMORSKIE</t>
  </si>
  <si>
    <t>LUBELSKIE</t>
  </si>
  <si>
    <t>LUBUSKIE</t>
  </si>
  <si>
    <t>ŁÓDZKIE</t>
  </si>
  <si>
    <t>MAŁOPOLSKIE</t>
  </si>
  <si>
    <t>MAZOWIECKIE</t>
  </si>
  <si>
    <t>OPOLSKIE</t>
  </si>
  <si>
    <t>PODKARPACKIE</t>
  </si>
  <si>
    <t>PODLASKIE</t>
  </si>
  <si>
    <t>POMORSKIE</t>
  </si>
  <si>
    <t>ŚLĄSKIE</t>
  </si>
  <si>
    <t>ŚWIĘTOKRZYSKIE</t>
  </si>
  <si>
    <t>WARMIŃSKO-MAZURSKIE</t>
  </si>
  <si>
    <t>WIELKOPOLSKIE</t>
  </si>
  <si>
    <t>ZACHODNIOPOMORSKIE</t>
  </si>
  <si>
    <t>Dane demograficzne</t>
  </si>
  <si>
    <t>ludność w tysiącach</t>
  </si>
  <si>
    <t>[tys. osób]</t>
  </si>
  <si>
    <t>ludność w setkach tysięcy</t>
  </si>
  <si>
    <t>[100 tys. osób]</t>
  </si>
  <si>
    <t>Znormalizowane</t>
  </si>
  <si>
    <t>[szt. na 100 tys. mieszkańców]</t>
  </si>
  <si>
    <t>[ob. na 100 tys. mieszkańców]</t>
  </si>
  <si>
    <t>[osób na 100 tys. mieszkańców]</t>
  </si>
  <si>
    <t>[liczba godzin na 100 tys. mieszkańców]</t>
  </si>
  <si>
    <t>Suma</t>
  </si>
  <si>
    <t>Średnia</t>
  </si>
  <si>
    <t>Mediana</t>
  </si>
  <si>
    <t>Minimum</t>
  </si>
  <si>
    <t>Kwartyl 1</t>
  </si>
  <si>
    <t>Kwartyl 2</t>
  </si>
  <si>
    <t>Kwartyl 3</t>
  </si>
  <si>
    <t>Maksimum</t>
  </si>
  <si>
    <t>Rozstęp</t>
  </si>
  <si>
    <t>Odchylenie standardowe</t>
  </si>
  <si>
    <t>Skośność</t>
  </si>
  <si>
    <t>Wariancja</t>
  </si>
  <si>
    <t>Przedział międzykwartylowy</t>
  </si>
  <si>
    <t>Współczynnik zmienności</t>
  </si>
  <si>
    <t>Obserwacje odstające metodą przedziału międzykwartylowego</t>
  </si>
  <si>
    <t>Dolny próg</t>
  </si>
  <si>
    <t>Górny próg</t>
  </si>
  <si>
    <t>Czy są obserwacje odstające?</t>
  </si>
  <si>
    <t>Dane znormalizowane po usunięciu obserwacji odstających</t>
  </si>
  <si>
    <t>Wojewodztwo</t>
  </si>
  <si>
    <t>Score_Hellwig</t>
  </si>
  <si>
    <t>Ranga 1</t>
  </si>
  <si>
    <t>Score_SSW</t>
  </si>
  <si>
    <t>Ranga 2</t>
  </si>
  <si>
    <t>Score_MUZ</t>
  </si>
  <si>
    <t>Ranga 3</t>
  </si>
  <si>
    <t>Score_Strahl</t>
  </si>
  <si>
    <t>Ranga 4</t>
  </si>
  <si>
    <t>Suma rang</t>
  </si>
  <si>
    <t>wynik Hellwig</t>
  </si>
  <si>
    <t>wynik SSW</t>
  </si>
  <si>
    <t>wynik MUZ</t>
  </si>
  <si>
    <t>wynik Strahl</t>
  </si>
  <si>
    <t>Macierz korelacji rang Spearmana (liczone w R)</t>
  </si>
  <si>
    <t>Wektor miar podobieństwa (liczone w R)</t>
  </si>
  <si>
    <t>Hellwig</t>
  </si>
  <si>
    <t>SSW</t>
  </si>
  <si>
    <t>MUZ</t>
  </si>
  <si>
    <t>Strahl</t>
  </si>
  <si>
    <t xml:space="preserve">SSW     </t>
  </si>
  <si>
    <t xml:space="preserve">MUZ  </t>
  </si>
  <si>
    <t xml:space="preserve">Strahl </t>
  </si>
  <si>
    <t xml:space="preserve">Najlepsze metody: Score_SSW i Score_MUZ  </t>
  </si>
  <si>
    <t>Qi</t>
  </si>
  <si>
    <t>Grupa</t>
  </si>
  <si>
    <t>max</t>
  </si>
  <si>
    <t>min</t>
  </si>
  <si>
    <t>różnica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</si>
</sst>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
    <numFmt numFmtId="165" formatCode="0.0000000"/>
  </numFmts>
  <fonts count="21">
    <font>
      <sz val="11"/>
      <name val="Calibri"/>
    </font>
    <font>
      <sz val="11"/>
      <color theme="1"/>
      <name val="Calibri"/>
      <charset val="238"/>
      <scheme val="minor"/>
    </font>
    <font>
      <sz val="11"/>
      <color theme="1"/>
      <name val="Calibri"/>
      <charset val="238"/>
      <scheme val="minor"/>
    </font>
    <font>
      <sz val="11"/>
      <color rgb="FF000000"/>
      <name val="Calibri"/>
    </font>
    <font>
      <sz val="11"/>
      <color theme="0"/>
      <name val="Calibri"/>
    </font>
    <font>
      <sz val="11"/>
      <color theme="0"/>
      <name val="Calibri"/>
      <charset val="238"/>
      <scheme val="minor"/>
    </font>
    <font>
      <sz val="11"/>
      <color rgb="FF000000"/>
      <name val="Calibri"/>
      <family val="2"/>
    </font>
    <font>
      <sz val="11"/>
      <color theme="0"/>
      <name val="Calibri"/>
      <family val="2"/>
    </font>
    <font>
      <sz val="11"/>
      <color rgb="FF006100"/>
      <name val="Calibri"/>
      <charset val="238"/>
      <scheme val="minor"/>
    </font>
    <font>
      <b/>
      <sz val="11"/>
      <color theme="0"/>
      <name val="Calibri"/>
      <family val="2"/>
    </font>
    <font>
      <sz val="11"/>
      <name val="Calibri"/>
    </font>
    <font>
      <sz val="11"/>
      <color rgb="FF242424"/>
      <name val="Aptos Narrow"/>
      <charset val="1"/>
    </font>
    <font>
      <b/>
      <sz val="11"/>
      <color rgb="FF000000"/>
      <name val="Calibri"/>
      <family val="2"/>
    </font>
    <font>
      <b/>
      <sz val="11"/>
      <color rgb="FF000000"/>
      <name val="Calibri"/>
    </font>
    <font>
      <b/>
      <sz val="11"/>
      <name val="Calibri"/>
    </font>
    <font>
      <b/>
      <sz val="11"/>
      <color rgb="FF242424"/>
      <name val="Aptos Narrow"/>
      <charset val="1"/>
    </font>
    <font>
      <b/>
      <sz val="11"/>
      <color theme="4" tint="-0.499984740745262"/>
      <name val="Calibri"/>
    </font>
    <font>
      <b/>
      <sz val="20"/>
      <name val="Calibri"/>
    </font>
    <font>
      <b/>
      <sz val="20"/>
      <color rgb="FF000000"/>
      <name val="Calibri"/>
    </font>
    <font>
      <b/>
      <sz val="11"/>
      <color theme="0"/>
      <name val="Calibri"/>
    </font>
    <font>
      <b/>
      <sz val="14"/>
      <color rgb="FF000000"/>
      <name val="Calibri"/>
    </font>
  </fonts>
  <fills count="34">
    <fill>
      <patternFill patternType="none"/>
    </fill>
    <fill>
      <patternFill patternType="gray125"/>
    </fill>
    <fill>
      <patternFill patternType="solid">
        <fgColor rgb="FFD3D3D3"/>
      </patternFill>
    </fill>
    <fill>
      <patternFill patternType="solid">
        <fgColor rgb="FF7030A0"/>
        <bgColor indexed="64"/>
      </patternFill>
    </fill>
    <fill>
      <patternFill patternType="solid">
        <fgColor rgb="FFE9B3FF"/>
        <bgColor indexed="64"/>
      </patternFill>
    </fill>
    <fill>
      <patternFill patternType="solid">
        <fgColor rgb="FFFFFF00"/>
        <bgColor indexed="64"/>
      </patternFill>
    </fill>
    <fill>
      <patternFill patternType="solid">
        <fgColor theme="9" tint="0.59999389629810485"/>
        <bgColor indexed="64"/>
      </patternFill>
    </fill>
    <fill>
      <patternFill patternType="solid">
        <fgColor theme="8"/>
      </patternFill>
    </fill>
    <fill>
      <patternFill patternType="solid">
        <fgColor theme="8" tint="0.79998168889431442"/>
        <bgColor indexed="65"/>
      </patternFill>
    </fill>
    <fill>
      <patternFill patternType="solid">
        <fgColor theme="8"/>
        <bgColor theme="8"/>
      </patternFill>
    </fill>
    <fill>
      <patternFill patternType="solid">
        <fgColor theme="8" tint="0.79998168889431442"/>
        <bgColor theme="8" tint="0.79998168889431442"/>
      </patternFill>
    </fill>
    <fill>
      <patternFill patternType="solid">
        <fgColor rgb="FFC6EFCE"/>
      </patternFill>
    </fill>
    <fill>
      <patternFill patternType="solid">
        <fgColor rgb="FFF5F8FF"/>
        <bgColor indexed="64"/>
      </patternFill>
    </fill>
    <fill>
      <patternFill patternType="solid">
        <fgColor rgb="FFEEC7FF"/>
        <bgColor indexed="64"/>
      </patternFill>
    </fill>
    <fill>
      <patternFill patternType="solid">
        <fgColor theme="0"/>
        <bgColor indexed="64"/>
      </patternFill>
    </fill>
    <fill>
      <patternFill patternType="solid">
        <fgColor rgb="FFFFFFCC"/>
      </patternFill>
    </fill>
    <fill>
      <patternFill patternType="solid">
        <fgColor theme="0" tint="-4.9989318521683403E-2"/>
        <bgColor indexed="64"/>
      </patternFill>
    </fill>
    <fill>
      <patternFill patternType="solid">
        <fgColor theme="0" tint="-0.34998626667073579"/>
        <bgColor indexed="64"/>
      </patternFill>
    </fill>
    <fill>
      <patternFill patternType="solid">
        <fgColor rgb="FFFCFCE3"/>
        <bgColor indexed="64"/>
      </patternFill>
    </fill>
    <fill>
      <patternFill patternType="solid">
        <fgColor rgb="FFF0F095"/>
        <bgColor indexed="64"/>
      </patternFill>
    </fill>
    <fill>
      <patternFill patternType="solid">
        <fgColor theme="5" tint="0.79998168889431442"/>
        <bgColor indexed="64"/>
      </patternFill>
    </fill>
    <fill>
      <patternFill patternType="solid">
        <fgColor theme="5" tint="-0.249977111117893"/>
        <bgColor indexed="64"/>
      </patternFill>
    </fill>
    <fill>
      <patternFill patternType="solid">
        <fgColor theme="4" tint="0.79998168889431442"/>
        <bgColor indexed="64"/>
      </patternFill>
    </fill>
    <fill>
      <patternFill patternType="solid">
        <fgColor theme="9"/>
        <bgColor indexed="64"/>
      </patternFill>
    </fill>
    <fill>
      <patternFill patternType="solid">
        <fgColor theme="7" tint="0.59999389629810485"/>
        <bgColor indexed="64"/>
      </patternFill>
    </fill>
    <fill>
      <patternFill patternType="solid">
        <fgColor theme="5" tint="0.39997558519241921"/>
        <bgColor indexed="64"/>
      </patternFill>
    </fill>
    <fill>
      <patternFill patternType="solid">
        <fgColor theme="5" tint="0.59999389629810485"/>
        <bgColor indexed="64"/>
      </patternFill>
    </fill>
    <fill>
      <patternFill patternType="solid">
        <fgColor rgb="FFFFF9F2"/>
        <bgColor indexed="64"/>
      </patternFill>
    </fill>
    <fill>
      <patternFill patternType="solid">
        <fgColor rgb="FFC00000"/>
        <bgColor indexed="64"/>
      </patternFill>
    </fill>
    <fill>
      <patternFill patternType="solid">
        <fgColor theme="4" tint="-0.249977111117893"/>
        <bgColor indexed="64"/>
      </patternFill>
    </fill>
    <fill>
      <patternFill patternType="solid">
        <fgColor theme="4" tint="0.39997558519241921"/>
        <bgColor indexed="64"/>
      </patternFill>
    </fill>
    <fill>
      <patternFill patternType="solid">
        <fgColor theme="4" tint="0.59999389629810485"/>
        <bgColor indexed="64"/>
      </patternFill>
    </fill>
    <fill>
      <patternFill patternType="solid">
        <fgColor rgb="FFEDF5F7"/>
        <bgColor indexed="64"/>
      </patternFill>
    </fill>
    <fill>
      <patternFill patternType="solid">
        <fgColor theme="8" tint="0.59999389629810485"/>
        <bgColor indexed="64"/>
      </patternFill>
    </fill>
  </fills>
  <borders count="63">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medium">
        <color rgb="FF000000"/>
      </left>
      <right style="thin">
        <color rgb="FF000000"/>
      </right>
      <top style="thin">
        <color rgb="FF000000"/>
      </top>
      <bottom/>
      <diagonal/>
    </border>
    <border>
      <left style="medium">
        <color rgb="FF000000"/>
      </left>
      <right style="thin">
        <color rgb="FF000000"/>
      </right>
      <top style="thin">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
      <left style="thin">
        <color rgb="FF000000"/>
      </left>
      <right/>
      <top style="medium">
        <color rgb="FF000000"/>
      </top>
      <bottom style="thin">
        <color rgb="FF000000"/>
      </bottom>
      <diagonal/>
    </border>
    <border>
      <left style="thin">
        <color rgb="FF000000"/>
      </left>
      <right/>
      <top style="thin">
        <color rgb="FF000000"/>
      </top>
      <bottom/>
      <diagonal/>
    </border>
    <border>
      <left style="thin">
        <color rgb="FF000000"/>
      </left>
      <right/>
      <top style="thin">
        <color rgb="FF000000"/>
      </top>
      <bottom style="thin">
        <color rgb="FF000000"/>
      </bottom>
      <diagonal/>
    </border>
    <border>
      <left style="thin">
        <color rgb="FF000000"/>
      </left>
      <right/>
      <top style="thin">
        <color rgb="FF000000"/>
      </top>
      <bottom style="medium">
        <color rgb="FF000000"/>
      </bottom>
      <diagonal/>
    </border>
    <border>
      <left style="thin">
        <color rgb="FFB2B2B2"/>
      </left>
      <right style="thin">
        <color rgb="FFB2B2B2"/>
      </right>
      <top style="thin">
        <color rgb="FFB2B2B2"/>
      </top>
      <bottom style="thin">
        <color rgb="FFB2B2B2"/>
      </bottom>
      <diagonal/>
    </border>
    <border>
      <left/>
      <right/>
      <top/>
      <bottom style="medium">
        <color rgb="FF000000"/>
      </bottom>
      <diagonal/>
    </border>
    <border>
      <left style="thin">
        <color rgb="FF000000"/>
      </left>
      <right style="thin">
        <color rgb="FF000000"/>
      </right>
      <top style="thick">
        <color rgb="FF000000"/>
      </top>
      <bottom style="thin">
        <color rgb="FF000000"/>
      </bottom>
      <diagonal/>
    </border>
    <border>
      <left style="thin">
        <color theme="0"/>
      </left>
      <right style="thin">
        <color theme="0"/>
      </right>
      <top style="thin">
        <color theme="0"/>
      </top>
      <bottom style="thin">
        <color theme="0"/>
      </bottom>
      <diagonal/>
    </border>
    <border>
      <left style="thin">
        <color theme="0"/>
      </left>
      <right style="thin">
        <color theme="0"/>
      </right>
      <top/>
      <bottom/>
      <diagonal/>
    </border>
    <border>
      <left style="thin">
        <color theme="0"/>
      </left>
      <right style="thin">
        <color theme="0"/>
      </right>
      <top/>
      <bottom style="thin">
        <color theme="0"/>
      </bottom>
      <diagonal/>
    </border>
    <border>
      <left style="medium">
        <color theme="0"/>
      </left>
      <right style="medium">
        <color theme="0"/>
      </right>
      <top style="thin">
        <color theme="0"/>
      </top>
      <bottom style="thin">
        <color theme="0"/>
      </bottom>
      <diagonal/>
    </border>
    <border>
      <left style="medium">
        <color theme="0"/>
      </left>
      <right style="medium">
        <color theme="0"/>
      </right>
      <top style="thin">
        <color theme="0"/>
      </top>
      <bottom/>
      <diagonal/>
    </border>
    <border>
      <left style="medium">
        <color theme="2" tint="-0.249977111117893"/>
      </left>
      <right/>
      <top style="medium">
        <color theme="2" tint="-0.249977111117893"/>
      </top>
      <bottom style="thin">
        <color theme="8" tint="0.39997558519241921"/>
      </bottom>
      <diagonal/>
    </border>
    <border>
      <left/>
      <right style="medium">
        <color theme="2" tint="-0.249977111117893"/>
      </right>
      <top style="medium">
        <color theme="2" tint="-0.249977111117893"/>
      </top>
      <bottom style="thin">
        <color theme="8" tint="0.39997558519241921"/>
      </bottom>
      <diagonal/>
    </border>
    <border>
      <left style="medium">
        <color theme="2" tint="-0.249977111117893"/>
      </left>
      <right/>
      <top style="thin">
        <color theme="8" tint="0.39997558519241921"/>
      </top>
      <bottom style="thin">
        <color theme="8" tint="0.39997558519241921"/>
      </bottom>
      <diagonal/>
    </border>
    <border>
      <left/>
      <right style="medium">
        <color theme="2" tint="-0.249977111117893"/>
      </right>
      <top style="thin">
        <color theme="8" tint="0.39997558519241921"/>
      </top>
      <bottom style="thin">
        <color theme="8" tint="0.39997558519241921"/>
      </bottom>
      <diagonal/>
    </border>
    <border>
      <left style="medium">
        <color theme="2" tint="-0.249977111117893"/>
      </left>
      <right/>
      <top style="thin">
        <color theme="8" tint="0.39997558519241921"/>
      </top>
      <bottom style="medium">
        <color theme="2" tint="-0.249977111117893"/>
      </bottom>
      <diagonal/>
    </border>
    <border>
      <left/>
      <right style="medium">
        <color theme="2" tint="-0.249977111117893"/>
      </right>
      <top style="thin">
        <color theme="8" tint="0.39997558519241921"/>
      </top>
      <bottom style="medium">
        <color theme="2" tint="-0.249977111117893"/>
      </bottom>
      <diagonal/>
    </border>
    <border>
      <left style="thin">
        <color theme="0"/>
      </left>
      <right/>
      <top style="thin">
        <color theme="0"/>
      </top>
      <bottom/>
      <diagonal/>
    </border>
    <border>
      <left style="thin">
        <color theme="0"/>
      </left>
      <right/>
      <top style="thin">
        <color theme="0"/>
      </top>
      <bottom style="thin">
        <color theme="0"/>
      </bottom>
      <diagonal/>
    </border>
    <border>
      <left style="thin">
        <color theme="0"/>
      </left>
      <right/>
      <top/>
      <bottom/>
      <diagonal/>
    </border>
    <border>
      <left/>
      <right/>
      <top style="medium">
        <color theme="0"/>
      </top>
      <bottom/>
      <diagonal/>
    </border>
    <border>
      <left/>
      <right/>
      <top style="thin">
        <color theme="0"/>
      </top>
      <bottom style="thin">
        <color theme="0"/>
      </bottom>
      <diagonal/>
    </border>
    <border>
      <left/>
      <right/>
      <top style="thin">
        <color theme="0"/>
      </top>
      <bottom/>
      <diagonal/>
    </border>
    <border>
      <left/>
      <right/>
      <top/>
      <bottom style="thin">
        <color theme="0"/>
      </bottom>
      <diagonal/>
    </border>
    <border>
      <left/>
      <right style="thin">
        <color theme="0"/>
      </right>
      <top style="thin">
        <color theme="0"/>
      </top>
      <bottom style="thin">
        <color theme="0"/>
      </bottom>
      <diagonal/>
    </border>
    <border>
      <left/>
      <right/>
      <top style="thin">
        <color theme="8" tint="0.39997558519241921"/>
      </top>
      <bottom/>
      <diagonal/>
    </border>
    <border>
      <left style="thin">
        <color theme="2" tint="-0.249977111117893"/>
      </left>
      <right style="thin">
        <color theme="2" tint="-0.249977111117893"/>
      </right>
      <top style="thin">
        <color theme="2" tint="-0.249977111117893"/>
      </top>
      <bottom style="thin">
        <color theme="2" tint="-0.249977111117893"/>
      </bottom>
      <diagonal/>
    </border>
    <border>
      <left style="medium">
        <color theme="1"/>
      </left>
      <right style="thin">
        <color rgb="FF000000"/>
      </right>
      <top style="medium">
        <color theme="1"/>
      </top>
      <bottom style="thin">
        <color rgb="FF000000"/>
      </bottom>
      <diagonal/>
    </border>
    <border>
      <left style="thin">
        <color rgb="FF000000"/>
      </left>
      <right style="thin">
        <color rgb="FF000000"/>
      </right>
      <top style="medium">
        <color theme="1"/>
      </top>
      <bottom style="thin">
        <color rgb="FF000000"/>
      </bottom>
      <diagonal/>
    </border>
    <border>
      <left style="thin">
        <color rgb="FF000000"/>
      </left>
      <right style="medium">
        <color theme="1"/>
      </right>
      <top style="medium">
        <color theme="1"/>
      </top>
      <bottom style="thin">
        <color rgb="FF000000"/>
      </bottom>
      <diagonal/>
    </border>
    <border>
      <left style="medium">
        <color theme="1"/>
      </left>
      <right style="thin">
        <color rgb="FF000000"/>
      </right>
      <top style="thin">
        <color rgb="FF000000"/>
      </top>
      <bottom/>
      <diagonal/>
    </border>
    <border>
      <left style="thin">
        <color rgb="FF000000"/>
      </left>
      <right style="medium">
        <color theme="1"/>
      </right>
      <top style="thin">
        <color rgb="FF000000"/>
      </top>
      <bottom/>
      <diagonal/>
    </border>
    <border>
      <left style="medium">
        <color theme="1"/>
      </left>
      <right style="thin">
        <color rgb="FF000000"/>
      </right>
      <top style="thin">
        <color rgb="FF000000"/>
      </top>
      <bottom style="thin">
        <color rgb="FF000000"/>
      </bottom>
      <diagonal/>
    </border>
    <border>
      <left style="thin">
        <color rgb="FF000000"/>
      </left>
      <right style="medium">
        <color theme="1"/>
      </right>
      <top style="thin">
        <color rgb="FF000000"/>
      </top>
      <bottom style="thin">
        <color rgb="FF000000"/>
      </bottom>
      <diagonal/>
    </border>
    <border>
      <left style="medium">
        <color theme="1"/>
      </left>
      <right style="thin">
        <color rgb="FF000000"/>
      </right>
      <top style="thin">
        <color rgb="FF000000"/>
      </top>
      <bottom style="medium">
        <color theme="1"/>
      </bottom>
      <diagonal/>
    </border>
    <border>
      <left style="thin">
        <color rgb="FF000000"/>
      </left>
      <right style="thin">
        <color rgb="FF000000"/>
      </right>
      <top style="thin">
        <color rgb="FF000000"/>
      </top>
      <bottom style="medium">
        <color theme="1"/>
      </bottom>
      <diagonal/>
    </border>
    <border>
      <left style="thin">
        <color rgb="FF000000"/>
      </left>
      <right style="medium">
        <color theme="1"/>
      </right>
      <top style="thin">
        <color rgb="FF000000"/>
      </top>
      <bottom style="medium">
        <color theme="1"/>
      </bottom>
      <diagonal/>
    </border>
    <border>
      <left style="thin">
        <color theme="0" tint="-4.9989318521683403E-2"/>
      </left>
      <right style="thin">
        <color theme="0" tint="-4.9989318521683403E-2"/>
      </right>
      <top style="thin">
        <color theme="0" tint="-4.9989318521683403E-2"/>
      </top>
      <bottom style="thin">
        <color theme="0" tint="-4.9989318521683403E-2"/>
      </bottom>
      <diagonal/>
    </border>
    <border>
      <left style="medium">
        <color rgb="FF000000"/>
      </left>
      <right style="thin">
        <color rgb="FF000000"/>
      </right>
      <top/>
      <bottom style="thin">
        <color rgb="FF000000"/>
      </bottom>
      <diagonal/>
    </border>
    <border>
      <left style="medium">
        <color rgb="FF000000"/>
      </left>
      <right style="thin">
        <color rgb="FF000000"/>
      </right>
      <top style="medium">
        <color rgb="FF000000"/>
      </top>
      <bottom/>
      <diagonal/>
    </border>
    <border>
      <left/>
      <right style="medium">
        <color rgb="FF000000"/>
      </right>
      <top style="medium">
        <color rgb="FF000000"/>
      </top>
      <bottom style="thin">
        <color rgb="FF000000"/>
      </bottom>
      <diagonal/>
    </border>
    <border>
      <left style="medium">
        <color rgb="FF000000"/>
      </left>
      <right style="thin">
        <color rgb="FF000000"/>
      </right>
      <top/>
      <bottom/>
      <diagonal/>
    </border>
    <border>
      <left/>
      <right style="medium">
        <color rgb="FF000000"/>
      </right>
      <top/>
      <bottom style="thin">
        <color rgb="FF000000"/>
      </bottom>
      <diagonal/>
    </border>
    <border>
      <left style="medium">
        <color rgb="FF000000"/>
      </left>
      <right/>
      <top/>
      <bottom/>
      <diagonal/>
    </border>
    <border>
      <left/>
      <right style="medium">
        <color rgb="FF000000"/>
      </right>
      <top/>
      <bottom/>
      <diagonal/>
    </border>
    <border>
      <left style="medium">
        <color rgb="FF000000"/>
      </left>
      <right/>
      <top/>
      <bottom style="medium">
        <color rgb="FF000000"/>
      </bottom>
      <diagonal/>
    </border>
    <border>
      <left/>
      <right style="medium">
        <color rgb="FF000000"/>
      </right>
      <top/>
      <bottom style="medium">
        <color rgb="FF000000"/>
      </bottom>
      <diagonal/>
    </border>
    <border>
      <left style="thin">
        <color rgb="FF000000"/>
      </left>
      <right style="medium">
        <color rgb="FF000000"/>
      </right>
      <top style="medium">
        <color rgb="FF000000"/>
      </top>
      <bottom style="thin">
        <color rgb="FF000000"/>
      </bottom>
      <diagonal/>
    </border>
    <border>
      <left style="thin">
        <color rgb="FF000000"/>
      </left>
      <right style="medium">
        <color rgb="FF000000"/>
      </right>
      <top style="thin">
        <color rgb="FF000000"/>
      </top>
      <bottom/>
      <diagonal/>
    </border>
    <border>
      <left style="thin">
        <color rgb="FF000000"/>
      </left>
      <right style="medium">
        <color rgb="FF000000"/>
      </right>
      <top style="thin">
        <color rgb="FF000000"/>
      </top>
      <bottom style="thin">
        <color rgb="FF000000"/>
      </bottom>
      <diagonal/>
    </border>
    <border>
      <left style="thin">
        <color theme="0" tint="-4.9989318521683403E-2"/>
      </left>
      <right style="thin">
        <color theme="0" tint="-4.9989318521683403E-2"/>
      </right>
      <top style="thin">
        <color theme="0" tint="-4.9989318521683403E-2"/>
      </top>
      <bottom/>
      <diagonal/>
    </border>
    <border>
      <left/>
      <right/>
      <top style="medium">
        <color rgb="FF000000"/>
      </top>
      <bottom/>
      <diagonal/>
    </border>
    <border>
      <left/>
      <right style="medium">
        <color rgb="FF000000"/>
      </right>
      <top style="medium">
        <color rgb="FF000000"/>
      </top>
      <bottom/>
      <diagonal/>
    </border>
  </borders>
  <cellStyleXfs count="6">
    <xf numFmtId="0" fontId="0" fillId="0" borderId="0"/>
    <xf numFmtId="0" fontId="3" fillId="2" borderId="1">
      <alignment horizontal="left" vertical="center" wrapText="1"/>
    </xf>
    <xf numFmtId="0" fontId="5" fillId="7" borderId="0" applyNumberFormat="0" applyBorder="0" applyAlignment="0" applyProtection="0"/>
    <xf numFmtId="0" fontId="2" fillId="8" borderId="0" applyNumberFormat="0" applyBorder="0" applyAlignment="0" applyProtection="0"/>
    <xf numFmtId="0" fontId="8" fillId="11" borderId="0" applyNumberFormat="0" applyBorder="0" applyAlignment="0" applyProtection="0"/>
    <xf numFmtId="0" fontId="10" fillId="15" borderId="13" applyNumberFormat="0" applyFont="0" applyAlignment="0" applyProtection="0"/>
  </cellStyleXfs>
  <cellXfs count="170">
    <xf numFmtId="0" fontId="0" fillId="0" borderId="0" xfId="0"/>
    <xf numFmtId="0" fontId="0" fillId="0" borderId="0" xfId="0" applyAlignment="1">
      <alignment vertical="top"/>
    </xf>
    <xf numFmtId="0" fontId="0" fillId="0" borderId="0" xfId="0" applyAlignment="1">
      <alignment vertical="top" wrapText="1"/>
    </xf>
    <xf numFmtId="3" fontId="0" fillId="4" borderId="1" xfId="0" applyNumberFormat="1" applyFill="1" applyBorder="1"/>
    <xf numFmtId="0" fontId="0" fillId="0" borderId="1" xfId="0" applyBorder="1"/>
    <xf numFmtId="3" fontId="0" fillId="0" borderId="1" xfId="0" applyNumberFormat="1" applyBorder="1"/>
    <xf numFmtId="0" fontId="4" fillId="3" borderId="2" xfId="1" applyFont="1" applyFill="1" applyBorder="1">
      <alignment horizontal="left" vertical="center" wrapText="1"/>
    </xf>
    <xf numFmtId="164" fontId="4" fillId="3" borderId="4" xfId="1" applyNumberFormat="1" applyFont="1" applyFill="1" applyBorder="1" applyAlignment="1">
      <alignment horizontal="left" vertical="top" wrapText="1"/>
    </xf>
    <xf numFmtId="164" fontId="4" fillId="3" borderId="9" xfId="1" applyNumberFormat="1" applyFont="1" applyFill="1" applyBorder="1" applyAlignment="1">
      <alignment horizontal="left" vertical="top" wrapText="1"/>
    </xf>
    <xf numFmtId="164" fontId="4" fillId="3" borderId="2" xfId="1" applyNumberFormat="1" applyFont="1" applyFill="1" applyBorder="1">
      <alignment horizontal="left" vertical="center" wrapText="1"/>
    </xf>
    <xf numFmtId="164" fontId="4" fillId="3" borderId="10" xfId="1" applyNumberFormat="1" applyFont="1" applyFill="1" applyBorder="1">
      <alignment horizontal="left" vertical="center" wrapText="1"/>
    </xf>
    <xf numFmtId="164" fontId="0" fillId="4" borderId="6" xfId="0" applyNumberFormat="1" applyFill="1" applyBorder="1"/>
    <xf numFmtId="164" fontId="0" fillId="0" borderId="0" xfId="0" applyNumberFormat="1"/>
    <xf numFmtId="164" fontId="5" fillId="7" borderId="1" xfId="2" applyNumberFormat="1" applyBorder="1" applyAlignment="1">
      <alignment horizontal="left" vertical="top" wrapText="1"/>
    </xf>
    <xf numFmtId="164" fontId="5" fillId="7" borderId="1" xfId="2" applyNumberFormat="1" applyBorder="1" applyAlignment="1">
      <alignment wrapText="1"/>
    </xf>
    <xf numFmtId="164" fontId="2" fillId="12" borderId="1" xfId="3" applyNumberFormat="1" applyFill="1" applyBorder="1"/>
    <xf numFmtId="164" fontId="0" fillId="13" borderId="1" xfId="0" applyNumberFormat="1" applyFill="1" applyBorder="1"/>
    <xf numFmtId="164" fontId="0" fillId="14" borderId="6" xfId="0" applyNumberFormat="1" applyFill="1" applyBorder="1"/>
    <xf numFmtId="164" fontId="0" fillId="14" borderId="1" xfId="0" applyNumberFormat="1" applyFill="1" applyBorder="1"/>
    <xf numFmtId="164" fontId="0" fillId="14" borderId="0" xfId="0" applyNumberFormat="1" applyFill="1"/>
    <xf numFmtId="0" fontId="0" fillId="14" borderId="0" xfId="0" applyFill="1"/>
    <xf numFmtId="164" fontId="0" fillId="14" borderId="7" xfId="0" applyNumberFormat="1" applyFill="1" applyBorder="1"/>
    <xf numFmtId="0" fontId="6" fillId="0" borderId="0" xfId="0" applyFont="1"/>
    <xf numFmtId="164" fontId="0" fillId="16" borderId="6" xfId="0" applyNumberFormat="1" applyFill="1" applyBorder="1"/>
    <xf numFmtId="164" fontId="0" fillId="16" borderId="1" xfId="0" applyNumberFormat="1" applyFill="1" applyBorder="1"/>
    <xf numFmtId="164" fontId="0" fillId="16" borderId="11" xfId="0" applyNumberFormat="1" applyFill="1" applyBorder="1"/>
    <xf numFmtId="164" fontId="0" fillId="16" borderId="7" xfId="0" applyNumberFormat="1" applyFill="1" applyBorder="1"/>
    <xf numFmtId="164" fontId="0" fillId="16" borderId="8" xfId="0" applyNumberFormat="1" applyFill="1" applyBorder="1"/>
    <xf numFmtId="164" fontId="0" fillId="16" borderId="12" xfId="0" applyNumberFormat="1" applyFill="1" applyBorder="1"/>
    <xf numFmtId="164" fontId="4" fillId="17" borderId="4" xfId="1" applyNumberFormat="1" applyFont="1" applyFill="1" applyBorder="1" applyAlignment="1">
      <alignment horizontal="left" vertical="top" wrapText="1"/>
    </xf>
    <xf numFmtId="164" fontId="4" fillId="17" borderId="9" xfId="1" applyNumberFormat="1" applyFont="1" applyFill="1" applyBorder="1" applyAlignment="1">
      <alignment horizontal="left" vertical="top" wrapText="1"/>
    </xf>
    <xf numFmtId="164" fontId="4" fillId="17" borderId="2" xfId="1" applyNumberFormat="1" applyFont="1" applyFill="1" applyBorder="1">
      <alignment horizontal="left" vertical="center" wrapText="1"/>
    </xf>
    <xf numFmtId="164" fontId="4" fillId="17" borderId="10" xfId="1" applyNumberFormat="1" applyFont="1" applyFill="1" applyBorder="1">
      <alignment horizontal="left" vertical="center" wrapText="1"/>
    </xf>
    <xf numFmtId="0" fontId="7" fillId="0" borderId="0" xfId="0" applyFont="1"/>
    <xf numFmtId="0" fontId="6" fillId="18" borderId="13" xfId="5" applyFont="1" applyFill="1" applyAlignment="1"/>
    <xf numFmtId="0" fontId="6" fillId="19" borderId="13" xfId="5" applyFont="1" applyFill="1" applyAlignment="1"/>
    <xf numFmtId="0" fontId="6" fillId="20" borderId="0" xfId="0" applyFont="1" applyFill="1"/>
    <xf numFmtId="0" fontId="7" fillId="21" borderId="0" xfId="0" applyFont="1" applyFill="1"/>
    <xf numFmtId="0" fontId="16" fillId="0" borderId="0" xfId="0" applyFont="1" applyAlignment="1">
      <alignment vertical="center" wrapText="1"/>
    </xf>
    <xf numFmtId="0" fontId="14" fillId="23" borderId="1" xfId="0" applyFont="1" applyFill="1" applyBorder="1"/>
    <xf numFmtId="0" fontId="13" fillId="23" borderId="1" xfId="0" applyFont="1" applyFill="1" applyBorder="1"/>
    <xf numFmtId="0" fontId="13" fillId="5" borderId="1" xfId="0" applyFont="1" applyFill="1" applyBorder="1"/>
    <xf numFmtId="0" fontId="14" fillId="5" borderId="1" xfId="0" applyFont="1" applyFill="1" applyBorder="1"/>
    <xf numFmtId="0" fontId="14" fillId="0" borderId="1" xfId="0" applyFont="1" applyBorder="1"/>
    <xf numFmtId="0" fontId="0" fillId="0" borderId="2" xfId="0" applyBorder="1" applyAlignment="1">
      <alignment horizontal="right"/>
    </xf>
    <xf numFmtId="4" fontId="0" fillId="0" borderId="1" xfId="0" applyNumberFormat="1" applyBorder="1"/>
    <xf numFmtId="0" fontId="14" fillId="0" borderId="2" xfId="0" applyFont="1" applyBorder="1" applyAlignment="1">
      <alignment horizontal="left" wrapText="1"/>
    </xf>
    <xf numFmtId="0" fontId="14" fillId="0" borderId="2" xfId="0" applyFont="1" applyBorder="1" applyAlignment="1">
      <alignment horizontal="left"/>
    </xf>
    <xf numFmtId="4" fontId="0" fillId="0" borderId="2" xfId="0" applyNumberFormat="1" applyBorder="1" applyAlignment="1">
      <alignment horizontal="right"/>
    </xf>
    <xf numFmtId="164" fontId="0" fillId="14" borderId="5" xfId="0" applyNumberFormat="1" applyFill="1" applyBorder="1"/>
    <xf numFmtId="164" fontId="0" fillId="14" borderId="2" xfId="0" applyNumberFormat="1" applyFill="1" applyBorder="1"/>
    <xf numFmtId="0" fontId="14" fillId="5" borderId="15" xfId="0" applyFont="1" applyFill="1" applyBorder="1"/>
    <xf numFmtId="164" fontId="0" fillId="6" borderId="1" xfId="0" applyNumberFormat="1" applyFill="1" applyBorder="1"/>
    <xf numFmtId="164" fontId="0" fillId="24" borderId="15" xfId="0" applyNumberFormat="1" applyFill="1" applyBorder="1"/>
    <xf numFmtId="164" fontId="0" fillId="24" borderId="1" xfId="0" applyNumberFormat="1" applyFill="1" applyBorder="1"/>
    <xf numFmtId="0" fontId="0" fillId="0" borderId="16" xfId="0" applyBorder="1"/>
    <xf numFmtId="0" fontId="0" fillId="0" borderId="17" xfId="0" applyBorder="1"/>
    <xf numFmtId="0" fontId="0" fillId="0" borderId="18" xfId="0" applyBorder="1"/>
    <xf numFmtId="0" fontId="0" fillId="0" borderId="19" xfId="0" applyBorder="1"/>
    <xf numFmtId="0" fontId="0" fillId="0" borderId="20" xfId="0" applyBorder="1"/>
    <xf numFmtId="0" fontId="7" fillId="9" borderId="21" xfId="0" applyFont="1" applyFill="1" applyBorder="1"/>
    <xf numFmtId="0" fontId="7" fillId="9" borderId="22" xfId="0" applyFont="1" applyFill="1" applyBorder="1"/>
    <xf numFmtId="0" fontId="8" fillId="11" borderId="23" xfId="4" applyBorder="1" applyAlignment="1"/>
    <xf numFmtId="0" fontId="6" fillId="10" borderId="24" xfId="0" applyFont="1" applyFill="1" applyBorder="1"/>
    <xf numFmtId="0" fontId="6" fillId="0" borderId="24" xfId="0" applyFont="1" applyBorder="1"/>
    <xf numFmtId="0" fontId="6" fillId="0" borderId="23" xfId="0" applyFont="1" applyBorder="1"/>
    <xf numFmtId="0" fontId="6" fillId="10" borderId="23" xfId="0" applyFont="1" applyFill="1" applyBorder="1"/>
    <xf numFmtId="0" fontId="8" fillId="11" borderId="25" xfId="4" applyBorder="1" applyAlignment="1"/>
    <xf numFmtId="0" fontId="6" fillId="0" borderId="26" xfId="0" applyFont="1" applyBorder="1"/>
    <xf numFmtId="0" fontId="0" fillId="0" borderId="27" xfId="0" applyBorder="1"/>
    <xf numFmtId="0" fontId="0" fillId="0" borderId="28" xfId="0" applyBorder="1"/>
    <xf numFmtId="0" fontId="0" fillId="0" borderId="29" xfId="0" applyBorder="1"/>
    <xf numFmtId="0" fontId="9" fillId="9" borderId="21" xfId="0" applyFont="1" applyFill="1" applyBorder="1"/>
    <xf numFmtId="0" fontId="9" fillId="9" borderId="22" xfId="0" applyFont="1" applyFill="1" applyBorder="1"/>
    <xf numFmtId="0" fontId="0" fillId="0" borderId="30" xfId="0" applyBorder="1"/>
    <xf numFmtId="0" fontId="0" fillId="0" borderId="31" xfId="0" applyBorder="1"/>
    <xf numFmtId="0" fontId="0" fillId="0" borderId="32" xfId="0" applyBorder="1"/>
    <xf numFmtId="0" fontId="0" fillId="0" borderId="33" xfId="0" applyBorder="1"/>
    <xf numFmtId="0" fontId="0" fillId="0" borderId="34" xfId="0" applyBorder="1"/>
    <xf numFmtId="0" fontId="8" fillId="11" borderId="21" xfId="4" applyBorder="1" applyAlignment="1"/>
    <xf numFmtId="0" fontId="6" fillId="10" borderId="22" xfId="0" applyFont="1" applyFill="1" applyBorder="1"/>
    <xf numFmtId="0" fontId="9" fillId="9" borderId="35" xfId="0" applyFont="1" applyFill="1" applyBorder="1"/>
    <xf numFmtId="165" fontId="0" fillId="0" borderId="0" xfId="0" applyNumberFormat="1" applyAlignment="1">
      <alignment horizontal="center"/>
    </xf>
    <xf numFmtId="165" fontId="12" fillId="0" borderId="36" xfId="0" applyNumberFormat="1" applyFont="1" applyBorder="1" applyAlignment="1">
      <alignment horizontal="center"/>
    </xf>
    <xf numFmtId="165" fontId="6" fillId="25" borderId="36" xfId="0" applyNumberFormat="1" applyFont="1" applyFill="1" applyBorder="1" applyAlignment="1">
      <alignment horizontal="center"/>
    </xf>
    <xf numFmtId="165" fontId="6" fillId="20" borderId="36" xfId="0" applyNumberFormat="1" applyFont="1" applyFill="1" applyBorder="1" applyAlignment="1">
      <alignment horizontal="center"/>
    </xf>
    <xf numFmtId="165" fontId="6" fillId="27" borderId="36" xfId="0" applyNumberFormat="1" applyFont="1" applyFill="1" applyBorder="1" applyAlignment="1">
      <alignment horizontal="center"/>
    </xf>
    <xf numFmtId="165" fontId="15" fillId="22" borderId="1" xfId="0" applyNumberFormat="1" applyFont="1" applyFill="1" applyBorder="1" applyAlignment="1">
      <alignment horizontal="center"/>
    </xf>
    <xf numFmtId="165" fontId="14" fillId="22" borderId="1" xfId="0" applyNumberFormat="1" applyFont="1" applyFill="1" applyBorder="1" applyAlignment="1">
      <alignment horizontal="center"/>
    </xf>
    <xf numFmtId="165" fontId="6" fillId="0" borderId="36" xfId="0" applyNumberFormat="1" applyFont="1" applyBorder="1" applyAlignment="1">
      <alignment horizontal="center"/>
    </xf>
    <xf numFmtId="165" fontId="6" fillId="26" borderId="36" xfId="0" applyNumberFormat="1" applyFont="1" applyFill="1" applyBorder="1" applyAlignment="1">
      <alignment horizontal="center"/>
    </xf>
    <xf numFmtId="165" fontId="11" fillId="0" borderId="1" xfId="0" applyNumberFormat="1" applyFont="1" applyBorder="1" applyAlignment="1">
      <alignment horizontal="center"/>
    </xf>
    <xf numFmtId="165" fontId="0" fillId="0" borderId="1" xfId="0" applyNumberFormat="1" applyBorder="1" applyAlignment="1">
      <alignment horizontal="center"/>
    </xf>
    <xf numFmtId="0" fontId="0" fillId="28" borderId="0" xfId="0" applyFill="1"/>
    <xf numFmtId="0" fontId="9" fillId="29" borderId="0" xfId="0" applyFont="1" applyFill="1"/>
    <xf numFmtId="0" fontId="6" fillId="30" borderId="0" xfId="0" applyFont="1" applyFill="1"/>
    <xf numFmtId="0" fontId="6" fillId="31" borderId="0" xfId="0" applyFont="1" applyFill="1"/>
    <xf numFmtId="0" fontId="6" fillId="22" borderId="0" xfId="0" applyFont="1" applyFill="1"/>
    <xf numFmtId="0" fontId="6" fillId="32" borderId="0" xfId="0" applyFont="1" applyFill="1"/>
    <xf numFmtId="0" fontId="9" fillId="29" borderId="0" xfId="0" applyFont="1" applyFill="1" applyAlignment="1">
      <alignment horizontal="center"/>
    </xf>
    <xf numFmtId="0" fontId="19" fillId="29" borderId="0" xfId="0" applyFont="1" applyFill="1" applyAlignment="1">
      <alignment horizontal="center"/>
    </xf>
    <xf numFmtId="0" fontId="6" fillId="30" borderId="0" xfId="0" applyFont="1" applyFill="1" applyAlignment="1">
      <alignment horizontal="center"/>
    </xf>
    <xf numFmtId="0" fontId="0" fillId="30" borderId="0" xfId="0" applyFill="1" applyAlignment="1">
      <alignment horizontal="center" wrapText="1"/>
    </xf>
    <xf numFmtId="0" fontId="6" fillId="31" borderId="0" xfId="0" applyFont="1" applyFill="1" applyAlignment="1">
      <alignment horizontal="center"/>
    </xf>
    <xf numFmtId="0" fontId="0" fillId="31" borderId="0" xfId="0" applyFill="1" applyAlignment="1">
      <alignment horizontal="center" wrapText="1"/>
    </xf>
    <xf numFmtId="0" fontId="6" fillId="22" borderId="0" xfId="0" applyFont="1" applyFill="1" applyAlignment="1">
      <alignment horizontal="center"/>
    </xf>
    <xf numFmtId="0" fontId="0" fillId="22" borderId="0" xfId="0" applyFill="1" applyAlignment="1">
      <alignment horizontal="center" wrapText="1"/>
    </xf>
    <xf numFmtId="0" fontId="6" fillId="32" borderId="0" xfId="0" applyFont="1" applyFill="1" applyAlignment="1">
      <alignment horizontal="center"/>
    </xf>
    <xf numFmtId="0" fontId="0" fillId="32" borderId="0" xfId="0" applyFill="1" applyAlignment="1">
      <alignment horizontal="center" wrapText="1"/>
    </xf>
    <xf numFmtId="0" fontId="0" fillId="0" borderId="36" xfId="0" applyBorder="1"/>
    <xf numFmtId="0" fontId="4" fillId="3" borderId="38" xfId="1" applyFont="1" applyFill="1" applyBorder="1" applyAlignment="1">
      <alignment horizontal="left" vertical="top" wrapText="1"/>
    </xf>
    <xf numFmtId="0" fontId="4" fillId="3" borderId="39" xfId="1" applyFont="1" applyFill="1" applyBorder="1" applyAlignment="1">
      <alignment horizontal="left" vertical="top" wrapText="1"/>
    </xf>
    <xf numFmtId="0" fontId="4" fillId="3" borderId="41" xfId="1" applyFont="1" applyFill="1" applyBorder="1">
      <alignment horizontal="left" vertical="center" wrapText="1"/>
    </xf>
    <xf numFmtId="0" fontId="14" fillId="4" borderId="42" xfId="0" applyFont="1" applyFill="1" applyBorder="1"/>
    <xf numFmtId="3" fontId="0" fillId="4" borderId="43" xfId="0" applyNumberFormat="1" applyFill="1" applyBorder="1"/>
    <xf numFmtId="0" fontId="14" fillId="0" borderId="42" xfId="0" applyFont="1" applyBorder="1"/>
    <xf numFmtId="3" fontId="0" fillId="0" borderId="43" xfId="0" applyNumberFormat="1" applyBorder="1"/>
    <xf numFmtId="0" fontId="14" fillId="0" borderId="44" xfId="0" applyFont="1" applyBorder="1"/>
    <xf numFmtId="3" fontId="0" fillId="0" borderId="45" xfId="0" applyNumberFormat="1" applyBorder="1"/>
    <xf numFmtId="3" fontId="0" fillId="0" borderId="46" xfId="0" applyNumberFormat="1" applyBorder="1"/>
    <xf numFmtId="0" fontId="0" fillId="14" borderId="47" xfId="0" applyFill="1" applyBorder="1"/>
    <xf numFmtId="164" fontId="0" fillId="14" borderId="47" xfId="0" applyNumberFormat="1" applyFill="1" applyBorder="1"/>
    <xf numFmtId="0" fontId="0" fillId="0" borderId="47" xfId="0" applyBorder="1"/>
    <xf numFmtId="0" fontId="0" fillId="0" borderId="53" xfId="0" applyBorder="1"/>
    <xf numFmtId="4" fontId="0" fillId="0" borderId="54" xfId="0" applyNumberFormat="1" applyBorder="1"/>
    <xf numFmtId="0" fontId="0" fillId="0" borderId="54" xfId="0" applyBorder="1"/>
    <xf numFmtId="0" fontId="0" fillId="0" borderId="55" xfId="0" applyBorder="1"/>
    <xf numFmtId="4" fontId="0" fillId="0" borderId="56" xfId="0" applyNumberFormat="1" applyBorder="1"/>
    <xf numFmtId="0" fontId="13" fillId="6" borderId="50" xfId="0" applyFont="1" applyFill="1" applyBorder="1" applyAlignment="1">
      <alignment wrapText="1"/>
    </xf>
    <xf numFmtId="0" fontId="13" fillId="6" borderId="52" xfId="0" applyFont="1" applyFill="1" applyBorder="1" applyAlignment="1">
      <alignment wrapText="1"/>
    </xf>
    <xf numFmtId="0" fontId="14" fillId="14" borderId="0" xfId="0" applyFont="1" applyFill="1"/>
    <xf numFmtId="164" fontId="4" fillId="3" borderId="57" xfId="1" applyNumberFormat="1" applyFont="1" applyFill="1" applyBorder="1" applyAlignment="1">
      <alignment horizontal="left" vertical="top" wrapText="1"/>
    </xf>
    <xf numFmtId="164" fontId="4" fillId="3" borderId="58" xfId="1" applyNumberFormat="1" applyFont="1" applyFill="1" applyBorder="1">
      <alignment horizontal="left" vertical="center" wrapText="1"/>
    </xf>
    <xf numFmtId="164" fontId="0" fillId="13" borderId="59" xfId="0" applyNumberFormat="1" applyFill="1" applyBorder="1"/>
    <xf numFmtId="164" fontId="0" fillId="14" borderId="59" xfId="0" applyNumberFormat="1" applyFill="1" applyBorder="1"/>
    <xf numFmtId="164" fontId="0" fillId="0" borderId="54" xfId="0" applyNumberFormat="1" applyBorder="1"/>
    <xf numFmtId="0" fontId="14" fillId="33" borderId="6" xfId="0" applyFont="1" applyFill="1" applyBorder="1"/>
    <xf numFmtId="0" fontId="13" fillId="5" borderId="6" xfId="0" applyFont="1" applyFill="1" applyBorder="1"/>
    <xf numFmtId="0" fontId="13" fillId="33" borderId="6" xfId="0" applyFont="1" applyFill="1" applyBorder="1"/>
    <xf numFmtId="0" fontId="14" fillId="5" borderId="6" xfId="0" applyFont="1" applyFill="1" applyBorder="1"/>
    <xf numFmtId="0" fontId="14" fillId="33" borderId="5" xfId="0" applyFont="1" applyFill="1" applyBorder="1"/>
    <xf numFmtId="0" fontId="14" fillId="5" borderId="5" xfId="0" applyFont="1" applyFill="1" applyBorder="1"/>
    <xf numFmtId="0" fontId="14" fillId="33" borderId="7" xfId="0" applyFont="1" applyFill="1" applyBorder="1"/>
    <xf numFmtId="164" fontId="0" fillId="0" borderId="14" xfId="0" applyNumberFormat="1" applyBorder="1"/>
    <xf numFmtId="164" fontId="0" fillId="0" borderId="56" xfId="0" applyNumberFormat="1" applyBorder="1"/>
    <xf numFmtId="164" fontId="0" fillId="14" borderId="60" xfId="0" applyNumberFormat="1" applyFill="1" applyBorder="1"/>
    <xf numFmtId="0" fontId="14" fillId="5" borderId="49" xfId="0" applyFont="1" applyFill="1" applyBorder="1"/>
    <xf numFmtId="164" fontId="0" fillId="0" borderId="61" xfId="0" applyNumberFormat="1" applyBorder="1"/>
    <xf numFmtId="164" fontId="0" fillId="0" borderId="62" xfId="0" applyNumberFormat="1" applyBorder="1"/>
    <xf numFmtId="164" fontId="0" fillId="14" borderId="58" xfId="0" applyNumberFormat="1" applyFill="1" applyBorder="1"/>
    <xf numFmtId="0" fontId="13" fillId="6" borderId="49" xfId="0" applyFont="1" applyFill="1" applyBorder="1" applyAlignment="1">
      <alignment wrapText="1"/>
    </xf>
    <xf numFmtId="0" fontId="13" fillId="6" borderId="51" xfId="0" applyFont="1" applyFill="1" applyBorder="1" applyAlignment="1">
      <alignment wrapText="1"/>
    </xf>
    <xf numFmtId="0" fontId="13" fillId="6" borderId="48" xfId="0" applyFont="1" applyFill="1" applyBorder="1" applyAlignment="1">
      <alignment wrapText="1"/>
    </xf>
    <xf numFmtId="0" fontId="18" fillId="0" borderId="0" xfId="0" applyFont="1" applyAlignment="1">
      <alignment horizontal="center"/>
    </xf>
    <xf numFmtId="0" fontId="20" fillId="0" borderId="0" xfId="0" applyFont="1" applyAlignment="1">
      <alignment horizontal="center"/>
    </xf>
    <xf numFmtId="164" fontId="18" fillId="0" borderId="14" xfId="0" applyNumberFormat="1" applyFont="1" applyBorder="1" applyAlignment="1">
      <alignment horizontal="center"/>
    </xf>
    <xf numFmtId="164" fontId="0" fillId="0" borderId="14" xfId="0" applyNumberFormat="1" applyBorder="1" applyAlignment="1">
      <alignment horizontal="center"/>
    </xf>
    <xf numFmtId="0" fontId="17" fillId="0" borderId="2" xfId="0" applyFont="1" applyBorder="1" applyAlignment="1">
      <alignment horizontal="center"/>
    </xf>
    <xf numFmtId="165" fontId="13" fillId="0" borderId="0" xfId="0" applyNumberFormat="1" applyFont="1" applyAlignment="1">
      <alignment horizontal="center" wrapText="1"/>
    </xf>
    <xf numFmtId="165" fontId="14" fillId="0" borderId="0" xfId="0" applyNumberFormat="1" applyFont="1" applyAlignment="1">
      <alignment horizontal="center"/>
    </xf>
    <xf numFmtId="0" fontId="4" fillId="3" borderId="37" xfId="1" applyFont="1" applyFill="1" applyBorder="1" applyAlignment="1">
      <alignment horizontal="left" vertical="center" wrapText="1"/>
    </xf>
    <xf numFmtId="0" fontId="4" fillId="3" borderId="40" xfId="1" applyFont="1" applyFill="1" applyBorder="1" applyAlignment="1">
      <alignment horizontal="left" vertical="center" wrapText="1"/>
    </xf>
    <xf numFmtId="164" fontId="4" fillId="17" borderId="3" xfId="1" applyNumberFormat="1" applyFont="1" applyFill="1" applyBorder="1" applyAlignment="1">
      <alignment horizontal="left" vertical="center" wrapText="1"/>
    </xf>
    <xf numFmtId="164" fontId="4" fillId="17" borderId="5" xfId="1" applyNumberFormat="1" applyFont="1" applyFill="1" applyBorder="1" applyAlignment="1">
      <alignment horizontal="left" vertical="center" wrapText="1"/>
    </xf>
    <xf numFmtId="164" fontId="4" fillId="3" borderId="3" xfId="1" applyNumberFormat="1" applyFont="1" applyFill="1" applyBorder="1" applyAlignment="1">
      <alignment horizontal="left" vertical="center" wrapText="1"/>
    </xf>
    <xf numFmtId="164" fontId="4" fillId="3" borderId="5" xfId="1" applyNumberFormat="1" applyFont="1" applyFill="1" applyBorder="1" applyAlignment="1">
      <alignment horizontal="left" vertical="center" wrapText="1"/>
    </xf>
    <xf numFmtId="164" fontId="4" fillId="3" borderId="49" xfId="1" applyNumberFormat="1" applyFont="1" applyFill="1" applyBorder="1" applyAlignment="1">
      <alignment horizontal="left" vertical="center" wrapText="1"/>
    </xf>
    <xf numFmtId="164" fontId="4" fillId="3" borderId="48" xfId="1" applyNumberFormat="1" applyFont="1" applyFill="1" applyBorder="1" applyAlignment="1">
      <alignment horizontal="left" vertical="center" wrapText="1"/>
    </xf>
    <xf numFmtId="0" fontId="1" fillId="19" borderId="13" xfId="5" applyFont="1" applyFill="1"/>
    <xf numFmtId="0" fontId="1" fillId="18" borderId="13" xfId="5" applyFont="1" applyFill="1"/>
  </cellXfs>
  <cellStyles count="6">
    <cellStyle name="20% — akcent 5" xfId="3" builtinId="46"/>
    <cellStyle name="Akcent 5" xfId="2" builtinId="45"/>
    <cellStyle name="Dobry" xfId="4" builtinId="26"/>
    <cellStyle name="Kolumna" xfId="1" xr:uid="{00000000-0005-0000-0000-000000000000}"/>
    <cellStyle name="Normalny" xfId="0" builtinId="0"/>
    <cellStyle name="Uwaga" xfId="5" builtinId="10"/>
  </cellStyles>
  <dxfs count="16">
    <dxf>
      <font>
        <color rgb="FF9C5700"/>
      </font>
      <fill>
        <patternFill>
          <bgColor rgb="FFFFEB9C"/>
        </patternFill>
      </fill>
    </dxf>
    <dxf>
      <font>
        <b val="0"/>
        <i val="0"/>
        <strike val="0"/>
        <condense val="0"/>
        <extend val="0"/>
        <outline val="0"/>
        <shadow val="0"/>
        <u val="none"/>
        <vertAlign val="baseline"/>
        <sz val="11"/>
        <color rgb="FF000000"/>
        <name val="Calibri"/>
        <family val="2"/>
        <scheme val="none"/>
      </font>
      <numFmt numFmtId="0" formatCode="General"/>
      <fill>
        <patternFill patternType="solid">
          <fgColor indexed="64"/>
          <bgColor theme="5" tint="0.79998168889431442"/>
        </patternFill>
      </fill>
      <alignment horizontal="general" vertical="bottom" textRotation="0" wrapText="0" indent="0" justifyLastLine="0" shrinkToFit="0" readingOrder="0"/>
    </dxf>
    <dxf>
      <font>
        <b val="0"/>
        <i val="0"/>
        <strike val="0"/>
        <condense val="0"/>
        <extend val="0"/>
        <outline val="0"/>
        <shadow val="0"/>
        <u val="none"/>
        <vertAlign val="baseline"/>
        <sz val="11"/>
        <color rgb="FF000000"/>
        <name val="Calibri"/>
        <family val="2"/>
        <scheme val="none"/>
      </font>
      <fill>
        <patternFill patternType="solid">
          <fgColor indexed="64"/>
          <bgColor rgb="FFFCFCE3"/>
        </patternFill>
      </fill>
      <alignment horizontal="general" vertical="bottom" textRotation="0" wrapText="0" indent="0" justifyLastLine="0" shrinkToFit="0" readingOrder="0"/>
      <border diagonalUp="0" diagonalDown="0">
        <left style="thin">
          <color rgb="FFB2B2B2"/>
        </left>
        <right style="thin">
          <color rgb="FFB2B2B2"/>
        </right>
        <top/>
        <bottom/>
        <vertical/>
        <horizontal/>
      </border>
    </dxf>
    <dxf>
      <font>
        <b val="0"/>
        <i val="0"/>
        <strike val="0"/>
        <condense val="0"/>
        <extend val="0"/>
        <outline val="0"/>
        <shadow val="0"/>
        <u val="none"/>
        <vertAlign val="baseline"/>
        <sz val="11"/>
        <color rgb="FF000000"/>
        <name val="Calibri"/>
        <family val="2"/>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1"/>
        <color rgb="FF000000"/>
        <name val="Calibri"/>
        <family val="2"/>
        <scheme val="none"/>
      </font>
      <fill>
        <patternFill patternType="solid">
          <fgColor indexed="64"/>
          <bgColor rgb="FFFCFCE3"/>
        </patternFill>
      </fill>
      <alignment horizontal="general" vertical="bottom" textRotation="0" wrapText="0" indent="0" justifyLastLine="0" shrinkToFit="0" readingOrder="0"/>
      <border diagonalUp="0" diagonalDown="0">
        <left style="thin">
          <color rgb="FFB2B2B2"/>
        </left>
        <right style="thin">
          <color rgb="FFB2B2B2"/>
        </right>
        <top/>
        <bottom/>
        <vertical/>
        <horizontal/>
      </border>
    </dxf>
    <dxf>
      <font>
        <b val="0"/>
        <i val="0"/>
        <strike val="0"/>
        <condense val="0"/>
        <extend val="0"/>
        <outline val="0"/>
        <shadow val="0"/>
        <u val="none"/>
        <vertAlign val="baseline"/>
        <sz val="11"/>
        <color rgb="FF000000"/>
        <name val="Calibri"/>
        <family val="2"/>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1"/>
        <color rgb="FF000000"/>
        <name val="Calibri"/>
        <family val="2"/>
        <scheme val="none"/>
      </font>
      <fill>
        <patternFill patternType="solid">
          <fgColor indexed="64"/>
          <bgColor rgb="FFFCFCE3"/>
        </patternFill>
      </fill>
      <alignment horizontal="general" vertical="bottom" textRotation="0" wrapText="0" indent="0" justifyLastLine="0" shrinkToFit="0" readingOrder="0"/>
      <border diagonalUp="0" diagonalDown="0">
        <left style="thin">
          <color rgb="FFB2B2B2"/>
        </left>
        <right style="thin">
          <color rgb="FFB2B2B2"/>
        </right>
        <top/>
        <bottom/>
        <vertical/>
        <horizontal/>
      </border>
    </dxf>
    <dxf>
      <font>
        <b val="0"/>
        <i val="0"/>
        <strike val="0"/>
        <condense val="0"/>
        <extend val="0"/>
        <outline val="0"/>
        <shadow val="0"/>
        <u val="none"/>
        <vertAlign val="baseline"/>
        <sz val="11"/>
        <color rgb="FF000000"/>
        <name val="Calibri"/>
        <family val="2"/>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1"/>
        <color theme="1"/>
        <name val="Calibri"/>
        <charset val="238"/>
        <scheme val="minor"/>
      </font>
      <numFmt numFmtId="0" formatCode="General"/>
      <fill>
        <patternFill patternType="solid">
          <fgColor indexed="64"/>
          <bgColor rgb="FFFCFCE3"/>
        </patternFill>
      </fill>
      <alignment horizontal="general" vertical="bottom" textRotation="0" wrapText="0" indent="0" justifyLastLine="0" shrinkToFit="0" readingOrder="0"/>
      <border diagonalUp="0" diagonalDown="0">
        <left style="thin">
          <color rgb="FFB2B2B2"/>
        </left>
        <right style="thin">
          <color rgb="FFB2B2B2"/>
        </right>
        <top/>
        <bottom/>
        <vertical/>
        <horizontal/>
      </border>
      <protection locked="1" hidden="0"/>
    </dxf>
    <dxf>
      <font>
        <b val="0"/>
        <i val="0"/>
        <strike val="0"/>
        <condense val="0"/>
        <extend val="0"/>
        <outline val="0"/>
        <shadow val="0"/>
        <u val="none"/>
        <vertAlign val="baseline"/>
        <sz val="11"/>
        <color rgb="FF000000"/>
        <name val="Calibri"/>
        <family val="2"/>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1"/>
        <color rgb="FF000000"/>
        <name val="Calibri"/>
        <family val="2"/>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1"/>
        <color rgb="FF000000"/>
        <name val="Calibri"/>
        <family val="2"/>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1"/>
        <color theme="0"/>
        <name val="Calibri"/>
        <family val="2"/>
        <scheme val="none"/>
      </font>
      <fill>
        <patternFill patternType="none">
          <fgColor indexed="64"/>
          <bgColor indexed="65"/>
        </patternFill>
      </fill>
      <alignment horizontal="general" vertical="bottom" textRotation="0" wrapText="0" indent="0" justifyLastLine="0" shrinkToFit="0" readingOrder="0"/>
    </dxf>
    <dxf>
      <font>
        <color rgb="FF9C0006"/>
      </font>
      <fill>
        <patternFill patternType="solid">
          <bgColor rgb="FFFF0000"/>
        </patternFill>
      </fill>
    </dxf>
    <dxf>
      <font>
        <color rgb="FF006100"/>
      </font>
      <fill>
        <patternFill>
          <bgColor rgb="FFC6EFCE"/>
        </patternFill>
      </fill>
    </dxf>
    <dxf>
      <fill>
        <patternFill>
          <bgColor rgb="FFFFC7CE"/>
        </patternFill>
      </fill>
    </dxf>
  </dxfs>
  <tableStyles count="0" defaultTableStyle="TableStyleMedium2" defaultPivotStyle="PivotStyleLight16"/>
  <colors>
    <mruColors>
      <color rgb="FFEDF5F7"/>
      <color rgb="FFFFF9F2"/>
      <color rgb="FFF0F7FC"/>
      <color rgb="FFE8FBFF"/>
      <color rgb="FFF0F095"/>
      <color rgb="FFFCFCE3"/>
      <color rgb="FFEEC7FF"/>
      <color rgb="FFF5F8FF"/>
      <color rgb="FFF8E8FF"/>
      <color rgb="FFF0DFF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968DCF1-AB5C-4D44-9ADD-41C5B53C38CB}" name="Tabela1" displayName="Tabela1" ref="B2:K18" totalsRowShown="0" headerRowDxfId="12" dataDxfId="11">
  <autoFilter ref="B2:K18" xr:uid="{2968DCF1-AB5C-4D44-9ADD-41C5B53C38CB}"/>
  <sortState xmlns:xlrd2="http://schemas.microsoft.com/office/spreadsheetml/2017/richdata2" ref="B3:K18">
    <sortCondition ref="K2:K18"/>
  </sortState>
  <tableColumns count="10">
    <tableColumn id="1" xr3:uid="{12391770-03A4-4DD7-BC01-9C9B7F6E5DE0}" name="Wojewodztwo" dataDxfId="10"/>
    <tableColumn id="2" xr3:uid="{0324F7EA-DCFC-4971-8E4D-FA3C57C07193}" name="Score_Hellwig" dataDxfId="9"/>
    <tableColumn id="6" xr3:uid="{546E42A5-4097-498C-A30C-81A0F3DFB738}" name="Ranga 1" dataDxfId="8"/>
    <tableColumn id="3" xr3:uid="{74B47223-58B2-4553-9428-7CD3BA5D3A54}" name="Score_SSW" dataDxfId="7"/>
    <tableColumn id="7" xr3:uid="{410219A4-E130-4637-A305-C8AF133FBAE4}" name="Ranga 2" dataDxfId="6"/>
    <tableColumn id="4" xr3:uid="{EDB5865E-8BFC-47AE-BFDA-01E35991DDB6}" name="Score_MUZ" dataDxfId="5"/>
    <tableColumn id="8" xr3:uid="{FE55BD34-4443-46EE-9FA5-D65F28A7CC08}" name="Ranga 3" dataDxfId="4"/>
    <tableColumn id="5" xr3:uid="{B1636E6A-DEF1-4CBC-82B7-E61D1B08705D}" name="Score_Strahl" dataDxfId="3"/>
    <tableColumn id="9" xr3:uid="{2982096C-7A9A-4476-9213-6EB7FF7F2055}" name="Ranga 4" dataDxfId="2"/>
    <tableColumn id="10" xr3:uid="{30F67FF4-D870-41F5-A89D-613B3B0521ED}" name="Suma rang" dataDxfId="1">
      <calculatedColumnFormula>SUM(D3,F3,H3,J3)</calculatedColumnFormula>
    </tableColumn>
  </tableColumns>
  <tableStyleInfo name="TableStyleMedium6" showFirstColumn="0" showLastColumn="0" showRowStripes="1" showColumnStripes="0"/>
</table>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Pakiet 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5.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9"/>
  <sheetViews>
    <sheetView workbookViewId="0"/>
  </sheetViews>
  <sheetFormatPr defaultRowHeight="15"/>
  <cols>
    <col min="1" max="1" width="20" customWidth="1"/>
    <col min="2" max="2" width="200" customWidth="1"/>
  </cols>
  <sheetData>
    <row r="1" spans="1:2">
      <c r="A1" t="s">
        <v>0</v>
      </c>
      <c r="B1" t="s">
        <v>1</v>
      </c>
    </row>
    <row r="2" spans="1:2" ht="50.1" customHeight="1">
      <c r="B2" s="2" t="s">
        <v>2</v>
      </c>
    </row>
    <row r="3" spans="1:2">
      <c r="A3" t="s">
        <v>3</v>
      </c>
      <c r="B3" t="s">
        <v>4</v>
      </c>
    </row>
    <row r="4" spans="1:2" ht="50.1" customHeight="1">
      <c r="B4" s="2" t="s">
        <v>5</v>
      </c>
    </row>
    <row r="5" spans="1:2">
      <c r="A5" t="s">
        <v>6</v>
      </c>
      <c r="B5" t="s">
        <v>7</v>
      </c>
    </row>
    <row r="6" spans="1:2" ht="50.1" customHeight="1">
      <c r="B6" s="2" t="s">
        <v>8</v>
      </c>
    </row>
    <row r="7" spans="1:2">
      <c r="A7" t="s">
        <v>9</v>
      </c>
      <c r="B7" t="s">
        <v>10</v>
      </c>
    </row>
    <row r="8" spans="1:2">
      <c r="A8" t="s">
        <v>11</v>
      </c>
      <c r="B8" t="s">
        <v>12</v>
      </c>
    </row>
    <row r="9" spans="1:2" ht="50.1" customHeight="1">
      <c r="A9" s="1" t="s">
        <v>13</v>
      </c>
      <c r="B9" s="2" t="s">
        <v>14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8D1AFC-44DD-4211-90C0-9E7EE9AB7E64}">
  <dimension ref="B2:Q44"/>
  <sheetViews>
    <sheetView workbookViewId="0">
      <selection activeCell="F28" sqref="F28"/>
    </sheetView>
  </sheetViews>
  <sheetFormatPr defaultRowHeight="15"/>
  <cols>
    <col min="2" max="2" width="23.85546875" bestFit="1" customWidth="1"/>
    <col min="3" max="3" width="13.42578125" customWidth="1"/>
    <col min="4" max="4" width="19" customWidth="1"/>
    <col min="5" max="5" width="25.140625" customWidth="1"/>
    <col min="6" max="6" width="20.85546875" customWidth="1"/>
    <col min="7" max="7" width="16.85546875" customWidth="1"/>
    <col min="8" max="8" width="18" customWidth="1"/>
    <col min="9" max="9" width="14.42578125" customWidth="1"/>
    <col min="10" max="10" width="24" customWidth="1"/>
    <col min="11" max="11" width="26.7109375" customWidth="1"/>
    <col min="12" max="12" width="18.85546875" customWidth="1"/>
    <col min="13" max="13" width="15.85546875" customWidth="1"/>
    <col min="14" max="14" width="19" customWidth="1"/>
    <col min="15" max="15" width="28" customWidth="1"/>
    <col min="16" max="16" width="21.5703125" customWidth="1"/>
    <col min="17" max="17" width="16.85546875" customWidth="1"/>
  </cols>
  <sheetData>
    <row r="2" spans="2:17" ht="26.25">
      <c r="B2" s="153" t="s">
        <v>15</v>
      </c>
      <c r="C2" s="154"/>
      <c r="D2" s="154"/>
    </row>
    <row r="4" spans="2:17" ht="91.5">
      <c r="B4" s="160" t="s">
        <v>16</v>
      </c>
      <c r="C4" s="110" t="s">
        <v>17</v>
      </c>
      <c r="D4" s="110" t="s">
        <v>18</v>
      </c>
      <c r="E4" s="110" t="s">
        <v>19</v>
      </c>
      <c r="F4" s="110" t="s">
        <v>20</v>
      </c>
      <c r="G4" s="110" t="s">
        <v>21</v>
      </c>
      <c r="H4" s="110" t="s">
        <v>22</v>
      </c>
      <c r="I4" s="110" t="s">
        <v>23</v>
      </c>
      <c r="J4" s="110" t="s">
        <v>24</v>
      </c>
      <c r="K4" s="110" t="s">
        <v>25</v>
      </c>
      <c r="L4" s="110" t="s">
        <v>26</v>
      </c>
      <c r="M4" s="110" t="s">
        <v>27</v>
      </c>
      <c r="N4" s="110" t="s">
        <v>28</v>
      </c>
      <c r="O4" s="110" t="s">
        <v>29</v>
      </c>
      <c r="P4" s="110" t="s">
        <v>30</v>
      </c>
      <c r="Q4" s="111" t="s">
        <v>31</v>
      </c>
    </row>
    <row r="5" spans="2:17">
      <c r="B5" s="161"/>
      <c r="C5" s="6" t="s">
        <v>32</v>
      </c>
      <c r="D5" s="6" t="s">
        <v>33</v>
      </c>
      <c r="E5" s="6" t="s">
        <v>34</v>
      </c>
      <c r="F5" s="6" t="s">
        <v>35</v>
      </c>
      <c r="G5" s="6" t="s">
        <v>35</v>
      </c>
      <c r="H5" s="6" t="s">
        <v>36</v>
      </c>
      <c r="I5" s="6" t="s">
        <v>33</v>
      </c>
      <c r="J5" s="6" t="s">
        <v>34</v>
      </c>
      <c r="K5" s="6" t="s">
        <v>34</v>
      </c>
      <c r="L5" s="6" t="s">
        <v>34</v>
      </c>
      <c r="M5" s="6" t="s">
        <v>34</v>
      </c>
      <c r="N5" s="6" t="s">
        <v>34</v>
      </c>
      <c r="O5" s="6" t="s">
        <v>34</v>
      </c>
      <c r="P5" s="6" t="s">
        <v>33</v>
      </c>
      <c r="Q5" s="112" t="s">
        <v>34</v>
      </c>
    </row>
    <row r="6" spans="2:17">
      <c r="B6" s="113" t="s">
        <v>37</v>
      </c>
      <c r="C6" s="3">
        <v>94876</v>
      </c>
      <c r="D6" s="3">
        <v>421</v>
      </c>
      <c r="E6" s="3">
        <v>146</v>
      </c>
      <c r="F6" s="3">
        <v>407079</v>
      </c>
      <c r="G6" s="3">
        <v>4104671</v>
      </c>
      <c r="H6" s="3">
        <v>2676</v>
      </c>
      <c r="I6" s="3">
        <v>266</v>
      </c>
      <c r="J6" s="3">
        <v>812</v>
      </c>
      <c r="K6" s="3">
        <v>2104</v>
      </c>
      <c r="L6" s="3">
        <v>570</v>
      </c>
      <c r="M6" s="3">
        <v>6358</v>
      </c>
      <c r="N6" s="3">
        <v>1693</v>
      </c>
      <c r="O6" s="3">
        <v>54722</v>
      </c>
      <c r="P6" s="3">
        <v>112</v>
      </c>
      <c r="Q6" s="114">
        <v>689</v>
      </c>
    </row>
    <row r="7" spans="2:17">
      <c r="B7" s="115" t="s">
        <v>38</v>
      </c>
      <c r="C7" s="5">
        <v>55763</v>
      </c>
      <c r="D7" s="5">
        <v>317</v>
      </c>
      <c r="E7" s="5">
        <v>89</v>
      </c>
      <c r="F7" s="5">
        <v>244277</v>
      </c>
      <c r="G7" s="5">
        <v>2617851</v>
      </c>
      <c r="H7" s="5">
        <v>1248</v>
      </c>
      <c r="I7" s="5">
        <v>206</v>
      </c>
      <c r="J7" s="5">
        <v>520</v>
      </c>
      <c r="K7" s="5">
        <v>939</v>
      </c>
      <c r="L7" s="5">
        <v>105</v>
      </c>
      <c r="M7" s="5">
        <v>5832</v>
      </c>
      <c r="N7" s="5">
        <v>248</v>
      </c>
      <c r="O7" s="5">
        <v>26960</v>
      </c>
      <c r="P7" s="5">
        <v>57</v>
      </c>
      <c r="Q7" s="116">
        <v>416</v>
      </c>
    </row>
    <row r="8" spans="2:17">
      <c r="B8" s="113" t="s">
        <v>39</v>
      </c>
      <c r="C8" s="3">
        <v>77769</v>
      </c>
      <c r="D8" s="3">
        <v>409</v>
      </c>
      <c r="E8" s="3">
        <v>58</v>
      </c>
      <c r="F8" s="3">
        <v>383973</v>
      </c>
      <c r="G8" s="3">
        <v>3145362</v>
      </c>
      <c r="H8" s="3">
        <v>1557</v>
      </c>
      <c r="I8" s="3">
        <v>218</v>
      </c>
      <c r="J8" s="3">
        <v>1121</v>
      </c>
      <c r="K8" s="3">
        <v>957</v>
      </c>
      <c r="L8" s="3">
        <v>117</v>
      </c>
      <c r="M8" s="3">
        <v>2187</v>
      </c>
      <c r="N8" s="3">
        <v>542</v>
      </c>
      <c r="O8" s="3">
        <v>33345</v>
      </c>
      <c r="P8" s="3">
        <v>75</v>
      </c>
      <c r="Q8" s="114">
        <v>407</v>
      </c>
    </row>
    <row r="9" spans="2:17">
      <c r="B9" s="115" t="s">
        <v>40</v>
      </c>
      <c r="C9" s="5">
        <v>40893</v>
      </c>
      <c r="D9" s="5">
        <v>178</v>
      </c>
      <c r="E9" s="5">
        <v>53</v>
      </c>
      <c r="F9" s="5">
        <v>129985</v>
      </c>
      <c r="G9" s="5">
        <v>1361826</v>
      </c>
      <c r="H9" s="5">
        <v>1091</v>
      </c>
      <c r="I9" s="5">
        <v>74</v>
      </c>
      <c r="J9" s="5">
        <v>442</v>
      </c>
      <c r="K9" s="5">
        <v>692</v>
      </c>
      <c r="L9" s="5">
        <v>46</v>
      </c>
      <c r="M9" s="5">
        <v>1392</v>
      </c>
      <c r="N9" s="5">
        <v>31</v>
      </c>
      <c r="O9" s="5">
        <v>17199</v>
      </c>
      <c r="P9" s="5">
        <v>34</v>
      </c>
      <c r="Q9" s="116">
        <v>224</v>
      </c>
    </row>
    <row r="10" spans="2:17">
      <c r="B10" s="113" t="s">
        <v>41</v>
      </c>
      <c r="C10" s="3">
        <v>70805</v>
      </c>
      <c r="D10" s="3">
        <v>355</v>
      </c>
      <c r="E10" s="3">
        <v>82</v>
      </c>
      <c r="F10" s="3">
        <v>381954</v>
      </c>
      <c r="G10" s="3">
        <v>4172818</v>
      </c>
      <c r="H10" s="3">
        <v>2161</v>
      </c>
      <c r="I10" s="3">
        <v>168</v>
      </c>
      <c r="J10" s="3">
        <v>886</v>
      </c>
      <c r="K10" s="3">
        <v>1204</v>
      </c>
      <c r="L10" s="3">
        <v>113</v>
      </c>
      <c r="M10" s="3">
        <v>4506</v>
      </c>
      <c r="N10" s="3">
        <v>807</v>
      </c>
      <c r="O10" s="3">
        <v>32930</v>
      </c>
      <c r="P10" s="3">
        <v>91</v>
      </c>
      <c r="Q10" s="114">
        <v>721</v>
      </c>
    </row>
    <row r="11" spans="2:17">
      <c r="B11" s="115" t="s">
        <v>42</v>
      </c>
      <c r="C11" s="5">
        <v>98501</v>
      </c>
      <c r="D11" s="5">
        <v>660</v>
      </c>
      <c r="E11" s="5">
        <v>230</v>
      </c>
      <c r="F11" s="5">
        <v>697652</v>
      </c>
      <c r="G11" s="5">
        <v>5759357</v>
      </c>
      <c r="H11" s="5">
        <v>3308</v>
      </c>
      <c r="I11" s="5">
        <v>417</v>
      </c>
      <c r="J11" s="5">
        <v>1445</v>
      </c>
      <c r="K11" s="5">
        <v>2425</v>
      </c>
      <c r="L11" s="5">
        <v>1607</v>
      </c>
      <c r="M11" s="5">
        <v>16803</v>
      </c>
      <c r="N11" s="5">
        <v>1182</v>
      </c>
      <c r="O11" s="5">
        <v>81726</v>
      </c>
      <c r="P11" s="5">
        <v>169</v>
      </c>
      <c r="Q11" s="116">
        <v>1225</v>
      </c>
    </row>
    <row r="12" spans="2:17">
      <c r="B12" s="113" t="s">
        <v>43</v>
      </c>
      <c r="C12" s="3">
        <v>156309</v>
      </c>
      <c r="D12" s="3">
        <v>828</v>
      </c>
      <c r="E12" s="3">
        <v>108</v>
      </c>
      <c r="F12" s="3">
        <v>1122769</v>
      </c>
      <c r="G12" s="3">
        <v>8671853</v>
      </c>
      <c r="H12" s="3">
        <v>5373</v>
      </c>
      <c r="I12" s="3">
        <v>274</v>
      </c>
      <c r="J12" s="3">
        <v>1290</v>
      </c>
      <c r="K12" s="3">
        <v>4242</v>
      </c>
      <c r="L12" s="3">
        <v>803</v>
      </c>
      <c r="M12" s="3">
        <v>31963</v>
      </c>
      <c r="N12" s="3">
        <v>4704</v>
      </c>
      <c r="O12" s="3">
        <v>80080</v>
      </c>
      <c r="P12" s="3">
        <v>201</v>
      </c>
      <c r="Q12" s="114">
        <v>1236</v>
      </c>
    </row>
    <row r="13" spans="2:17">
      <c r="B13" s="115" t="s">
        <v>44</v>
      </c>
      <c r="C13" s="5">
        <v>36647</v>
      </c>
      <c r="D13" s="5">
        <v>227</v>
      </c>
      <c r="E13" s="5">
        <v>45</v>
      </c>
      <c r="F13" s="5">
        <v>157699</v>
      </c>
      <c r="G13" s="5">
        <v>1983560</v>
      </c>
      <c r="H13" s="5">
        <v>1476</v>
      </c>
      <c r="I13" s="5">
        <v>179</v>
      </c>
      <c r="J13" s="5">
        <v>434</v>
      </c>
      <c r="K13" s="5">
        <v>590</v>
      </c>
      <c r="L13" s="5">
        <v>44</v>
      </c>
      <c r="M13" s="5">
        <v>1702</v>
      </c>
      <c r="N13" s="5">
        <v>317</v>
      </c>
      <c r="O13" s="5">
        <v>14905</v>
      </c>
      <c r="P13" s="5">
        <v>29</v>
      </c>
      <c r="Q13" s="116">
        <v>249</v>
      </c>
    </row>
    <row r="14" spans="2:17">
      <c r="B14" s="113" t="s">
        <v>45</v>
      </c>
      <c r="C14" s="3">
        <v>74844</v>
      </c>
      <c r="D14" s="3">
        <v>507</v>
      </c>
      <c r="E14" s="3">
        <v>86</v>
      </c>
      <c r="F14" s="3">
        <v>512292</v>
      </c>
      <c r="G14" s="3">
        <v>3256134</v>
      </c>
      <c r="H14" s="3">
        <v>2578</v>
      </c>
      <c r="I14" s="3">
        <v>334</v>
      </c>
      <c r="J14" s="3">
        <v>1490</v>
      </c>
      <c r="K14" s="3">
        <v>1183</v>
      </c>
      <c r="L14" s="3">
        <v>288</v>
      </c>
      <c r="M14" s="3">
        <v>4514</v>
      </c>
      <c r="N14" s="3">
        <v>313</v>
      </c>
      <c r="O14" s="3">
        <v>30341</v>
      </c>
      <c r="P14" s="3">
        <v>66</v>
      </c>
      <c r="Q14" s="114">
        <v>520</v>
      </c>
    </row>
    <row r="15" spans="2:17">
      <c r="B15" s="115" t="s">
        <v>46</v>
      </c>
      <c r="C15" s="5">
        <v>40095</v>
      </c>
      <c r="D15" s="5">
        <v>167</v>
      </c>
      <c r="E15" s="5">
        <v>11</v>
      </c>
      <c r="F15" s="5">
        <v>137459</v>
      </c>
      <c r="G15" s="5">
        <v>1463955</v>
      </c>
      <c r="H15" s="5">
        <v>828</v>
      </c>
      <c r="I15" s="5">
        <v>162</v>
      </c>
      <c r="J15" s="5">
        <v>560</v>
      </c>
      <c r="K15" s="5">
        <v>572</v>
      </c>
      <c r="L15" s="5">
        <v>80</v>
      </c>
      <c r="M15" s="5">
        <v>2299</v>
      </c>
      <c r="N15" s="5">
        <v>402</v>
      </c>
      <c r="O15" s="5">
        <v>16952</v>
      </c>
      <c r="P15" s="5">
        <v>42</v>
      </c>
      <c r="Q15" s="116">
        <v>315</v>
      </c>
    </row>
    <row r="16" spans="2:17">
      <c r="B16" s="113" t="s">
        <v>47</v>
      </c>
      <c r="C16" s="3">
        <v>55427</v>
      </c>
      <c r="D16" s="3">
        <v>243</v>
      </c>
      <c r="E16" s="3">
        <v>36</v>
      </c>
      <c r="F16" s="3">
        <v>421176</v>
      </c>
      <c r="G16" s="3">
        <v>3658281</v>
      </c>
      <c r="H16" s="3">
        <v>1699</v>
      </c>
      <c r="I16" s="3">
        <v>276</v>
      </c>
      <c r="J16" s="3">
        <v>546</v>
      </c>
      <c r="K16" s="3">
        <v>947</v>
      </c>
      <c r="L16" s="3">
        <v>115</v>
      </c>
      <c r="M16" s="3">
        <v>7312</v>
      </c>
      <c r="N16" s="3">
        <v>1404</v>
      </c>
      <c r="O16" s="3">
        <v>44161</v>
      </c>
      <c r="P16" s="3">
        <v>112</v>
      </c>
      <c r="Q16" s="114">
        <v>639</v>
      </c>
    </row>
    <row r="17" spans="2:17">
      <c r="B17" s="115" t="s">
        <v>48</v>
      </c>
      <c r="C17" s="5">
        <v>138493</v>
      </c>
      <c r="D17" s="5">
        <v>649</v>
      </c>
      <c r="E17" s="5">
        <v>75</v>
      </c>
      <c r="F17" s="5">
        <v>712239</v>
      </c>
      <c r="G17" s="5">
        <v>6973572</v>
      </c>
      <c r="H17" s="5">
        <v>4149</v>
      </c>
      <c r="I17" s="5">
        <v>289</v>
      </c>
      <c r="J17" s="5">
        <v>1521</v>
      </c>
      <c r="K17" s="5">
        <v>2557</v>
      </c>
      <c r="L17" s="5">
        <v>300</v>
      </c>
      <c r="M17" s="5">
        <v>6371</v>
      </c>
      <c r="N17" s="5">
        <v>3039</v>
      </c>
      <c r="O17" s="5">
        <v>63322</v>
      </c>
      <c r="P17" s="5">
        <v>128</v>
      </c>
      <c r="Q17" s="116">
        <v>914</v>
      </c>
    </row>
    <row r="18" spans="2:17">
      <c r="B18" s="113" t="s">
        <v>49</v>
      </c>
      <c r="C18" s="3">
        <v>36456</v>
      </c>
      <c r="D18" s="3">
        <v>165</v>
      </c>
      <c r="E18" s="3">
        <v>13</v>
      </c>
      <c r="F18" s="3">
        <v>140536</v>
      </c>
      <c r="G18" s="3">
        <v>1534692</v>
      </c>
      <c r="H18" s="3">
        <v>792</v>
      </c>
      <c r="I18" s="3">
        <v>101</v>
      </c>
      <c r="J18" s="3">
        <v>479</v>
      </c>
      <c r="K18" s="3">
        <v>523</v>
      </c>
      <c r="L18" s="3">
        <v>71</v>
      </c>
      <c r="M18" s="3">
        <v>1960</v>
      </c>
      <c r="N18" s="3">
        <v>796</v>
      </c>
      <c r="O18" s="3">
        <v>16925</v>
      </c>
      <c r="P18" s="3">
        <v>45</v>
      </c>
      <c r="Q18" s="114">
        <v>272</v>
      </c>
    </row>
    <row r="19" spans="2:17">
      <c r="B19" s="115" t="s">
        <v>50</v>
      </c>
      <c r="C19" s="5">
        <v>44402</v>
      </c>
      <c r="D19" s="5">
        <v>244</v>
      </c>
      <c r="E19" s="5">
        <v>103</v>
      </c>
      <c r="F19" s="5">
        <v>175157</v>
      </c>
      <c r="G19" s="5">
        <v>2253014</v>
      </c>
      <c r="H19" s="5">
        <v>1284</v>
      </c>
      <c r="I19" s="5">
        <v>146</v>
      </c>
      <c r="J19" s="5">
        <v>564</v>
      </c>
      <c r="K19" s="5">
        <v>682</v>
      </c>
      <c r="L19" s="5">
        <v>103</v>
      </c>
      <c r="M19" s="5">
        <v>2686</v>
      </c>
      <c r="N19" s="5">
        <v>399</v>
      </c>
      <c r="O19" s="5">
        <v>28555</v>
      </c>
      <c r="P19" s="5">
        <v>51</v>
      </c>
      <c r="Q19" s="116">
        <v>284</v>
      </c>
    </row>
    <row r="20" spans="2:17">
      <c r="B20" s="113" t="s">
        <v>51</v>
      </c>
      <c r="C20" s="3">
        <v>109688</v>
      </c>
      <c r="D20" s="3">
        <v>560</v>
      </c>
      <c r="E20" s="3">
        <v>53</v>
      </c>
      <c r="F20" s="3">
        <v>506981</v>
      </c>
      <c r="G20" s="3">
        <v>5069535</v>
      </c>
      <c r="H20" s="3">
        <v>2691</v>
      </c>
      <c r="I20" s="3">
        <v>269</v>
      </c>
      <c r="J20" s="3">
        <v>1075</v>
      </c>
      <c r="K20" s="3">
        <v>1962</v>
      </c>
      <c r="L20" s="3">
        <v>171</v>
      </c>
      <c r="M20" s="3">
        <v>7041</v>
      </c>
      <c r="N20" s="3">
        <v>382</v>
      </c>
      <c r="O20" s="3">
        <v>56136</v>
      </c>
      <c r="P20" s="3">
        <v>132</v>
      </c>
      <c r="Q20" s="114">
        <v>883</v>
      </c>
    </row>
    <row r="21" spans="2:17">
      <c r="B21" s="117" t="s">
        <v>52</v>
      </c>
      <c r="C21" s="118">
        <v>74338</v>
      </c>
      <c r="D21" s="118">
        <v>277</v>
      </c>
      <c r="E21" s="118">
        <v>19</v>
      </c>
      <c r="F21" s="118">
        <v>206311</v>
      </c>
      <c r="G21" s="118">
        <v>2323925</v>
      </c>
      <c r="H21" s="118">
        <v>2087</v>
      </c>
      <c r="I21" s="118">
        <v>299</v>
      </c>
      <c r="J21" s="118">
        <v>517</v>
      </c>
      <c r="K21" s="118">
        <v>699</v>
      </c>
      <c r="L21" s="118">
        <v>54</v>
      </c>
      <c r="M21" s="118">
        <v>2562</v>
      </c>
      <c r="N21" s="118">
        <v>374</v>
      </c>
      <c r="O21" s="118">
        <v>29221</v>
      </c>
      <c r="P21" s="118">
        <v>55</v>
      </c>
      <c r="Q21" s="119">
        <v>368</v>
      </c>
    </row>
    <row r="24" spans="2:17" ht="26.25">
      <c r="B24" s="153" t="s">
        <v>53</v>
      </c>
      <c r="C24" s="154"/>
      <c r="D24" s="154"/>
    </row>
    <row r="26" spans="2:17" ht="30.75">
      <c r="B26" s="150" t="s">
        <v>16</v>
      </c>
      <c r="C26" s="128" t="s">
        <v>54</v>
      </c>
    </row>
    <row r="27" spans="2:17">
      <c r="B27" s="151"/>
      <c r="C27" s="129">
        <v>2023</v>
      </c>
    </row>
    <row r="28" spans="2:17">
      <c r="B28" s="152"/>
      <c r="C28" s="129" t="s">
        <v>55</v>
      </c>
    </row>
    <row r="29" spans="2:17">
      <c r="B29" s="123" t="s">
        <v>37</v>
      </c>
      <c r="C29" s="124">
        <v>2879.27</v>
      </c>
    </row>
    <row r="30" spans="2:17">
      <c r="B30" s="123" t="s">
        <v>38</v>
      </c>
      <c r="C30" s="124">
        <v>1996</v>
      </c>
    </row>
    <row r="31" spans="2:17">
      <c r="B31" s="123" t="s">
        <v>39</v>
      </c>
      <c r="C31" s="124">
        <v>2011.05</v>
      </c>
    </row>
    <row r="32" spans="2:17">
      <c r="B32" s="123" t="s">
        <v>40</v>
      </c>
      <c r="C32" s="125">
        <v>975.02</v>
      </c>
    </row>
    <row r="33" spans="2:3">
      <c r="B33" s="123" t="s">
        <v>41</v>
      </c>
      <c r="C33" s="124">
        <v>2362.52</v>
      </c>
    </row>
    <row r="34" spans="2:3">
      <c r="B34" s="123" t="s">
        <v>42</v>
      </c>
      <c r="C34" s="124">
        <v>3429.63</v>
      </c>
    </row>
    <row r="35" spans="2:3">
      <c r="B35" s="123" t="s">
        <v>43</v>
      </c>
      <c r="C35" s="124">
        <v>5510.53</v>
      </c>
    </row>
    <row r="36" spans="2:3">
      <c r="B36" s="123" t="s">
        <v>44</v>
      </c>
      <c r="C36" s="125">
        <v>936.73</v>
      </c>
    </row>
    <row r="37" spans="2:3">
      <c r="B37" s="123" t="s">
        <v>45</v>
      </c>
      <c r="C37" s="124">
        <v>2071.6799999999998</v>
      </c>
    </row>
    <row r="38" spans="2:3">
      <c r="B38" s="123" t="s">
        <v>46</v>
      </c>
      <c r="C38" s="124">
        <v>1138.22</v>
      </c>
    </row>
    <row r="39" spans="2:3">
      <c r="B39" s="123" t="s">
        <v>47</v>
      </c>
      <c r="C39" s="124">
        <v>2359.5700000000002</v>
      </c>
    </row>
    <row r="40" spans="2:3">
      <c r="B40" s="123" t="s">
        <v>48</v>
      </c>
      <c r="C40" s="124">
        <v>4320.13</v>
      </c>
    </row>
    <row r="41" spans="2:3">
      <c r="B41" s="123" t="s">
        <v>49</v>
      </c>
      <c r="C41" s="124">
        <v>1168.5</v>
      </c>
    </row>
    <row r="42" spans="2:3">
      <c r="B42" s="123" t="s">
        <v>50</v>
      </c>
      <c r="C42" s="124">
        <v>1357.91</v>
      </c>
    </row>
    <row r="43" spans="2:3">
      <c r="B43" s="123" t="s">
        <v>51</v>
      </c>
      <c r="C43" s="124">
        <v>3487.97</v>
      </c>
    </row>
    <row r="44" spans="2:3">
      <c r="B44" s="126" t="s">
        <v>52</v>
      </c>
      <c r="C44" s="127">
        <v>1631.78</v>
      </c>
    </row>
  </sheetData>
  <mergeCells count="4">
    <mergeCell ref="B4:B5"/>
    <mergeCell ref="B26:B28"/>
    <mergeCell ref="B2:D2"/>
    <mergeCell ref="B24:D24"/>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394C5E-E4D6-4AA6-B0D9-5DCCF9D7A6E6}">
  <dimension ref="B2:S39"/>
  <sheetViews>
    <sheetView workbookViewId="0">
      <selection activeCell="B21" sqref="B21:Q21"/>
    </sheetView>
  </sheetViews>
  <sheetFormatPr defaultRowHeight="15"/>
  <cols>
    <col min="2" max="2" width="26.140625" style="12" bestFit="1" customWidth="1"/>
    <col min="3" max="17" width="18" style="12" customWidth="1"/>
    <col min="18" max="18" width="16.5703125" style="12" customWidth="1"/>
    <col min="19" max="19" width="13.7109375" style="12" customWidth="1"/>
  </cols>
  <sheetData>
    <row r="2" spans="2:19" ht="125.25" customHeight="1">
      <c r="B2" s="162" t="s">
        <v>16</v>
      </c>
      <c r="C2" s="29" t="s">
        <v>17</v>
      </c>
      <c r="D2" s="29" t="s">
        <v>18</v>
      </c>
      <c r="E2" s="29" t="s">
        <v>19</v>
      </c>
      <c r="F2" s="29" t="s">
        <v>20</v>
      </c>
      <c r="G2" s="29" t="s">
        <v>21</v>
      </c>
      <c r="H2" s="29" t="s">
        <v>22</v>
      </c>
      <c r="I2" s="29" t="s">
        <v>23</v>
      </c>
      <c r="J2" s="29" t="s">
        <v>24</v>
      </c>
      <c r="K2" s="29" t="s">
        <v>25</v>
      </c>
      <c r="L2" s="29" t="s">
        <v>26</v>
      </c>
      <c r="M2" s="29" t="s">
        <v>27</v>
      </c>
      <c r="N2" s="29" t="s">
        <v>28</v>
      </c>
      <c r="O2" s="29" t="s">
        <v>29</v>
      </c>
      <c r="P2" s="29" t="s">
        <v>30</v>
      </c>
      <c r="Q2" s="30" t="s">
        <v>31</v>
      </c>
      <c r="R2" s="13" t="s">
        <v>54</v>
      </c>
      <c r="S2" s="13" t="s">
        <v>56</v>
      </c>
    </row>
    <row r="3" spans="2:19">
      <c r="B3" s="163"/>
      <c r="C3" s="31" t="s">
        <v>32</v>
      </c>
      <c r="D3" s="31" t="s">
        <v>33</v>
      </c>
      <c r="E3" s="31" t="s">
        <v>34</v>
      </c>
      <c r="F3" s="31" t="s">
        <v>35</v>
      </c>
      <c r="G3" s="31" t="s">
        <v>35</v>
      </c>
      <c r="H3" s="31" t="s">
        <v>36</v>
      </c>
      <c r="I3" s="31" t="s">
        <v>33</v>
      </c>
      <c r="J3" s="31" t="s">
        <v>34</v>
      </c>
      <c r="K3" s="31" t="s">
        <v>34</v>
      </c>
      <c r="L3" s="31" t="s">
        <v>34</v>
      </c>
      <c r="M3" s="31" t="s">
        <v>34</v>
      </c>
      <c r="N3" s="31" t="s">
        <v>34</v>
      </c>
      <c r="O3" s="31" t="s">
        <v>34</v>
      </c>
      <c r="P3" s="31" t="s">
        <v>33</v>
      </c>
      <c r="Q3" s="32" t="s">
        <v>34</v>
      </c>
      <c r="R3" s="14" t="s">
        <v>55</v>
      </c>
      <c r="S3" s="14" t="s">
        <v>57</v>
      </c>
    </row>
    <row r="4" spans="2:19">
      <c r="B4" s="23" t="s">
        <v>37</v>
      </c>
      <c r="C4" s="24">
        <v>94876</v>
      </c>
      <c r="D4" s="24">
        <v>421</v>
      </c>
      <c r="E4" s="24">
        <v>146</v>
      </c>
      <c r="F4" s="24">
        <v>407079</v>
      </c>
      <c r="G4" s="24">
        <v>4104671</v>
      </c>
      <c r="H4" s="24">
        <v>2676</v>
      </c>
      <c r="I4" s="24">
        <v>266</v>
      </c>
      <c r="J4" s="24">
        <v>812</v>
      </c>
      <c r="K4" s="24">
        <v>2104</v>
      </c>
      <c r="L4" s="24">
        <v>570</v>
      </c>
      <c r="M4" s="24">
        <v>6358</v>
      </c>
      <c r="N4" s="24">
        <v>1693</v>
      </c>
      <c r="O4" s="24">
        <v>54722</v>
      </c>
      <c r="P4" s="24">
        <v>112</v>
      </c>
      <c r="Q4" s="25">
        <v>689</v>
      </c>
      <c r="R4" s="15">
        <v>2879.27</v>
      </c>
      <c r="S4" s="15">
        <f>R4*0.001</f>
        <v>2.87927</v>
      </c>
    </row>
    <row r="5" spans="2:19">
      <c r="B5" s="23" t="s">
        <v>38</v>
      </c>
      <c r="C5" s="24">
        <v>55763</v>
      </c>
      <c r="D5" s="24">
        <v>317</v>
      </c>
      <c r="E5" s="24">
        <v>89</v>
      </c>
      <c r="F5" s="24">
        <v>244277</v>
      </c>
      <c r="G5" s="24">
        <v>2617851</v>
      </c>
      <c r="H5" s="24">
        <v>1248</v>
      </c>
      <c r="I5" s="24">
        <v>206</v>
      </c>
      <c r="J5" s="24">
        <v>520</v>
      </c>
      <c r="K5" s="24">
        <v>939</v>
      </c>
      <c r="L5" s="24">
        <v>105</v>
      </c>
      <c r="M5" s="24">
        <v>5832</v>
      </c>
      <c r="N5" s="24">
        <v>248</v>
      </c>
      <c r="O5" s="24">
        <v>26960</v>
      </c>
      <c r="P5" s="24">
        <v>57</v>
      </c>
      <c r="Q5" s="25">
        <v>416</v>
      </c>
      <c r="R5" s="15">
        <v>1996</v>
      </c>
      <c r="S5" s="15">
        <f t="shared" ref="S5:S19" si="0">R5*0.001</f>
        <v>1.996</v>
      </c>
    </row>
    <row r="6" spans="2:19">
      <c r="B6" s="23" t="s">
        <v>39</v>
      </c>
      <c r="C6" s="24">
        <v>77769</v>
      </c>
      <c r="D6" s="24">
        <v>409</v>
      </c>
      <c r="E6" s="24">
        <v>58</v>
      </c>
      <c r="F6" s="24">
        <v>383973</v>
      </c>
      <c r="G6" s="24">
        <v>3145362</v>
      </c>
      <c r="H6" s="24">
        <v>1557</v>
      </c>
      <c r="I6" s="24">
        <v>218</v>
      </c>
      <c r="J6" s="24">
        <v>1121</v>
      </c>
      <c r="K6" s="24">
        <v>957</v>
      </c>
      <c r="L6" s="24">
        <v>117</v>
      </c>
      <c r="M6" s="24">
        <v>2187</v>
      </c>
      <c r="N6" s="24">
        <v>542</v>
      </c>
      <c r="O6" s="24">
        <v>33345</v>
      </c>
      <c r="P6" s="24">
        <v>75</v>
      </c>
      <c r="Q6" s="25">
        <v>407</v>
      </c>
      <c r="R6" s="15">
        <v>2011.05</v>
      </c>
      <c r="S6" s="15">
        <f t="shared" si="0"/>
        <v>2.01105</v>
      </c>
    </row>
    <row r="7" spans="2:19">
      <c r="B7" s="23" t="s">
        <v>40</v>
      </c>
      <c r="C7" s="24">
        <v>40893</v>
      </c>
      <c r="D7" s="24">
        <v>178</v>
      </c>
      <c r="E7" s="24">
        <v>53</v>
      </c>
      <c r="F7" s="24">
        <v>129985</v>
      </c>
      <c r="G7" s="24">
        <v>1361826</v>
      </c>
      <c r="H7" s="24">
        <v>1091</v>
      </c>
      <c r="I7" s="24">
        <v>74</v>
      </c>
      <c r="J7" s="24">
        <v>442</v>
      </c>
      <c r="K7" s="24">
        <v>692</v>
      </c>
      <c r="L7" s="24">
        <v>46</v>
      </c>
      <c r="M7" s="24">
        <v>1392</v>
      </c>
      <c r="N7" s="24">
        <v>31</v>
      </c>
      <c r="O7" s="24">
        <v>17199</v>
      </c>
      <c r="P7" s="24">
        <v>34</v>
      </c>
      <c r="Q7" s="25">
        <v>224</v>
      </c>
      <c r="R7" s="15">
        <v>975.02</v>
      </c>
      <c r="S7" s="15">
        <f t="shared" si="0"/>
        <v>0.97502</v>
      </c>
    </row>
    <row r="8" spans="2:19">
      <c r="B8" s="23" t="s">
        <v>41</v>
      </c>
      <c r="C8" s="24">
        <v>70805</v>
      </c>
      <c r="D8" s="24">
        <v>355</v>
      </c>
      <c r="E8" s="24">
        <v>82</v>
      </c>
      <c r="F8" s="24">
        <v>381954</v>
      </c>
      <c r="G8" s="24">
        <v>4172818</v>
      </c>
      <c r="H8" s="24">
        <v>2161</v>
      </c>
      <c r="I8" s="24">
        <v>168</v>
      </c>
      <c r="J8" s="24">
        <v>886</v>
      </c>
      <c r="K8" s="24">
        <v>1204</v>
      </c>
      <c r="L8" s="24">
        <v>113</v>
      </c>
      <c r="M8" s="24">
        <v>4506</v>
      </c>
      <c r="N8" s="24">
        <v>807</v>
      </c>
      <c r="O8" s="24">
        <v>32930</v>
      </c>
      <c r="P8" s="24">
        <v>91</v>
      </c>
      <c r="Q8" s="25">
        <v>721</v>
      </c>
      <c r="R8" s="15">
        <v>2362.52</v>
      </c>
      <c r="S8" s="15">
        <f t="shared" si="0"/>
        <v>2.36252</v>
      </c>
    </row>
    <row r="9" spans="2:19">
      <c r="B9" s="23" t="s">
        <v>42</v>
      </c>
      <c r="C9" s="24">
        <v>98501</v>
      </c>
      <c r="D9" s="24">
        <v>660</v>
      </c>
      <c r="E9" s="24">
        <v>230</v>
      </c>
      <c r="F9" s="24">
        <v>697652</v>
      </c>
      <c r="G9" s="24">
        <v>5759357</v>
      </c>
      <c r="H9" s="24">
        <v>3308</v>
      </c>
      <c r="I9" s="24">
        <v>417</v>
      </c>
      <c r="J9" s="24">
        <v>1445</v>
      </c>
      <c r="K9" s="24">
        <v>2425</v>
      </c>
      <c r="L9" s="24">
        <v>1607</v>
      </c>
      <c r="M9" s="24">
        <v>16803</v>
      </c>
      <c r="N9" s="24">
        <v>1182</v>
      </c>
      <c r="O9" s="24">
        <v>81726</v>
      </c>
      <c r="P9" s="24">
        <v>169</v>
      </c>
      <c r="Q9" s="25">
        <v>1225</v>
      </c>
      <c r="R9" s="15">
        <v>3429.63</v>
      </c>
      <c r="S9" s="15">
        <f t="shared" si="0"/>
        <v>3.4296300000000004</v>
      </c>
    </row>
    <row r="10" spans="2:19">
      <c r="B10" s="23" t="s">
        <v>43</v>
      </c>
      <c r="C10" s="24">
        <v>156309</v>
      </c>
      <c r="D10" s="24">
        <v>828</v>
      </c>
      <c r="E10" s="24">
        <v>108</v>
      </c>
      <c r="F10" s="24">
        <v>1122769</v>
      </c>
      <c r="G10" s="24">
        <v>8671853</v>
      </c>
      <c r="H10" s="24">
        <v>5373</v>
      </c>
      <c r="I10" s="24">
        <v>274</v>
      </c>
      <c r="J10" s="24">
        <v>1290</v>
      </c>
      <c r="K10" s="24">
        <v>4242</v>
      </c>
      <c r="L10" s="24">
        <v>803</v>
      </c>
      <c r="M10" s="24">
        <v>31963</v>
      </c>
      <c r="N10" s="24">
        <v>4704</v>
      </c>
      <c r="O10" s="24">
        <v>80080</v>
      </c>
      <c r="P10" s="24">
        <v>201</v>
      </c>
      <c r="Q10" s="25">
        <v>1236</v>
      </c>
      <c r="R10" s="15">
        <v>5510.53</v>
      </c>
      <c r="S10" s="15">
        <f t="shared" si="0"/>
        <v>5.5105300000000002</v>
      </c>
    </row>
    <row r="11" spans="2:19">
      <c r="B11" s="23" t="s">
        <v>44</v>
      </c>
      <c r="C11" s="24">
        <v>36647</v>
      </c>
      <c r="D11" s="24">
        <v>227</v>
      </c>
      <c r="E11" s="24">
        <v>45</v>
      </c>
      <c r="F11" s="24">
        <v>157699</v>
      </c>
      <c r="G11" s="24">
        <v>1983560</v>
      </c>
      <c r="H11" s="24">
        <v>1476</v>
      </c>
      <c r="I11" s="24">
        <v>179</v>
      </c>
      <c r="J11" s="24">
        <v>434</v>
      </c>
      <c r="K11" s="24">
        <v>590</v>
      </c>
      <c r="L11" s="24">
        <v>44</v>
      </c>
      <c r="M11" s="24">
        <v>1702</v>
      </c>
      <c r="N11" s="24">
        <v>317</v>
      </c>
      <c r="O11" s="24">
        <v>14905</v>
      </c>
      <c r="P11" s="24">
        <v>29</v>
      </c>
      <c r="Q11" s="25">
        <v>249</v>
      </c>
      <c r="R11" s="15">
        <v>936.73</v>
      </c>
      <c r="S11" s="15">
        <f t="shared" si="0"/>
        <v>0.93673000000000006</v>
      </c>
    </row>
    <row r="12" spans="2:19">
      <c r="B12" s="23" t="s">
        <v>45</v>
      </c>
      <c r="C12" s="24">
        <v>74844</v>
      </c>
      <c r="D12" s="24">
        <v>507</v>
      </c>
      <c r="E12" s="24">
        <v>86</v>
      </c>
      <c r="F12" s="24">
        <v>512292</v>
      </c>
      <c r="G12" s="24">
        <v>3256134</v>
      </c>
      <c r="H12" s="24">
        <v>2578</v>
      </c>
      <c r="I12" s="24">
        <v>334</v>
      </c>
      <c r="J12" s="24">
        <v>1490</v>
      </c>
      <c r="K12" s="24">
        <v>1183</v>
      </c>
      <c r="L12" s="24">
        <v>288</v>
      </c>
      <c r="M12" s="24">
        <v>4514</v>
      </c>
      <c r="N12" s="24">
        <v>313</v>
      </c>
      <c r="O12" s="24">
        <v>30341</v>
      </c>
      <c r="P12" s="24">
        <v>66</v>
      </c>
      <c r="Q12" s="25">
        <v>520</v>
      </c>
      <c r="R12" s="15">
        <v>2071.6799999999998</v>
      </c>
      <c r="S12" s="15">
        <f t="shared" si="0"/>
        <v>2.0716799999999997</v>
      </c>
    </row>
    <row r="13" spans="2:19">
      <c r="B13" s="23" t="s">
        <v>46</v>
      </c>
      <c r="C13" s="24">
        <v>40095</v>
      </c>
      <c r="D13" s="24">
        <v>167</v>
      </c>
      <c r="E13" s="24">
        <v>11</v>
      </c>
      <c r="F13" s="24">
        <v>137459</v>
      </c>
      <c r="G13" s="24">
        <v>1463955</v>
      </c>
      <c r="H13" s="24">
        <v>828</v>
      </c>
      <c r="I13" s="24">
        <v>162</v>
      </c>
      <c r="J13" s="24">
        <v>560</v>
      </c>
      <c r="K13" s="24">
        <v>572</v>
      </c>
      <c r="L13" s="24">
        <v>80</v>
      </c>
      <c r="M13" s="24">
        <v>2299</v>
      </c>
      <c r="N13" s="24">
        <v>402</v>
      </c>
      <c r="O13" s="24">
        <v>16952</v>
      </c>
      <c r="P13" s="24">
        <v>42</v>
      </c>
      <c r="Q13" s="25">
        <v>315</v>
      </c>
      <c r="R13" s="15">
        <v>1138.22</v>
      </c>
      <c r="S13" s="15">
        <f t="shared" si="0"/>
        <v>1.13822</v>
      </c>
    </row>
    <row r="14" spans="2:19">
      <c r="B14" s="23" t="s">
        <v>47</v>
      </c>
      <c r="C14" s="24">
        <v>55427</v>
      </c>
      <c r="D14" s="24">
        <v>243</v>
      </c>
      <c r="E14" s="24">
        <v>36</v>
      </c>
      <c r="F14" s="24">
        <v>421176</v>
      </c>
      <c r="G14" s="24">
        <v>3658281</v>
      </c>
      <c r="H14" s="24">
        <v>1699</v>
      </c>
      <c r="I14" s="24">
        <v>276</v>
      </c>
      <c r="J14" s="24">
        <v>546</v>
      </c>
      <c r="K14" s="24">
        <v>947</v>
      </c>
      <c r="L14" s="24">
        <v>115</v>
      </c>
      <c r="M14" s="24">
        <v>7312</v>
      </c>
      <c r="N14" s="24">
        <v>1404</v>
      </c>
      <c r="O14" s="24">
        <v>44161</v>
      </c>
      <c r="P14" s="24">
        <v>112</v>
      </c>
      <c r="Q14" s="25">
        <v>639</v>
      </c>
      <c r="R14" s="15">
        <v>2359.5700000000002</v>
      </c>
      <c r="S14" s="15">
        <f t="shared" si="0"/>
        <v>2.3595700000000002</v>
      </c>
    </row>
    <row r="15" spans="2:19">
      <c r="B15" s="23" t="s">
        <v>48</v>
      </c>
      <c r="C15" s="24">
        <v>138493</v>
      </c>
      <c r="D15" s="24">
        <v>649</v>
      </c>
      <c r="E15" s="24">
        <v>75</v>
      </c>
      <c r="F15" s="24">
        <v>712239</v>
      </c>
      <c r="G15" s="24">
        <v>6973572</v>
      </c>
      <c r="H15" s="24">
        <v>4149</v>
      </c>
      <c r="I15" s="24">
        <v>289</v>
      </c>
      <c r="J15" s="24">
        <v>1521</v>
      </c>
      <c r="K15" s="24">
        <v>2557</v>
      </c>
      <c r="L15" s="24">
        <v>300</v>
      </c>
      <c r="M15" s="24">
        <v>6371</v>
      </c>
      <c r="N15" s="24">
        <v>3039</v>
      </c>
      <c r="O15" s="24">
        <v>63322</v>
      </c>
      <c r="P15" s="24">
        <v>128</v>
      </c>
      <c r="Q15" s="25">
        <v>914</v>
      </c>
      <c r="R15" s="15">
        <v>4320.13</v>
      </c>
      <c r="S15" s="15">
        <f t="shared" si="0"/>
        <v>4.3201299999999998</v>
      </c>
    </row>
    <row r="16" spans="2:19">
      <c r="B16" s="23" t="s">
        <v>49</v>
      </c>
      <c r="C16" s="24">
        <v>36456</v>
      </c>
      <c r="D16" s="24">
        <v>165</v>
      </c>
      <c r="E16" s="24">
        <v>13</v>
      </c>
      <c r="F16" s="24">
        <v>140536</v>
      </c>
      <c r="G16" s="24">
        <v>1534692</v>
      </c>
      <c r="H16" s="24">
        <v>792</v>
      </c>
      <c r="I16" s="24">
        <v>101</v>
      </c>
      <c r="J16" s="24">
        <v>479</v>
      </c>
      <c r="K16" s="24">
        <v>523</v>
      </c>
      <c r="L16" s="24">
        <v>71</v>
      </c>
      <c r="M16" s="24">
        <v>1960</v>
      </c>
      <c r="N16" s="24">
        <v>796</v>
      </c>
      <c r="O16" s="24">
        <v>16925</v>
      </c>
      <c r="P16" s="24">
        <v>45</v>
      </c>
      <c r="Q16" s="25">
        <v>272</v>
      </c>
      <c r="R16" s="15">
        <v>1168.5</v>
      </c>
      <c r="S16" s="15">
        <f t="shared" si="0"/>
        <v>1.1685000000000001</v>
      </c>
    </row>
    <row r="17" spans="2:19">
      <c r="B17" s="23" t="s">
        <v>50</v>
      </c>
      <c r="C17" s="24">
        <v>44402</v>
      </c>
      <c r="D17" s="24">
        <v>244</v>
      </c>
      <c r="E17" s="24">
        <v>103</v>
      </c>
      <c r="F17" s="24">
        <v>175157</v>
      </c>
      <c r="G17" s="24">
        <v>2253014</v>
      </c>
      <c r="H17" s="24">
        <v>1284</v>
      </c>
      <c r="I17" s="24">
        <v>146</v>
      </c>
      <c r="J17" s="24">
        <v>564</v>
      </c>
      <c r="K17" s="24">
        <v>682</v>
      </c>
      <c r="L17" s="24">
        <v>103</v>
      </c>
      <c r="M17" s="24">
        <v>2686</v>
      </c>
      <c r="N17" s="24">
        <v>399</v>
      </c>
      <c r="O17" s="24">
        <v>28555</v>
      </c>
      <c r="P17" s="24">
        <v>51</v>
      </c>
      <c r="Q17" s="25">
        <v>284</v>
      </c>
      <c r="R17" s="15">
        <v>1357.91</v>
      </c>
      <c r="S17" s="15">
        <f t="shared" si="0"/>
        <v>1.3579100000000002</v>
      </c>
    </row>
    <row r="18" spans="2:19">
      <c r="B18" s="23" t="s">
        <v>51</v>
      </c>
      <c r="C18" s="24">
        <v>109688</v>
      </c>
      <c r="D18" s="24">
        <v>560</v>
      </c>
      <c r="E18" s="24">
        <v>53</v>
      </c>
      <c r="F18" s="24">
        <v>506981</v>
      </c>
      <c r="G18" s="24">
        <v>5069535</v>
      </c>
      <c r="H18" s="24">
        <v>2691</v>
      </c>
      <c r="I18" s="24">
        <v>269</v>
      </c>
      <c r="J18" s="24">
        <v>1075</v>
      </c>
      <c r="K18" s="24">
        <v>1962</v>
      </c>
      <c r="L18" s="24">
        <v>171</v>
      </c>
      <c r="M18" s="24">
        <v>7041</v>
      </c>
      <c r="N18" s="24">
        <v>382</v>
      </c>
      <c r="O18" s="24">
        <v>56136</v>
      </c>
      <c r="P18" s="24">
        <v>132</v>
      </c>
      <c r="Q18" s="25">
        <v>883</v>
      </c>
      <c r="R18" s="15">
        <v>3487.97</v>
      </c>
      <c r="S18" s="15">
        <f t="shared" si="0"/>
        <v>3.4879699999999998</v>
      </c>
    </row>
    <row r="19" spans="2:19">
      <c r="B19" s="26" t="s">
        <v>52</v>
      </c>
      <c r="C19" s="27">
        <v>74338</v>
      </c>
      <c r="D19" s="27">
        <v>277</v>
      </c>
      <c r="E19" s="27">
        <v>19</v>
      </c>
      <c r="F19" s="27">
        <v>206311</v>
      </c>
      <c r="G19" s="27">
        <v>2323925</v>
      </c>
      <c r="H19" s="27">
        <v>2087</v>
      </c>
      <c r="I19" s="27">
        <v>299</v>
      </c>
      <c r="J19" s="27">
        <v>517</v>
      </c>
      <c r="K19" s="27">
        <v>699</v>
      </c>
      <c r="L19" s="27">
        <v>54</v>
      </c>
      <c r="M19" s="27">
        <v>2562</v>
      </c>
      <c r="N19" s="27">
        <v>374</v>
      </c>
      <c r="O19" s="27">
        <v>29221</v>
      </c>
      <c r="P19" s="27">
        <v>55</v>
      </c>
      <c r="Q19" s="28">
        <v>368</v>
      </c>
      <c r="R19" s="15">
        <v>1631.78</v>
      </c>
      <c r="S19" s="15">
        <f t="shared" si="0"/>
        <v>1.63178</v>
      </c>
    </row>
    <row r="21" spans="2:19" ht="26.25">
      <c r="B21" s="155" t="s">
        <v>58</v>
      </c>
      <c r="C21" s="156"/>
      <c r="D21" s="156"/>
      <c r="E21" s="156"/>
      <c r="F21" s="156"/>
      <c r="G21" s="156"/>
      <c r="H21" s="156"/>
      <c r="I21" s="156"/>
      <c r="J21" s="156"/>
      <c r="K21" s="156"/>
      <c r="L21" s="156"/>
      <c r="M21" s="156"/>
      <c r="N21" s="156"/>
      <c r="O21" s="156"/>
      <c r="P21" s="156"/>
      <c r="Q21" s="156"/>
    </row>
    <row r="22" spans="2:19" ht="117" customHeight="1">
      <c r="B22" s="164" t="s">
        <v>16</v>
      </c>
      <c r="C22" s="7" t="s">
        <v>17</v>
      </c>
      <c r="D22" s="7" t="s">
        <v>18</v>
      </c>
      <c r="E22" s="7" t="s">
        <v>19</v>
      </c>
      <c r="F22" s="7" t="s">
        <v>20</v>
      </c>
      <c r="G22" s="7" t="s">
        <v>21</v>
      </c>
      <c r="H22" s="7" t="s">
        <v>22</v>
      </c>
      <c r="I22" s="7" t="s">
        <v>23</v>
      </c>
      <c r="J22" s="7" t="s">
        <v>24</v>
      </c>
      <c r="K22" s="7" t="s">
        <v>25</v>
      </c>
      <c r="L22" s="7" t="s">
        <v>26</v>
      </c>
      <c r="M22" s="7" t="s">
        <v>27</v>
      </c>
      <c r="N22" s="7" t="s">
        <v>28</v>
      </c>
      <c r="O22" s="7" t="s">
        <v>29</v>
      </c>
      <c r="P22" s="7" t="s">
        <v>30</v>
      </c>
      <c r="Q22" s="8" t="s">
        <v>31</v>
      </c>
    </row>
    <row r="23" spans="2:19" ht="45.75">
      <c r="B23" s="165"/>
      <c r="C23" s="9" t="s">
        <v>59</v>
      </c>
      <c r="D23" s="9" t="s">
        <v>60</v>
      </c>
      <c r="E23" s="9" t="s">
        <v>59</v>
      </c>
      <c r="F23" s="9" t="s">
        <v>61</v>
      </c>
      <c r="G23" s="9" t="s">
        <v>61</v>
      </c>
      <c r="H23" s="9" t="s">
        <v>62</v>
      </c>
      <c r="I23" s="9" t="s">
        <v>60</v>
      </c>
      <c r="J23" s="9" t="s">
        <v>59</v>
      </c>
      <c r="K23" s="9" t="s">
        <v>59</v>
      </c>
      <c r="L23" s="9" t="s">
        <v>59</v>
      </c>
      <c r="M23" s="9" t="s">
        <v>59</v>
      </c>
      <c r="N23" s="9" t="s">
        <v>59</v>
      </c>
      <c r="O23" s="9" t="s">
        <v>59</v>
      </c>
      <c r="P23" s="9" t="s">
        <v>60</v>
      </c>
      <c r="Q23" s="10" t="s">
        <v>59</v>
      </c>
    </row>
    <row r="24" spans="2:19">
      <c r="B24" s="11" t="s">
        <v>37</v>
      </c>
      <c r="C24" s="16">
        <f>C4/$S4</f>
        <v>32951.407822121582</v>
      </c>
      <c r="D24" s="16">
        <f t="shared" ref="D24:Q24" si="1">D4/$S4</f>
        <v>146.21761766003189</v>
      </c>
      <c r="E24" s="16">
        <f>E4/$S4</f>
        <v>50.707297335783025</v>
      </c>
      <c r="F24" s="16">
        <f t="shared" si="1"/>
        <v>141382.71159009053</v>
      </c>
      <c r="G24" s="16">
        <f t="shared" si="1"/>
        <v>1425594.3346751085</v>
      </c>
      <c r="H24" s="16">
        <f t="shared" si="1"/>
        <v>929.40224431887248</v>
      </c>
      <c r="I24" s="16">
        <f t="shared" si="1"/>
        <v>92.384528022727977</v>
      </c>
      <c r="J24" s="16">
        <f t="shared" si="1"/>
        <v>282.01592764832753</v>
      </c>
      <c r="K24" s="16">
        <f t="shared" si="1"/>
        <v>730.74077804443482</v>
      </c>
      <c r="L24" s="16">
        <f t="shared" si="1"/>
        <v>197.96684576298853</v>
      </c>
      <c r="M24" s="16">
        <f t="shared" si="1"/>
        <v>2208.1986058966336</v>
      </c>
      <c r="N24" s="16">
        <f t="shared" si="1"/>
        <v>587.99626294164841</v>
      </c>
      <c r="O24" s="16">
        <f t="shared" si="1"/>
        <v>19005.511813758349</v>
      </c>
      <c r="P24" s="16">
        <f t="shared" si="1"/>
        <v>38.898748641148622</v>
      </c>
      <c r="Q24" s="16">
        <f t="shared" si="1"/>
        <v>239.29676619420894</v>
      </c>
    </row>
    <row r="25" spans="2:19" s="20" customFormat="1">
      <c r="B25" s="17" t="s">
        <v>38</v>
      </c>
      <c r="C25" s="18">
        <f t="shared" ref="C25:Q25" si="2">C5/$S5</f>
        <v>27937.374749498998</v>
      </c>
      <c r="D25" s="18">
        <f t="shared" si="2"/>
        <v>158.81763527054107</v>
      </c>
      <c r="E25" s="18">
        <f t="shared" si="2"/>
        <v>44.589178356713425</v>
      </c>
      <c r="F25" s="18">
        <f t="shared" si="2"/>
        <v>122383.26653306613</v>
      </c>
      <c r="G25" s="18">
        <f t="shared" si="2"/>
        <v>1311548.5971943887</v>
      </c>
      <c r="H25" s="18">
        <f t="shared" si="2"/>
        <v>625.25050100200406</v>
      </c>
      <c r="I25" s="18">
        <f t="shared" si="2"/>
        <v>103.2064128256513</v>
      </c>
      <c r="J25" s="18">
        <f t="shared" si="2"/>
        <v>260.52104208416836</v>
      </c>
      <c r="K25" s="18">
        <f t="shared" si="2"/>
        <v>470.44088176352705</v>
      </c>
      <c r="L25" s="18">
        <f t="shared" si="2"/>
        <v>52.605210420841686</v>
      </c>
      <c r="M25" s="18">
        <f t="shared" si="2"/>
        <v>2921.8436873747496</v>
      </c>
      <c r="N25" s="18">
        <f t="shared" si="2"/>
        <v>124.24849699398797</v>
      </c>
      <c r="O25" s="18">
        <f t="shared" si="2"/>
        <v>13507.014028056112</v>
      </c>
      <c r="P25" s="18">
        <f t="shared" si="2"/>
        <v>28.557114228456914</v>
      </c>
      <c r="Q25" s="18">
        <f t="shared" si="2"/>
        <v>208.41683366733466</v>
      </c>
      <c r="R25" s="19"/>
      <c r="S25" s="19"/>
    </row>
    <row r="26" spans="2:19">
      <c r="B26" s="11" t="s">
        <v>39</v>
      </c>
      <c r="C26" s="16">
        <f t="shared" ref="C26:Q26" si="3">C6/$S6</f>
        <v>38670.843589169839</v>
      </c>
      <c r="D26" s="16">
        <f t="shared" si="3"/>
        <v>203.37634569006241</v>
      </c>
      <c r="E26" s="16">
        <f t="shared" si="3"/>
        <v>28.840655379030853</v>
      </c>
      <c r="F26" s="16">
        <f t="shared" si="3"/>
        <v>190931.6028940106</v>
      </c>
      <c r="G26" s="16">
        <f t="shared" si="3"/>
        <v>1564039.6807637801</v>
      </c>
      <c r="H26" s="16">
        <f t="shared" si="3"/>
        <v>774.22242112329377</v>
      </c>
      <c r="I26" s="16">
        <f t="shared" si="3"/>
        <v>108.40108401084011</v>
      </c>
      <c r="J26" s="16">
        <f t="shared" si="3"/>
        <v>557.42025310161364</v>
      </c>
      <c r="K26" s="16">
        <f t="shared" si="3"/>
        <v>475.87081375400908</v>
      </c>
      <c r="L26" s="16">
        <f t="shared" si="3"/>
        <v>58.178563437010517</v>
      </c>
      <c r="M26" s="16">
        <f t="shared" si="3"/>
        <v>1087.4916088610428</v>
      </c>
      <c r="N26" s="16">
        <f t="shared" si="3"/>
        <v>269.51095199025383</v>
      </c>
      <c r="O26" s="16">
        <f t="shared" si="3"/>
        <v>16580.890579547999</v>
      </c>
      <c r="P26" s="16">
        <f t="shared" si="3"/>
        <v>37.293950921160587</v>
      </c>
      <c r="Q26" s="16">
        <f t="shared" si="3"/>
        <v>202.38184033216478</v>
      </c>
    </row>
    <row r="27" spans="2:19" s="20" customFormat="1">
      <c r="B27" s="17" t="s">
        <v>40</v>
      </c>
      <c r="C27" s="18">
        <f t="shared" ref="C27:Q27" si="4">C7/$S7</f>
        <v>41940.67813993559</v>
      </c>
      <c r="D27" s="18">
        <f t="shared" si="4"/>
        <v>182.56035773625158</v>
      </c>
      <c r="E27" s="18">
        <f t="shared" si="4"/>
        <v>54.357859325962544</v>
      </c>
      <c r="F27" s="18">
        <f t="shared" si="4"/>
        <v>133315.21404689134</v>
      </c>
      <c r="G27" s="18">
        <f t="shared" si="4"/>
        <v>1396715.964800722</v>
      </c>
      <c r="H27" s="18">
        <f t="shared" si="4"/>
        <v>1118.9514061250027</v>
      </c>
      <c r="I27" s="18">
        <f t="shared" si="4"/>
        <v>75.895879058891097</v>
      </c>
      <c r="J27" s="18">
        <f t="shared" si="4"/>
        <v>453.32403437878196</v>
      </c>
      <c r="K27" s="18">
        <f t="shared" si="4"/>
        <v>709.72903119936007</v>
      </c>
      <c r="L27" s="18">
        <f t="shared" si="4"/>
        <v>47.178519414986361</v>
      </c>
      <c r="M27" s="18">
        <f t="shared" si="4"/>
        <v>1427.6630222969786</v>
      </c>
      <c r="N27" s="18">
        <f t="shared" si="4"/>
        <v>31.794219605751678</v>
      </c>
      <c r="O27" s="18">
        <f t="shared" si="4"/>
        <v>17639.638161268485</v>
      </c>
      <c r="P27" s="18">
        <f t="shared" si="4"/>
        <v>34.871079567598613</v>
      </c>
      <c r="Q27" s="18">
        <f t="shared" si="4"/>
        <v>229.73887715123792</v>
      </c>
      <c r="R27" s="19"/>
      <c r="S27" s="19"/>
    </row>
    <row r="28" spans="2:19">
      <c r="B28" s="11" t="s">
        <v>41</v>
      </c>
      <c r="C28" s="16">
        <f t="shared" ref="C28:Q28" si="5">C8/$S8</f>
        <v>29970.116655097099</v>
      </c>
      <c r="D28" s="16">
        <f t="shared" si="5"/>
        <v>150.2632781944703</v>
      </c>
      <c r="E28" s="16">
        <f t="shared" si="5"/>
        <v>34.708700878722723</v>
      </c>
      <c r="F28" s="16">
        <f t="shared" si="5"/>
        <v>161672.28213941047</v>
      </c>
      <c r="G28" s="16">
        <f t="shared" si="5"/>
        <v>1766257.2168701217</v>
      </c>
      <c r="H28" s="16">
        <f t="shared" si="5"/>
        <v>914.70125120633907</v>
      </c>
      <c r="I28" s="16">
        <f t="shared" si="5"/>
        <v>71.110509117383131</v>
      </c>
      <c r="J28" s="16">
        <f t="shared" si="5"/>
        <v>375.02328022619918</v>
      </c>
      <c r="K28" s="16">
        <f t="shared" si="5"/>
        <v>509.62531534124582</v>
      </c>
      <c r="L28" s="16">
        <f t="shared" si="5"/>
        <v>47.830282918239845</v>
      </c>
      <c r="M28" s="16">
        <f t="shared" si="5"/>
        <v>1907.285440969812</v>
      </c>
      <c r="N28" s="16">
        <f t="shared" si="5"/>
        <v>341.58440986742971</v>
      </c>
      <c r="O28" s="16">
        <f t="shared" si="5"/>
        <v>13938.506340687063</v>
      </c>
      <c r="P28" s="16">
        <f t="shared" si="5"/>
        <v>38.518192438582531</v>
      </c>
      <c r="Q28" s="16">
        <f t="shared" si="5"/>
        <v>305.18260162876931</v>
      </c>
    </row>
    <row r="29" spans="2:19" s="20" customFormat="1">
      <c r="B29" s="17" t="s">
        <v>42</v>
      </c>
      <c r="C29" s="18">
        <f t="shared" ref="C29:Q29" si="6">C9/$S9</f>
        <v>28720.590850908113</v>
      </c>
      <c r="D29" s="18">
        <f t="shared" si="6"/>
        <v>192.44058396969933</v>
      </c>
      <c r="E29" s="18">
        <f t="shared" si="6"/>
        <v>67.062627747016435</v>
      </c>
      <c r="F29" s="18">
        <f t="shared" si="6"/>
        <v>203419.0277085283</v>
      </c>
      <c r="G29" s="18">
        <f t="shared" si="6"/>
        <v>1679293.9763181449</v>
      </c>
      <c r="H29" s="18">
        <f t="shared" si="6"/>
        <v>964.53553298752331</v>
      </c>
      <c r="I29" s="18">
        <f t="shared" si="6"/>
        <v>121.58745987176458</v>
      </c>
      <c r="J29" s="18">
        <f t="shared" si="6"/>
        <v>421.32824823669023</v>
      </c>
      <c r="K29" s="18">
        <f t="shared" si="6"/>
        <v>707.07335776745583</v>
      </c>
      <c r="L29" s="18">
        <f t="shared" si="6"/>
        <v>468.56366430198005</v>
      </c>
      <c r="M29" s="18">
        <f t="shared" si="6"/>
        <v>4899.3623218831181</v>
      </c>
      <c r="N29" s="18">
        <f t="shared" si="6"/>
        <v>344.64359129118878</v>
      </c>
      <c r="O29" s="18">
        <f t="shared" si="6"/>
        <v>23829.392675011586</v>
      </c>
      <c r="P29" s="18">
        <f t="shared" si="6"/>
        <v>49.276452561938164</v>
      </c>
      <c r="Q29" s="18">
        <f t="shared" si="6"/>
        <v>357.18138691345712</v>
      </c>
      <c r="R29" s="19"/>
      <c r="S29" s="19"/>
    </row>
    <row r="30" spans="2:19">
      <c r="B30" s="11" t="s">
        <v>43</v>
      </c>
      <c r="C30" s="16">
        <f t="shared" ref="C30:Q30" si="7">C10/$S10</f>
        <v>28365.511121434778</v>
      </c>
      <c r="D30" s="16">
        <f t="shared" si="7"/>
        <v>150.2577791972823</v>
      </c>
      <c r="E30" s="16">
        <f t="shared" si="7"/>
        <v>19.598840764862906</v>
      </c>
      <c r="F30" s="16">
        <f t="shared" si="7"/>
        <v>203749.73006226262</v>
      </c>
      <c r="G30" s="16">
        <f t="shared" si="7"/>
        <v>1573687.6489194324</v>
      </c>
      <c r="H30" s="16">
        <f t="shared" si="7"/>
        <v>975.04232805192964</v>
      </c>
      <c r="I30" s="16">
        <f t="shared" si="7"/>
        <v>49.722984903448484</v>
      </c>
      <c r="J30" s="16">
        <f t="shared" si="7"/>
        <v>234.09726469141805</v>
      </c>
      <c r="K30" s="16">
        <f t="shared" si="7"/>
        <v>769.79891226433756</v>
      </c>
      <c r="L30" s="16">
        <f t="shared" si="7"/>
        <v>145.72101050171219</v>
      </c>
      <c r="M30" s="16">
        <f t="shared" si="7"/>
        <v>5800.3495126603066</v>
      </c>
      <c r="N30" s="16">
        <f t="shared" si="7"/>
        <v>853.63839775847327</v>
      </c>
      <c r="O30" s="16">
        <f t="shared" si="7"/>
        <v>14532.1774856502</v>
      </c>
      <c r="P30" s="16">
        <f t="shared" si="7"/>
        <v>36.475620312383747</v>
      </c>
      <c r="Q30" s="16">
        <f t="shared" si="7"/>
        <v>224.29784430898661</v>
      </c>
    </row>
    <row r="31" spans="2:19" s="20" customFormat="1">
      <c r="B31" s="17" t="s">
        <v>44</v>
      </c>
      <c r="C31" s="18">
        <f t="shared" ref="C31:Q31" si="8">C11/$S11</f>
        <v>39122.265754272841</v>
      </c>
      <c r="D31" s="18">
        <f t="shared" si="8"/>
        <v>242.33236898572693</v>
      </c>
      <c r="E31" s="18">
        <f t="shared" si="8"/>
        <v>48.039456406862165</v>
      </c>
      <c r="F31" s="18">
        <f t="shared" si="8"/>
        <v>168350.53857568349</v>
      </c>
      <c r="G31" s="18">
        <f t="shared" si="8"/>
        <v>2117536.536675456</v>
      </c>
      <c r="H31" s="18">
        <f t="shared" si="8"/>
        <v>1575.6941701450789</v>
      </c>
      <c r="I31" s="18">
        <f t="shared" si="8"/>
        <v>191.09028215174061</v>
      </c>
      <c r="J31" s="18">
        <f t="shared" si="8"/>
        <v>463.31386845729287</v>
      </c>
      <c r="K31" s="18">
        <f t="shared" si="8"/>
        <v>629.85065066774837</v>
      </c>
      <c r="L31" s="18">
        <f t="shared" si="8"/>
        <v>46.971912931154115</v>
      </c>
      <c r="M31" s="18">
        <f t="shared" si="8"/>
        <v>1816.9589956550979</v>
      </c>
      <c r="N31" s="18">
        <f t="shared" si="8"/>
        <v>338.41128179945127</v>
      </c>
      <c r="O31" s="18">
        <f t="shared" si="8"/>
        <v>15911.735505428458</v>
      </c>
      <c r="P31" s="18">
        <f t="shared" si="8"/>
        <v>30.958760795533397</v>
      </c>
      <c r="Q31" s="18">
        <f t="shared" si="8"/>
        <v>265.81832545130396</v>
      </c>
      <c r="R31" s="19"/>
      <c r="S31" s="19"/>
    </row>
    <row r="32" spans="2:19">
      <c r="B32" s="11" t="s">
        <v>45</v>
      </c>
      <c r="C32" s="16">
        <f t="shared" ref="C32:Q32" si="9">C12/$S12</f>
        <v>36127.201112140872</v>
      </c>
      <c r="D32" s="16">
        <f t="shared" si="9"/>
        <v>244.72891566265062</v>
      </c>
      <c r="E32" s="16">
        <f t="shared" si="9"/>
        <v>41.512202656780978</v>
      </c>
      <c r="F32" s="16">
        <f t="shared" si="9"/>
        <v>247283.36422613534</v>
      </c>
      <c r="G32" s="16">
        <f t="shared" si="9"/>
        <v>1571735.9823911032</v>
      </c>
      <c r="H32" s="16">
        <f t="shared" si="9"/>
        <v>1244.4006796416436</v>
      </c>
      <c r="I32" s="16">
        <f t="shared" si="9"/>
        <v>161.22181031819588</v>
      </c>
      <c r="J32" s="16">
        <f t="shared" si="9"/>
        <v>719.22304603027499</v>
      </c>
      <c r="K32" s="16">
        <f t="shared" si="9"/>
        <v>571.03413654618475</v>
      </c>
      <c r="L32" s="16">
        <f t="shared" si="9"/>
        <v>139.01760889712699</v>
      </c>
      <c r="M32" s="16">
        <f t="shared" si="9"/>
        <v>2178.9079394501082</v>
      </c>
      <c r="N32" s="16">
        <f t="shared" si="9"/>
        <v>151.08510966944704</v>
      </c>
      <c r="O32" s="16">
        <f t="shared" si="9"/>
        <v>14645.601637318507</v>
      </c>
      <c r="P32" s="16">
        <f t="shared" si="9"/>
        <v>31.858202038924933</v>
      </c>
      <c r="Q32" s="16">
        <f t="shared" si="9"/>
        <v>251.00401606425706</v>
      </c>
    </row>
    <row r="33" spans="2:19" s="20" customFormat="1">
      <c r="B33" s="17" t="s">
        <v>46</v>
      </c>
      <c r="C33" s="18">
        <f t="shared" ref="C33:Q33" si="10">C13/$S13</f>
        <v>35226.054717014282</v>
      </c>
      <c r="D33" s="18">
        <f t="shared" si="10"/>
        <v>146.7203176890232</v>
      </c>
      <c r="E33" s="18">
        <f t="shared" si="10"/>
        <v>9.6642125423907501</v>
      </c>
      <c r="F33" s="18">
        <f t="shared" si="10"/>
        <v>120766.63562404456</v>
      </c>
      <c r="G33" s="18">
        <f t="shared" si="10"/>
        <v>1286179.2974996045</v>
      </c>
      <c r="H33" s="18">
        <f t="shared" si="10"/>
        <v>727.45163500904926</v>
      </c>
      <c r="I33" s="18">
        <f t="shared" si="10"/>
        <v>142.32749380611833</v>
      </c>
      <c r="J33" s="18">
        <f t="shared" si="10"/>
        <v>491.9962748853473</v>
      </c>
      <c r="K33" s="18">
        <f t="shared" si="10"/>
        <v>502.53905220431903</v>
      </c>
      <c r="L33" s="18">
        <f t="shared" si="10"/>
        <v>70.28518212647819</v>
      </c>
      <c r="M33" s="18">
        <f t="shared" si="10"/>
        <v>2019.8204213596669</v>
      </c>
      <c r="N33" s="18">
        <f t="shared" si="10"/>
        <v>353.1830401855529</v>
      </c>
      <c r="O33" s="18">
        <f t="shared" si="10"/>
        <v>14893.430092600727</v>
      </c>
      <c r="P33" s="18">
        <f t="shared" si="10"/>
        <v>36.899720616401048</v>
      </c>
      <c r="Q33" s="18">
        <f t="shared" si="10"/>
        <v>276.74790462300786</v>
      </c>
      <c r="R33" s="19"/>
      <c r="S33" s="19"/>
    </row>
    <row r="34" spans="2:19">
      <c r="B34" s="11" t="s">
        <v>47</v>
      </c>
      <c r="C34" s="16">
        <f t="shared" ref="C34:Q34" si="11">C14/$S14</f>
        <v>23490.296960886939</v>
      </c>
      <c r="D34" s="16">
        <f t="shared" si="11"/>
        <v>102.98486588658102</v>
      </c>
      <c r="E34" s="16">
        <f t="shared" si="11"/>
        <v>15.257017168382374</v>
      </c>
      <c r="F34" s="16">
        <f t="shared" si="11"/>
        <v>178496.92952529484</v>
      </c>
      <c r="G34" s="16">
        <f t="shared" si="11"/>
        <v>1550401.556215751</v>
      </c>
      <c r="H34" s="16">
        <f t="shared" si="11"/>
        <v>720.04644914115704</v>
      </c>
      <c r="I34" s="16">
        <f t="shared" si="11"/>
        <v>116.9704649575982</v>
      </c>
      <c r="J34" s="16">
        <f t="shared" si="11"/>
        <v>231.39809372046599</v>
      </c>
      <c r="K34" s="16">
        <f t="shared" si="11"/>
        <v>401.34431273494744</v>
      </c>
      <c r="L34" s="16">
        <f t="shared" si="11"/>
        <v>48.737693732332581</v>
      </c>
      <c r="M34" s="16">
        <f t="shared" si="11"/>
        <v>3098.869709311442</v>
      </c>
      <c r="N34" s="16">
        <f t="shared" si="11"/>
        <v>595.02366956691253</v>
      </c>
      <c r="O34" s="16">
        <f t="shared" si="11"/>
        <v>18715.698199248167</v>
      </c>
      <c r="P34" s="16">
        <f t="shared" si="11"/>
        <v>47.466275634967381</v>
      </c>
      <c r="Q34" s="16">
        <f t="shared" si="11"/>
        <v>270.81205473878714</v>
      </c>
    </row>
    <row r="35" spans="2:19" s="20" customFormat="1">
      <c r="B35" s="17" t="s">
        <v>48</v>
      </c>
      <c r="C35" s="18">
        <f t="shared" ref="C35:Q35" si="12">C15/$S15</f>
        <v>32057.600118514954</v>
      </c>
      <c r="D35" s="18">
        <f t="shared" si="12"/>
        <v>150.22696076275483</v>
      </c>
      <c r="E35" s="18">
        <f t="shared" si="12"/>
        <v>17.360588685988617</v>
      </c>
      <c r="F35" s="18">
        <f t="shared" si="12"/>
        <v>164865.17766826463</v>
      </c>
      <c r="G35" s="18">
        <f t="shared" si="12"/>
        <v>1614204.20218836</v>
      </c>
      <c r="H35" s="18">
        <f t="shared" si="12"/>
        <v>960.38776610889033</v>
      </c>
      <c r="I35" s="18">
        <f t="shared" si="12"/>
        <v>66.896135070009464</v>
      </c>
      <c r="J35" s="18">
        <f t="shared" si="12"/>
        <v>352.07273855184917</v>
      </c>
      <c r="K35" s="18">
        <f t="shared" si="12"/>
        <v>591.88033693430521</v>
      </c>
      <c r="L35" s="18">
        <f t="shared" si="12"/>
        <v>69.442354743954468</v>
      </c>
      <c r="M35" s="18">
        <f t="shared" si="12"/>
        <v>1474.7241402457796</v>
      </c>
      <c r="N35" s="18">
        <f t="shared" si="12"/>
        <v>703.45105355625878</v>
      </c>
      <c r="O35" s="18">
        <f t="shared" si="12"/>
        <v>14657.429290322283</v>
      </c>
      <c r="P35" s="18">
        <f t="shared" si="12"/>
        <v>29.628738024087241</v>
      </c>
      <c r="Q35" s="18">
        <f t="shared" si="12"/>
        <v>211.56770745324795</v>
      </c>
      <c r="R35" s="19"/>
      <c r="S35" s="19"/>
    </row>
    <row r="36" spans="2:19">
      <c r="B36" s="11" t="s">
        <v>49</v>
      </c>
      <c r="C36" s="16">
        <f t="shared" ref="C36:Q36" si="13">C16/$S16</f>
        <v>31198.973042361999</v>
      </c>
      <c r="D36" s="16">
        <f t="shared" si="13"/>
        <v>141.20667522464697</v>
      </c>
      <c r="E36" s="16">
        <f t="shared" si="13"/>
        <v>11.125374411638852</v>
      </c>
      <c r="F36" s="16">
        <f t="shared" si="13"/>
        <v>120270.43217800598</v>
      </c>
      <c r="G36" s="16">
        <f t="shared" si="13"/>
        <v>1313386.3928112965</v>
      </c>
      <c r="H36" s="16">
        <f t="shared" si="13"/>
        <v>677.79204107830549</v>
      </c>
      <c r="I36" s="16">
        <f t="shared" si="13"/>
        <v>86.43560119811724</v>
      </c>
      <c r="J36" s="16">
        <f t="shared" si="13"/>
        <v>409.92725716730848</v>
      </c>
      <c r="K36" s="16">
        <f t="shared" si="13"/>
        <v>447.5823705605477</v>
      </c>
      <c r="L36" s="16">
        <f t="shared" si="13"/>
        <v>60.761660248181421</v>
      </c>
      <c r="M36" s="16">
        <f t="shared" si="13"/>
        <v>1677.3641420624731</v>
      </c>
      <c r="N36" s="16">
        <f t="shared" si="13"/>
        <v>681.21523320496362</v>
      </c>
      <c r="O36" s="16">
        <f t="shared" si="13"/>
        <v>14484.381685922121</v>
      </c>
      <c r="P36" s="16">
        <f t="shared" si="13"/>
        <v>38.510911424903718</v>
      </c>
      <c r="Q36" s="16">
        <f t="shared" si="13"/>
        <v>232.77706461275136</v>
      </c>
    </row>
    <row r="37" spans="2:19" s="20" customFormat="1">
      <c r="B37" s="17" t="s">
        <v>50</v>
      </c>
      <c r="C37" s="18">
        <f t="shared" ref="C37:Q37" si="14">C17/$S17</f>
        <v>32698.779742398241</v>
      </c>
      <c r="D37" s="18">
        <f t="shared" si="14"/>
        <v>179.68790273287624</v>
      </c>
      <c r="E37" s="18">
        <f t="shared" si="14"/>
        <v>75.851860579861693</v>
      </c>
      <c r="F37" s="18">
        <f t="shared" si="14"/>
        <v>128990.1392581246</v>
      </c>
      <c r="G37" s="18">
        <f t="shared" si="14"/>
        <v>1659177.7069172477</v>
      </c>
      <c r="H37" s="18">
        <f t="shared" si="14"/>
        <v>945.57076684021752</v>
      </c>
      <c r="I37" s="18">
        <f t="shared" si="14"/>
        <v>107.51817130737676</v>
      </c>
      <c r="J37" s="18">
        <f t="shared" si="14"/>
        <v>415.34416861205818</v>
      </c>
      <c r="K37" s="18">
        <f t="shared" si="14"/>
        <v>502.24241665500654</v>
      </c>
      <c r="L37" s="18">
        <f t="shared" si="14"/>
        <v>75.851860579861693</v>
      </c>
      <c r="M37" s="18">
        <f t="shared" si="14"/>
        <v>1978.0397817233834</v>
      </c>
      <c r="N37" s="18">
        <f t="shared" si="14"/>
        <v>293.83390651810498</v>
      </c>
      <c r="O37" s="18">
        <f t="shared" si="14"/>
        <v>21028.639600562627</v>
      </c>
      <c r="P37" s="18">
        <f t="shared" si="14"/>
        <v>37.557717374494622</v>
      </c>
      <c r="Q37" s="18">
        <f t="shared" si="14"/>
        <v>209.14493596777399</v>
      </c>
      <c r="R37" s="19"/>
      <c r="S37" s="19"/>
    </row>
    <row r="38" spans="2:19">
      <c r="B38" s="11" t="s">
        <v>51</v>
      </c>
      <c r="C38" s="16">
        <f t="shared" ref="C38:Q38" si="15">C18/$S18</f>
        <v>31447.518183929336</v>
      </c>
      <c r="D38" s="16">
        <f t="shared" si="15"/>
        <v>160.55183960871224</v>
      </c>
      <c r="E38" s="16">
        <f t="shared" si="15"/>
        <v>15.195084820110266</v>
      </c>
      <c r="F38" s="16">
        <f t="shared" si="15"/>
        <v>145351.30749404381</v>
      </c>
      <c r="G38" s="16">
        <f t="shared" si="15"/>
        <v>1453434.2325192017</v>
      </c>
      <c r="H38" s="16">
        <f t="shared" si="15"/>
        <v>771.50892926257973</v>
      </c>
      <c r="I38" s="16">
        <f t="shared" si="15"/>
        <v>77.122222954899271</v>
      </c>
      <c r="J38" s="16">
        <f t="shared" si="15"/>
        <v>308.2021921060101</v>
      </c>
      <c r="K38" s="16">
        <f t="shared" si="15"/>
        <v>562.5048380576668</v>
      </c>
      <c r="L38" s="16">
        <f t="shared" si="15"/>
        <v>49.025651023374628</v>
      </c>
      <c r="M38" s="16">
        <f t="shared" si="15"/>
        <v>2018.6526833659693</v>
      </c>
      <c r="N38" s="16">
        <f t="shared" si="15"/>
        <v>109.51929059022871</v>
      </c>
      <c r="O38" s="16">
        <f t="shared" si="15"/>
        <v>16094.175121919054</v>
      </c>
      <c r="P38" s="16">
        <f t="shared" si="15"/>
        <v>37.844362193482169</v>
      </c>
      <c r="Q38" s="16">
        <f t="shared" si="15"/>
        <v>253.15584709730877</v>
      </c>
    </row>
    <row r="39" spans="2:19" s="20" customFormat="1">
      <c r="B39" s="21" t="s">
        <v>52</v>
      </c>
      <c r="C39" s="18">
        <f t="shared" ref="C39:Q39" si="16">C19/$S19</f>
        <v>45556.386277561927</v>
      </c>
      <c r="D39" s="18">
        <f t="shared" si="16"/>
        <v>169.75327556410789</v>
      </c>
      <c r="E39" s="18">
        <f t="shared" si="16"/>
        <v>11.643726482736643</v>
      </c>
      <c r="F39" s="18">
        <f t="shared" si="16"/>
        <v>126433.09759894104</v>
      </c>
      <c r="G39" s="18">
        <f t="shared" si="16"/>
        <v>1424165.6350733554</v>
      </c>
      <c r="H39" s="18">
        <f t="shared" si="16"/>
        <v>1278.9714299721777</v>
      </c>
      <c r="I39" s="18">
        <f t="shared" si="16"/>
        <v>183.2354851756977</v>
      </c>
      <c r="J39" s="18">
        <f t="shared" si="16"/>
        <v>316.83192587236022</v>
      </c>
      <c r="K39" s="18">
        <f t="shared" si="16"/>
        <v>428.36656902278492</v>
      </c>
      <c r="L39" s="18">
        <f t="shared" si="16"/>
        <v>33.092696319356776</v>
      </c>
      <c r="M39" s="18">
        <f t="shared" si="16"/>
        <v>1570.0645920405937</v>
      </c>
      <c r="N39" s="18">
        <f t="shared" si="16"/>
        <v>229.19756339702656</v>
      </c>
      <c r="O39" s="18">
        <f t="shared" si="16"/>
        <v>17907.43850273934</v>
      </c>
      <c r="P39" s="18">
        <f t="shared" si="16"/>
        <v>33.705524028974494</v>
      </c>
      <c r="Q39" s="18">
        <f t="shared" si="16"/>
        <v>225.52059713932024</v>
      </c>
      <c r="R39" s="19"/>
      <c r="S39" s="19"/>
    </row>
  </sheetData>
  <mergeCells count="3">
    <mergeCell ref="B2:B3"/>
    <mergeCell ref="B22:B23"/>
    <mergeCell ref="B21:Q2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E86F80-4482-425B-99CD-EFD989A71487}">
  <dimension ref="A1:X75"/>
  <sheetViews>
    <sheetView workbookViewId="0">
      <selection activeCell="S18" sqref="S18"/>
    </sheetView>
  </sheetViews>
  <sheetFormatPr defaultRowHeight="15"/>
  <cols>
    <col min="2" max="2" width="26.140625" style="12" bestFit="1" customWidth="1"/>
    <col min="3" max="17" width="18" style="12" customWidth="1"/>
    <col min="18" max="18" width="16.5703125" style="12" customWidth="1"/>
    <col min="19" max="19" width="13.7109375" style="12" customWidth="1"/>
  </cols>
  <sheetData>
    <row r="1" spans="1:24">
      <c r="A1" s="120"/>
      <c r="B1" s="121"/>
      <c r="C1" s="121"/>
      <c r="D1" s="121"/>
      <c r="E1" s="121"/>
      <c r="F1" s="121"/>
      <c r="G1" s="121"/>
      <c r="H1" s="121"/>
      <c r="I1" s="121"/>
      <c r="J1" s="121"/>
      <c r="K1" s="121"/>
      <c r="L1" s="121"/>
      <c r="M1" s="121"/>
      <c r="N1" s="121"/>
      <c r="O1" s="121"/>
      <c r="P1" s="121"/>
      <c r="Q1" s="121"/>
      <c r="R1" s="121"/>
      <c r="S1" s="121"/>
      <c r="T1" s="120"/>
      <c r="U1" s="120"/>
      <c r="V1" s="122"/>
      <c r="W1" s="122"/>
      <c r="X1" s="122"/>
    </row>
    <row r="2" spans="1:24">
      <c r="A2" s="120"/>
      <c r="B2" s="145"/>
      <c r="C2" s="145"/>
      <c r="D2" s="145"/>
      <c r="E2" s="145"/>
      <c r="F2" s="145"/>
      <c r="G2" s="145"/>
      <c r="H2" s="145"/>
      <c r="I2" s="145"/>
      <c r="J2" s="145"/>
      <c r="K2" s="145"/>
      <c r="L2" s="145"/>
      <c r="M2" s="145"/>
      <c r="N2" s="145"/>
      <c r="O2" s="145"/>
      <c r="P2" s="145"/>
      <c r="Q2" s="145"/>
      <c r="R2" s="121"/>
      <c r="S2" s="121"/>
      <c r="T2" s="120"/>
      <c r="U2" s="120"/>
      <c r="V2" s="122"/>
      <c r="W2" s="122"/>
      <c r="X2" s="122"/>
    </row>
    <row r="3" spans="1:24" ht="117" customHeight="1">
      <c r="B3" s="166" t="s">
        <v>16</v>
      </c>
      <c r="C3" s="7" t="s">
        <v>17</v>
      </c>
      <c r="D3" s="7" t="s">
        <v>18</v>
      </c>
      <c r="E3" s="7" t="s">
        <v>19</v>
      </c>
      <c r="F3" s="7" t="s">
        <v>20</v>
      </c>
      <c r="G3" s="7" t="s">
        <v>21</v>
      </c>
      <c r="H3" s="7" t="s">
        <v>22</v>
      </c>
      <c r="I3" s="7" t="s">
        <v>23</v>
      </c>
      <c r="J3" s="7" t="s">
        <v>24</v>
      </c>
      <c r="K3" s="7" t="s">
        <v>25</v>
      </c>
      <c r="L3" s="7" t="s">
        <v>26</v>
      </c>
      <c r="M3" s="7" t="s">
        <v>27</v>
      </c>
      <c r="N3" s="7" t="s">
        <v>28</v>
      </c>
      <c r="O3" s="7" t="s">
        <v>29</v>
      </c>
      <c r="P3" s="7" t="s">
        <v>30</v>
      </c>
      <c r="Q3" s="131" t="s">
        <v>31</v>
      </c>
    </row>
    <row r="4" spans="1:24" ht="45.75">
      <c r="B4" s="167"/>
      <c r="C4" s="9" t="s">
        <v>59</v>
      </c>
      <c r="D4" s="9" t="s">
        <v>60</v>
      </c>
      <c r="E4" s="9" t="s">
        <v>59</v>
      </c>
      <c r="F4" s="9" t="s">
        <v>61</v>
      </c>
      <c r="G4" s="9" t="s">
        <v>61</v>
      </c>
      <c r="H4" s="9" t="s">
        <v>62</v>
      </c>
      <c r="I4" s="9" t="s">
        <v>60</v>
      </c>
      <c r="J4" s="9" t="s">
        <v>59</v>
      </c>
      <c r="K4" s="9" t="s">
        <v>59</v>
      </c>
      <c r="L4" s="9" t="s">
        <v>59</v>
      </c>
      <c r="M4" s="9" t="s">
        <v>59</v>
      </c>
      <c r="N4" s="9" t="s">
        <v>59</v>
      </c>
      <c r="O4" s="9" t="s">
        <v>59</v>
      </c>
      <c r="P4" s="9" t="s">
        <v>60</v>
      </c>
      <c r="Q4" s="132" t="s">
        <v>59</v>
      </c>
    </row>
    <row r="5" spans="1:24">
      <c r="B5" s="11" t="s">
        <v>37</v>
      </c>
      <c r="C5" s="16">
        <v>32951.407822121582</v>
      </c>
      <c r="D5" s="16">
        <v>146.21761766003189</v>
      </c>
      <c r="E5" s="16">
        <v>50.707297335783025</v>
      </c>
      <c r="F5" s="16">
        <v>141382.71159009053</v>
      </c>
      <c r="G5" s="16">
        <v>1425594.3346751085</v>
      </c>
      <c r="H5" s="16">
        <v>929.40224431887248</v>
      </c>
      <c r="I5" s="16">
        <v>92.384528022727977</v>
      </c>
      <c r="J5" s="16">
        <v>282.01592764832753</v>
      </c>
      <c r="K5" s="16">
        <v>730.74077804443482</v>
      </c>
      <c r="L5" s="16">
        <v>197.96684576298853</v>
      </c>
      <c r="M5" s="16">
        <v>2208.1986058966336</v>
      </c>
      <c r="N5" s="16">
        <v>587.99626294164841</v>
      </c>
      <c r="O5" s="16">
        <v>19005.511813758349</v>
      </c>
      <c r="P5" s="16">
        <v>38.898748641148622</v>
      </c>
      <c r="Q5" s="133">
        <v>239.29676619420894</v>
      </c>
    </row>
    <row r="6" spans="1:24" s="20" customFormat="1">
      <c r="B6" s="17" t="s">
        <v>38</v>
      </c>
      <c r="C6" s="18">
        <v>27937.374749498998</v>
      </c>
      <c r="D6" s="18">
        <v>158.81763527054107</v>
      </c>
      <c r="E6" s="18">
        <v>44.589178356713425</v>
      </c>
      <c r="F6" s="18">
        <v>122383.26653306613</v>
      </c>
      <c r="G6" s="18">
        <v>1311548.5971943887</v>
      </c>
      <c r="H6" s="18">
        <v>625.25050100200406</v>
      </c>
      <c r="I6" s="18">
        <v>103.2064128256513</v>
      </c>
      <c r="J6" s="18">
        <v>260.52104208416836</v>
      </c>
      <c r="K6" s="18">
        <v>470.44088176352705</v>
      </c>
      <c r="L6" s="18">
        <v>52.605210420841686</v>
      </c>
      <c r="M6" s="18">
        <v>2921.8436873747496</v>
      </c>
      <c r="N6" s="18">
        <v>124.24849699398797</v>
      </c>
      <c r="O6" s="18">
        <v>13507.014028056112</v>
      </c>
      <c r="P6" s="18">
        <v>28.557114228456914</v>
      </c>
      <c r="Q6" s="134">
        <v>208.41683366733466</v>
      </c>
      <c r="R6" s="19"/>
      <c r="S6" s="19"/>
    </row>
    <row r="7" spans="1:24">
      <c r="B7" s="11" t="s">
        <v>39</v>
      </c>
      <c r="C7" s="16">
        <v>38670.843589169839</v>
      </c>
      <c r="D7" s="16">
        <v>203.37634569006241</v>
      </c>
      <c r="E7" s="16">
        <v>28.840655379030853</v>
      </c>
      <c r="F7" s="16">
        <v>190931.6028940106</v>
      </c>
      <c r="G7" s="16">
        <v>1564039.6807637801</v>
      </c>
      <c r="H7" s="16">
        <v>774.22242112329377</v>
      </c>
      <c r="I7" s="16">
        <v>108.40108401084011</v>
      </c>
      <c r="J7" s="16">
        <v>557.42025310161364</v>
      </c>
      <c r="K7" s="16">
        <v>475.87081375400908</v>
      </c>
      <c r="L7" s="16">
        <v>58.178563437010517</v>
      </c>
      <c r="M7" s="16">
        <v>1087.4916088610428</v>
      </c>
      <c r="N7" s="16">
        <v>269.51095199025383</v>
      </c>
      <c r="O7" s="16">
        <v>16580.890579547999</v>
      </c>
      <c r="P7" s="16">
        <v>37.293950921160587</v>
      </c>
      <c r="Q7" s="133">
        <v>202.38184033216478</v>
      </c>
    </row>
    <row r="8" spans="1:24" s="20" customFormat="1">
      <c r="B8" s="17" t="s">
        <v>40</v>
      </c>
      <c r="C8" s="18">
        <v>41940.67813993559</v>
      </c>
      <c r="D8" s="18">
        <v>182.56035773625158</v>
      </c>
      <c r="E8" s="18">
        <v>54.357859325962544</v>
      </c>
      <c r="F8" s="18">
        <v>133315.21404689134</v>
      </c>
      <c r="G8" s="18">
        <v>1396715.964800722</v>
      </c>
      <c r="H8" s="18">
        <v>1118.9514061250027</v>
      </c>
      <c r="I8" s="18">
        <v>75.895879058891097</v>
      </c>
      <c r="J8" s="18">
        <v>453.32403437878196</v>
      </c>
      <c r="K8" s="18">
        <v>709.72903119936007</v>
      </c>
      <c r="L8" s="18">
        <v>47.178519414986361</v>
      </c>
      <c r="M8" s="18">
        <v>1427.6630222969786</v>
      </c>
      <c r="N8" s="18">
        <v>31.794219605751678</v>
      </c>
      <c r="O8" s="18">
        <v>17639.638161268485</v>
      </c>
      <c r="P8" s="18">
        <v>34.871079567598613</v>
      </c>
      <c r="Q8" s="134">
        <v>229.73887715123792</v>
      </c>
      <c r="R8" s="19"/>
      <c r="S8" s="19"/>
    </row>
    <row r="9" spans="1:24">
      <c r="B9" s="11" t="s">
        <v>41</v>
      </c>
      <c r="C9" s="16">
        <v>29970.116655097099</v>
      </c>
      <c r="D9" s="16">
        <v>150.2632781944703</v>
      </c>
      <c r="E9" s="16">
        <v>34.708700878722723</v>
      </c>
      <c r="F9" s="16">
        <v>161672.28213941047</v>
      </c>
      <c r="G9" s="16">
        <v>1766257.2168701217</v>
      </c>
      <c r="H9" s="16">
        <v>914.70125120633907</v>
      </c>
      <c r="I9" s="16">
        <v>71.110509117383131</v>
      </c>
      <c r="J9" s="16">
        <v>375.02328022619918</v>
      </c>
      <c r="K9" s="16">
        <v>509.62531534124582</v>
      </c>
      <c r="L9" s="16">
        <v>47.830282918239845</v>
      </c>
      <c r="M9" s="16">
        <v>1907.285440969812</v>
      </c>
      <c r="N9" s="16">
        <v>341.58440986742971</v>
      </c>
      <c r="O9" s="16">
        <v>13938.506340687063</v>
      </c>
      <c r="P9" s="16">
        <v>38.518192438582531</v>
      </c>
      <c r="Q9" s="133">
        <v>305.18260162876931</v>
      </c>
    </row>
    <row r="10" spans="1:24" s="20" customFormat="1">
      <c r="B10" s="17" t="s">
        <v>42</v>
      </c>
      <c r="C10" s="18">
        <v>28720.590850908113</v>
      </c>
      <c r="D10" s="18">
        <v>192.44058396969933</v>
      </c>
      <c r="E10" s="18">
        <v>67.062627747016435</v>
      </c>
      <c r="F10" s="18">
        <v>203419.0277085283</v>
      </c>
      <c r="G10" s="18">
        <v>1679293.9763181449</v>
      </c>
      <c r="H10" s="18">
        <v>964.53553298752331</v>
      </c>
      <c r="I10" s="18">
        <v>121.58745987176458</v>
      </c>
      <c r="J10" s="18">
        <v>421.32824823669023</v>
      </c>
      <c r="K10" s="18">
        <v>707.07335776745583</v>
      </c>
      <c r="L10" s="18">
        <v>468.56366430198005</v>
      </c>
      <c r="M10" s="18">
        <v>4899.3623218831181</v>
      </c>
      <c r="N10" s="18">
        <v>344.64359129118878</v>
      </c>
      <c r="O10" s="18">
        <v>23829.392675011586</v>
      </c>
      <c r="P10" s="18">
        <v>49.276452561938164</v>
      </c>
      <c r="Q10" s="134">
        <v>357.18138691345712</v>
      </c>
      <c r="R10" s="19"/>
      <c r="S10" s="19"/>
    </row>
    <row r="11" spans="1:24">
      <c r="B11" s="11" t="s">
        <v>43</v>
      </c>
      <c r="C11" s="16">
        <v>28365.511121434778</v>
      </c>
      <c r="D11" s="16">
        <v>150.2577791972823</v>
      </c>
      <c r="E11" s="16">
        <v>19.598840764862906</v>
      </c>
      <c r="F11" s="16">
        <v>203749.73006226262</v>
      </c>
      <c r="G11" s="16">
        <v>1573687.6489194324</v>
      </c>
      <c r="H11" s="16">
        <v>975.04232805192964</v>
      </c>
      <c r="I11" s="16">
        <v>49.722984903448484</v>
      </c>
      <c r="J11" s="16">
        <v>234.09726469141805</v>
      </c>
      <c r="K11" s="16">
        <v>769.79891226433756</v>
      </c>
      <c r="L11" s="16">
        <v>145.72101050171219</v>
      </c>
      <c r="M11" s="16">
        <v>5800.3495126603066</v>
      </c>
      <c r="N11" s="16">
        <v>853.63839775847327</v>
      </c>
      <c r="O11" s="16">
        <v>14532.1774856502</v>
      </c>
      <c r="P11" s="16">
        <v>36.475620312383747</v>
      </c>
      <c r="Q11" s="133">
        <v>224.29784430898661</v>
      </c>
    </row>
    <row r="12" spans="1:24" s="20" customFormat="1">
      <c r="B12" s="17" t="s">
        <v>44</v>
      </c>
      <c r="C12" s="18">
        <v>39122.265754272841</v>
      </c>
      <c r="D12" s="18">
        <v>242.33236898572693</v>
      </c>
      <c r="E12" s="18">
        <v>48.039456406862165</v>
      </c>
      <c r="F12" s="18">
        <v>168350.53857568349</v>
      </c>
      <c r="G12" s="18">
        <v>2117536.536675456</v>
      </c>
      <c r="H12" s="18">
        <v>1575.6941701450789</v>
      </c>
      <c r="I12" s="18">
        <v>191.09028215174061</v>
      </c>
      <c r="J12" s="18">
        <v>463.31386845729287</v>
      </c>
      <c r="K12" s="18">
        <v>629.85065066774837</v>
      </c>
      <c r="L12" s="18">
        <v>46.971912931154115</v>
      </c>
      <c r="M12" s="18">
        <v>1816.9589956550979</v>
      </c>
      <c r="N12" s="18">
        <v>338.41128179945127</v>
      </c>
      <c r="O12" s="18">
        <v>15911.735505428458</v>
      </c>
      <c r="P12" s="18">
        <v>30.958760795533397</v>
      </c>
      <c r="Q12" s="134">
        <v>265.81832545130396</v>
      </c>
      <c r="R12" s="19"/>
      <c r="S12" s="19"/>
    </row>
    <row r="13" spans="1:24">
      <c r="B13" s="11" t="s">
        <v>45</v>
      </c>
      <c r="C13" s="16">
        <v>36127.201112140872</v>
      </c>
      <c r="D13" s="16">
        <v>244.72891566265062</v>
      </c>
      <c r="E13" s="16">
        <v>41.512202656780978</v>
      </c>
      <c r="F13" s="16">
        <v>247283.36422613534</v>
      </c>
      <c r="G13" s="16">
        <v>1571735.9823911032</v>
      </c>
      <c r="H13" s="16">
        <v>1244.4006796416436</v>
      </c>
      <c r="I13" s="16">
        <v>161.22181031819588</v>
      </c>
      <c r="J13" s="16">
        <v>719.22304603027499</v>
      </c>
      <c r="K13" s="16">
        <v>571.03413654618475</v>
      </c>
      <c r="L13" s="16">
        <v>139.01760889712699</v>
      </c>
      <c r="M13" s="16">
        <v>2178.9079394501082</v>
      </c>
      <c r="N13" s="16">
        <v>151.08510966944704</v>
      </c>
      <c r="O13" s="16">
        <v>14645.601637318507</v>
      </c>
      <c r="P13" s="16">
        <v>31.858202038924933</v>
      </c>
      <c r="Q13" s="133">
        <v>251.00401606425706</v>
      </c>
    </row>
    <row r="14" spans="1:24" s="20" customFormat="1">
      <c r="B14" s="17" t="s">
        <v>46</v>
      </c>
      <c r="C14" s="18">
        <v>35226.054717014282</v>
      </c>
      <c r="D14" s="18">
        <v>146.7203176890232</v>
      </c>
      <c r="E14" s="18">
        <v>9.6642125423907501</v>
      </c>
      <c r="F14" s="18">
        <v>120766.63562404456</v>
      </c>
      <c r="G14" s="18">
        <v>1286179.2974996045</v>
      </c>
      <c r="H14" s="18">
        <v>727.45163500904926</v>
      </c>
      <c r="I14" s="18">
        <v>142.32749380611833</v>
      </c>
      <c r="J14" s="18">
        <v>491.9962748853473</v>
      </c>
      <c r="K14" s="18">
        <v>502.53905220431903</v>
      </c>
      <c r="L14" s="18">
        <v>70.28518212647819</v>
      </c>
      <c r="M14" s="18">
        <v>2019.8204213596669</v>
      </c>
      <c r="N14" s="18">
        <v>353.1830401855529</v>
      </c>
      <c r="O14" s="18">
        <v>14893.430092600727</v>
      </c>
      <c r="P14" s="18">
        <v>36.899720616401048</v>
      </c>
      <c r="Q14" s="134">
        <v>276.74790462300786</v>
      </c>
      <c r="R14" s="19"/>
      <c r="S14" s="19"/>
    </row>
    <row r="15" spans="1:24">
      <c r="B15" s="11" t="s">
        <v>47</v>
      </c>
      <c r="C15" s="16">
        <v>23490.296960886939</v>
      </c>
      <c r="D15" s="16">
        <v>102.98486588658102</v>
      </c>
      <c r="E15" s="16">
        <v>15.257017168382374</v>
      </c>
      <c r="F15" s="16">
        <v>178496.92952529484</v>
      </c>
      <c r="G15" s="16">
        <v>1550401.556215751</v>
      </c>
      <c r="H15" s="16">
        <v>720.04644914115704</v>
      </c>
      <c r="I15" s="16">
        <v>116.9704649575982</v>
      </c>
      <c r="J15" s="16">
        <v>231.39809372046599</v>
      </c>
      <c r="K15" s="16">
        <v>401.34431273494744</v>
      </c>
      <c r="L15" s="16">
        <v>48.737693732332581</v>
      </c>
      <c r="M15" s="16">
        <v>3098.869709311442</v>
      </c>
      <c r="N15" s="16">
        <v>595.02366956691253</v>
      </c>
      <c r="O15" s="16">
        <v>18715.698199248167</v>
      </c>
      <c r="P15" s="16">
        <v>47.466275634967381</v>
      </c>
      <c r="Q15" s="133">
        <v>270.81205473878714</v>
      </c>
    </row>
    <row r="16" spans="1:24" s="20" customFormat="1">
      <c r="B16" s="17" t="s">
        <v>48</v>
      </c>
      <c r="C16" s="18">
        <v>32057.600118514954</v>
      </c>
      <c r="D16" s="18">
        <v>150.22696076275483</v>
      </c>
      <c r="E16" s="18">
        <v>17.360588685988617</v>
      </c>
      <c r="F16" s="18">
        <v>164865.17766826463</v>
      </c>
      <c r="G16" s="18">
        <v>1614204.20218836</v>
      </c>
      <c r="H16" s="18">
        <v>960.38776610889033</v>
      </c>
      <c r="I16" s="18">
        <v>66.896135070009464</v>
      </c>
      <c r="J16" s="18">
        <v>352.07273855184917</v>
      </c>
      <c r="K16" s="18">
        <v>591.88033693430521</v>
      </c>
      <c r="L16" s="18">
        <v>69.442354743954468</v>
      </c>
      <c r="M16" s="18">
        <v>1474.7241402457796</v>
      </c>
      <c r="N16" s="18">
        <v>703.45105355625878</v>
      </c>
      <c r="O16" s="18">
        <v>14657.429290322283</v>
      </c>
      <c r="P16" s="18">
        <v>29.628738024087241</v>
      </c>
      <c r="Q16" s="134">
        <v>211.56770745324795</v>
      </c>
      <c r="R16" s="19"/>
      <c r="S16" s="19"/>
    </row>
    <row r="17" spans="2:19">
      <c r="B17" s="11" t="s">
        <v>49</v>
      </c>
      <c r="C17" s="16">
        <v>31198.973042361999</v>
      </c>
      <c r="D17" s="16">
        <v>141.20667522464697</v>
      </c>
      <c r="E17" s="16">
        <v>11.125374411638852</v>
      </c>
      <c r="F17" s="16">
        <v>120270.43217800598</v>
      </c>
      <c r="G17" s="16">
        <v>1313386.3928112965</v>
      </c>
      <c r="H17" s="16">
        <v>677.79204107830549</v>
      </c>
      <c r="I17" s="16">
        <v>86.43560119811724</v>
      </c>
      <c r="J17" s="16">
        <v>409.92725716730848</v>
      </c>
      <c r="K17" s="16">
        <v>447.5823705605477</v>
      </c>
      <c r="L17" s="16">
        <v>60.761660248181421</v>
      </c>
      <c r="M17" s="16">
        <v>1677.3641420624731</v>
      </c>
      <c r="N17" s="16">
        <v>681.21523320496362</v>
      </c>
      <c r="O17" s="16">
        <v>14484.381685922121</v>
      </c>
      <c r="P17" s="16">
        <v>38.510911424903718</v>
      </c>
      <c r="Q17" s="133">
        <v>232.77706461275136</v>
      </c>
    </row>
    <row r="18" spans="2:19" s="20" customFormat="1">
      <c r="B18" s="17" t="s">
        <v>50</v>
      </c>
      <c r="C18" s="18">
        <v>32698.779742398241</v>
      </c>
      <c r="D18" s="18">
        <v>179.68790273287624</v>
      </c>
      <c r="E18" s="18">
        <v>75.851860579861693</v>
      </c>
      <c r="F18" s="18">
        <v>128990.1392581246</v>
      </c>
      <c r="G18" s="18">
        <v>1659177.7069172477</v>
      </c>
      <c r="H18" s="18">
        <v>945.57076684021752</v>
      </c>
      <c r="I18" s="18">
        <v>107.51817130737676</v>
      </c>
      <c r="J18" s="18">
        <v>415.34416861205818</v>
      </c>
      <c r="K18" s="18">
        <v>502.24241665500654</v>
      </c>
      <c r="L18" s="18">
        <v>75.851860579861693</v>
      </c>
      <c r="M18" s="18">
        <v>1978.0397817233834</v>
      </c>
      <c r="N18" s="18">
        <v>293.83390651810498</v>
      </c>
      <c r="O18" s="18">
        <v>21028.639600562627</v>
      </c>
      <c r="P18" s="18">
        <v>37.557717374494622</v>
      </c>
      <c r="Q18" s="134">
        <v>209.14493596777399</v>
      </c>
      <c r="R18" s="19"/>
      <c r="S18" s="19"/>
    </row>
    <row r="19" spans="2:19">
      <c r="B19" s="11" t="s">
        <v>51</v>
      </c>
      <c r="C19" s="16">
        <v>31447.518183929336</v>
      </c>
      <c r="D19" s="16">
        <v>160.55183960871224</v>
      </c>
      <c r="E19" s="16">
        <v>15.195084820110266</v>
      </c>
      <c r="F19" s="16">
        <v>145351.30749404381</v>
      </c>
      <c r="G19" s="16">
        <v>1453434.2325192017</v>
      </c>
      <c r="H19" s="16">
        <v>771.50892926257973</v>
      </c>
      <c r="I19" s="16">
        <v>77.122222954899271</v>
      </c>
      <c r="J19" s="16">
        <v>308.2021921060101</v>
      </c>
      <c r="K19" s="16">
        <v>562.5048380576668</v>
      </c>
      <c r="L19" s="16">
        <v>49.025651023374628</v>
      </c>
      <c r="M19" s="16">
        <v>2018.6526833659693</v>
      </c>
      <c r="N19" s="16">
        <v>109.51929059022871</v>
      </c>
      <c r="O19" s="16">
        <v>16094.175121919054</v>
      </c>
      <c r="P19" s="16">
        <v>37.844362193482169</v>
      </c>
      <c r="Q19" s="133">
        <v>253.15584709730877</v>
      </c>
    </row>
    <row r="20" spans="2:19" s="20" customFormat="1">
      <c r="B20" s="49" t="s">
        <v>52</v>
      </c>
      <c r="C20" s="50">
        <v>45556.386277561927</v>
      </c>
      <c r="D20" s="50">
        <v>169.75327556410789</v>
      </c>
      <c r="E20" s="50">
        <v>11.643726482736643</v>
      </c>
      <c r="F20" s="50">
        <v>126433.09759894104</v>
      </c>
      <c r="G20" s="50">
        <v>1424165.6350733554</v>
      </c>
      <c r="H20" s="50">
        <v>1278.9714299721777</v>
      </c>
      <c r="I20" s="50">
        <v>183.2354851756977</v>
      </c>
      <c r="J20" s="50">
        <v>316.83192587236022</v>
      </c>
      <c r="K20" s="50">
        <v>428.36656902278492</v>
      </c>
      <c r="L20" s="50">
        <v>33.092696319356776</v>
      </c>
      <c r="M20" s="50">
        <v>1570.0645920405937</v>
      </c>
      <c r="N20" s="50">
        <v>229.19756339702656</v>
      </c>
      <c r="O20" s="50">
        <v>17907.43850273934</v>
      </c>
      <c r="P20" s="50">
        <v>33.705524028974494</v>
      </c>
      <c r="Q20" s="149">
        <v>225.52059713932024</v>
      </c>
      <c r="R20" s="19"/>
      <c r="S20" s="19"/>
    </row>
    <row r="21" spans="2:19">
      <c r="B21" s="146" t="s">
        <v>63</v>
      </c>
      <c r="C21" s="147">
        <f>SUM(C5:C20)</f>
        <v>535481.59883724735</v>
      </c>
      <c r="D21" s="147">
        <f t="shared" ref="D21:Q21" si="0">SUM(D5:D20)</f>
        <v>2722.126719835419</v>
      </c>
      <c r="E21" s="147">
        <f t="shared" si="0"/>
        <v>545.5146835428443</v>
      </c>
      <c r="F21" s="147">
        <f t="shared" si="0"/>
        <v>2557661.4571227981</v>
      </c>
      <c r="G21" s="147">
        <f t="shared" si="0"/>
        <v>24707358.961833082</v>
      </c>
      <c r="H21" s="147">
        <f t="shared" si="0"/>
        <v>15203.929552014066</v>
      </c>
      <c r="I21" s="147">
        <f t="shared" si="0"/>
        <v>1755.1265247504602</v>
      </c>
      <c r="J21" s="147">
        <f t="shared" si="0"/>
        <v>6292.0396157701662</v>
      </c>
      <c r="K21" s="147">
        <f t="shared" si="0"/>
        <v>9010.6237735178802</v>
      </c>
      <c r="L21" s="147">
        <f t="shared" si="0"/>
        <v>1611.2307173595802</v>
      </c>
      <c r="M21" s="147">
        <f t="shared" si="0"/>
        <v>38085.59660515716</v>
      </c>
      <c r="N21" s="147">
        <f t="shared" si="0"/>
        <v>6008.3364789366806</v>
      </c>
      <c r="O21" s="147">
        <f t="shared" si="0"/>
        <v>267371.66072004108</v>
      </c>
      <c r="P21" s="147">
        <f t="shared" si="0"/>
        <v>588.32137080303823</v>
      </c>
      <c r="Q21" s="148">
        <f t="shared" si="0"/>
        <v>3963.0446033439175</v>
      </c>
    </row>
    <row r="22" spans="2:19">
      <c r="B22" s="136" t="s">
        <v>64</v>
      </c>
      <c r="C22" s="12">
        <f>AVERAGE(C5:C20)</f>
        <v>33467.599927327959</v>
      </c>
      <c r="D22" s="12">
        <f t="shared" ref="D22:Q22" si="1">AVERAGE(D5:D20)</f>
        <v>170.13291998971368</v>
      </c>
      <c r="E22" s="12">
        <f t="shared" si="1"/>
        <v>34.094667721427768</v>
      </c>
      <c r="F22" s="12">
        <f t="shared" si="1"/>
        <v>159853.84107017488</v>
      </c>
      <c r="G22" s="12">
        <f t="shared" si="1"/>
        <v>1544209.9351145676</v>
      </c>
      <c r="H22" s="12">
        <f t="shared" si="1"/>
        <v>950.24559700087912</v>
      </c>
      <c r="I22" s="12">
        <f t="shared" si="1"/>
        <v>109.69540779690377</v>
      </c>
      <c r="J22" s="12">
        <f t="shared" si="1"/>
        <v>393.25247598563539</v>
      </c>
      <c r="K22" s="12">
        <f t="shared" si="1"/>
        <v>563.16398584486751</v>
      </c>
      <c r="L22" s="12">
        <f t="shared" si="1"/>
        <v>100.70191983497376</v>
      </c>
      <c r="M22" s="12">
        <f t="shared" si="1"/>
        <v>2380.3497878223225</v>
      </c>
      <c r="N22" s="12">
        <f t="shared" si="1"/>
        <v>375.52102993354254</v>
      </c>
      <c r="O22" s="12">
        <f t="shared" si="1"/>
        <v>16710.728795002567</v>
      </c>
      <c r="P22" s="12">
        <f t="shared" si="1"/>
        <v>36.77008567518989</v>
      </c>
      <c r="Q22" s="135">
        <f t="shared" si="1"/>
        <v>247.69028770899484</v>
      </c>
    </row>
    <row r="23" spans="2:19">
      <c r="B23" s="137" t="s">
        <v>65</v>
      </c>
      <c r="C23" s="12">
        <f>MEDIAN(C5:C20)</f>
        <v>32378.189930456596</v>
      </c>
      <c r="D23" s="12">
        <f t="shared" ref="D23:Q23" si="2">MEDIAN(D5:D20)</f>
        <v>159.68473743962664</v>
      </c>
      <c r="E23" s="12">
        <f t="shared" si="2"/>
        <v>31.774678128876786</v>
      </c>
      <c r="F23" s="12">
        <f t="shared" si="2"/>
        <v>153511.79481672714</v>
      </c>
      <c r="G23" s="12">
        <f t="shared" si="2"/>
        <v>1557220.6184897656</v>
      </c>
      <c r="H23" s="12">
        <f t="shared" si="2"/>
        <v>937.486505579545</v>
      </c>
      <c r="I23" s="12">
        <f t="shared" si="2"/>
        <v>105.36229206651403</v>
      </c>
      <c r="J23" s="12">
        <f t="shared" si="2"/>
        <v>392.4752686967538</v>
      </c>
      <c r="K23" s="12">
        <f t="shared" si="2"/>
        <v>536.06507669945631</v>
      </c>
      <c r="L23" s="12">
        <f t="shared" si="2"/>
        <v>59.470111842595969</v>
      </c>
      <c r="M23" s="12">
        <f t="shared" si="2"/>
        <v>1998.3462325446762</v>
      </c>
      <c r="N23" s="12">
        <f t="shared" si="2"/>
        <v>339.99784583344046</v>
      </c>
      <c r="O23" s="12">
        <f t="shared" si="2"/>
        <v>16002.955313673756</v>
      </c>
      <c r="P23" s="12">
        <f t="shared" si="2"/>
        <v>37.096835768780821</v>
      </c>
      <c r="Q23" s="135">
        <f t="shared" si="2"/>
        <v>236.03691540348015</v>
      </c>
    </row>
    <row r="24" spans="2:19">
      <c r="B24" s="138" t="s">
        <v>66</v>
      </c>
      <c r="C24" s="12">
        <f>MIN(C5:C20)</f>
        <v>23490.296960886939</v>
      </c>
      <c r="D24" s="12">
        <f t="shared" ref="D24:Q24" si="3">MIN(D5:D20)</f>
        <v>102.98486588658102</v>
      </c>
      <c r="E24" s="12">
        <f t="shared" si="3"/>
        <v>9.6642125423907501</v>
      </c>
      <c r="F24" s="12">
        <f t="shared" si="3"/>
        <v>120270.43217800598</v>
      </c>
      <c r="G24" s="12">
        <f t="shared" si="3"/>
        <v>1286179.2974996045</v>
      </c>
      <c r="H24" s="12">
        <f t="shared" si="3"/>
        <v>625.25050100200406</v>
      </c>
      <c r="I24" s="12">
        <f t="shared" si="3"/>
        <v>49.722984903448484</v>
      </c>
      <c r="J24" s="12">
        <f t="shared" si="3"/>
        <v>231.39809372046599</v>
      </c>
      <c r="K24" s="12">
        <f t="shared" si="3"/>
        <v>401.34431273494744</v>
      </c>
      <c r="L24" s="12">
        <f t="shared" si="3"/>
        <v>33.092696319356776</v>
      </c>
      <c r="M24" s="12">
        <f t="shared" si="3"/>
        <v>1087.4916088610428</v>
      </c>
      <c r="N24" s="12">
        <f t="shared" si="3"/>
        <v>31.794219605751678</v>
      </c>
      <c r="O24" s="12">
        <f t="shared" si="3"/>
        <v>13507.014028056112</v>
      </c>
      <c r="P24" s="12">
        <f t="shared" si="3"/>
        <v>28.557114228456914</v>
      </c>
      <c r="Q24" s="135">
        <f t="shared" si="3"/>
        <v>202.38184033216478</v>
      </c>
    </row>
    <row r="25" spans="2:19">
      <c r="B25" s="139" t="s">
        <v>67</v>
      </c>
      <c r="C25" s="12">
        <f>QUARTILE(C5:C20,1)</f>
        <v>29657.735204049852</v>
      </c>
      <c r="D25" s="12">
        <f t="shared" ref="D25:Q25" si="4">QUARTILE(D5:D20,1)</f>
        <v>149.35029999432192</v>
      </c>
      <c r="E25" s="12">
        <f t="shared" si="4"/>
        <v>15.241534081314347</v>
      </c>
      <c r="F25" s="12">
        <f t="shared" si="4"/>
        <v>128350.87884332871</v>
      </c>
      <c r="G25" s="12">
        <f t="shared" si="4"/>
        <v>1417303.217505197</v>
      </c>
      <c r="H25" s="12">
        <f t="shared" si="4"/>
        <v>760.49460569919711</v>
      </c>
      <c r="I25" s="12">
        <f t="shared" si="4"/>
        <v>76.815636980897224</v>
      </c>
      <c r="J25" s="12">
        <f t="shared" si="4"/>
        <v>301.65562599158943</v>
      </c>
      <c r="K25" s="12">
        <f t="shared" si="4"/>
        <v>474.51333075638854</v>
      </c>
      <c r="L25" s="12">
        <f t="shared" si="4"/>
        <v>48.510841028809395</v>
      </c>
      <c r="M25" s="12">
        <f t="shared" si="4"/>
        <v>1650.5392545570032</v>
      </c>
      <c r="N25" s="12">
        <f t="shared" si="4"/>
        <v>209.66944996513166</v>
      </c>
      <c r="O25" s="12">
        <f t="shared" si="4"/>
        <v>14617.245599401431</v>
      </c>
      <c r="P25" s="12">
        <f t="shared" si="4"/>
        <v>33.243693531462107</v>
      </c>
      <c r="Q25" s="135">
        <f t="shared" si="4"/>
        <v>221.11531009505194</v>
      </c>
    </row>
    <row r="26" spans="2:19">
      <c r="B26" s="136" t="s">
        <v>68</v>
      </c>
      <c r="C26" s="12">
        <f>QUARTILE(C5:C20,2)</f>
        <v>32378.189930456596</v>
      </c>
      <c r="D26" s="12">
        <f t="shared" ref="D26:Q26" si="5">QUARTILE(D5:D20,2)</f>
        <v>159.68473743962664</v>
      </c>
      <c r="E26" s="12">
        <f t="shared" si="5"/>
        <v>31.774678128876786</v>
      </c>
      <c r="F26" s="12">
        <f t="shared" si="5"/>
        <v>153511.79481672714</v>
      </c>
      <c r="G26" s="12">
        <f t="shared" si="5"/>
        <v>1557220.6184897656</v>
      </c>
      <c r="H26" s="12">
        <f t="shared" si="5"/>
        <v>937.486505579545</v>
      </c>
      <c r="I26" s="12">
        <f t="shared" si="5"/>
        <v>105.36229206651403</v>
      </c>
      <c r="J26" s="12">
        <f t="shared" si="5"/>
        <v>392.4752686967538</v>
      </c>
      <c r="K26" s="12">
        <f t="shared" si="5"/>
        <v>536.06507669945631</v>
      </c>
      <c r="L26" s="12">
        <f t="shared" si="5"/>
        <v>59.470111842595969</v>
      </c>
      <c r="M26" s="12">
        <f t="shared" si="5"/>
        <v>1998.3462325446762</v>
      </c>
      <c r="N26" s="12">
        <f t="shared" si="5"/>
        <v>339.99784583344046</v>
      </c>
      <c r="O26" s="12">
        <f t="shared" si="5"/>
        <v>16002.955313673756</v>
      </c>
      <c r="P26" s="12">
        <f t="shared" si="5"/>
        <v>37.096835768780821</v>
      </c>
      <c r="Q26" s="135">
        <f t="shared" si="5"/>
        <v>236.03691540348015</v>
      </c>
    </row>
    <row r="27" spans="2:19">
      <c r="B27" s="139" t="s">
        <v>69</v>
      </c>
      <c r="C27" s="12">
        <f>QUARTILE(C5:C20,3)</f>
        <v>36763.111731398116</v>
      </c>
      <c r="D27" s="12">
        <f t="shared" ref="D27:Q27" si="6">QUARTILE(D5:D20,3)</f>
        <v>185.03041429461351</v>
      </c>
      <c r="E27" s="12">
        <f t="shared" si="6"/>
        <v>48.706416639092382</v>
      </c>
      <c r="F27" s="12">
        <f t="shared" si="6"/>
        <v>181605.59786747379</v>
      </c>
      <c r="G27" s="12">
        <f t="shared" si="6"/>
        <v>1625447.5783705818</v>
      </c>
      <c r="H27" s="12">
        <f t="shared" si="6"/>
        <v>1011.0195975701979</v>
      </c>
      <c r="I27" s="12">
        <f t="shared" si="6"/>
        <v>126.77246835535301</v>
      </c>
      <c r="J27" s="12">
        <f t="shared" si="6"/>
        <v>455.8214928984097</v>
      </c>
      <c r="K27" s="12">
        <f t="shared" si="6"/>
        <v>649.15632744267521</v>
      </c>
      <c r="L27" s="12">
        <f t="shared" si="6"/>
        <v>91.643297659178018</v>
      </c>
      <c r="M27" s="12">
        <f t="shared" si="6"/>
        <v>2386.6098762661627</v>
      </c>
      <c r="N27" s="12">
        <f t="shared" si="6"/>
        <v>589.75311459796444</v>
      </c>
      <c r="O27" s="12">
        <f t="shared" si="6"/>
        <v>18109.503426866548</v>
      </c>
      <c r="P27" s="12">
        <f t="shared" si="6"/>
        <v>38.512731678323419</v>
      </c>
      <c r="Q27" s="135">
        <f t="shared" si="6"/>
        <v>267.06675777317474</v>
      </c>
    </row>
    <row r="28" spans="2:19">
      <c r="B28" s="136" t="s">
        <v>70</v>
      </c>
      <c r="C28" s="12">
        <f>MAX(C5:C20)</f>
        <v>45556.386277561927</v>
      </c>
      <c r="D28" s="12">
        <f t="shared" ref="D28:Q28" si="7">MAX(D5:D20)</f>
        <v>244.72891566265062</v>
      </c>
      <c r="E28" s="12">
        <f t="shared" si="7"/>
        <v>75.851860579861693</v>
      </c>
      <c r="F28" s="12">
        <f t="shared" si="7"/>
        <v>247283.36422613534</v>
      </c>
      <c r="G28" s="12">
        <f t="shared" si="7"/>
        <v>2117536.536675456</v>
      </c>
      <c r="H28" s="12">
        <f t="shared" si="7"/>
        <v>1575.6941701450789</v>
      </c>
      <c r="I28" s="12">
        <f t="shared" si="7"/>
        <v>191.09028215174061</v>
      </c>
      <c r="J28" s="12">
        <f t="shared" si="7"/>
        <v>719.22304603027499</v>
      </c>
      <c r="K28" s="12">
        <f t="shared" si="7"/>
        <v>769.79891226433756</v>
      </c>
      <c r="L28" s="12">
        <f t="shared" si="7"/>
        <v>468.56366430198005</v>
      </c>
      <c r="M28" s="12">
        <f t="shared" si="7"/>
        <v>5800.3495126603066</v>
      </c>
      <c r="N28" s="12">
        <f t="shared" si="7"/>
        <v>853.63839775847327</v>
      </c>
      <c r="O28" s="12">
        <f t="shared" si="7"/>
        <v>23829.392675011586</v>
      </c>
      <c r="P28" s="12">
        <f t="shared" si="7"/>
        <v>49.276452561938164</v>
      </c>
      <c r="Q28" s="135">
        <f t="shared" si="7"/>
        <v>357.18138691345712</v>
      </c>
    </row>
    <row r="29" spans="2:19">
      <c r="B29" s="139" t="s">
        <v>71</v>
      </c>
      <c r="C29" s="12">
        <f>C28-C24</f>
        <v>22066.089316674988</v>
      </c>
      <c r="D29" s="12">
        <f t="shared" ref="D29:Q29" si="8">D28-D24</f>
        <v>141.7440497760696</v>
      </c>
      <c r="E29" s="12">
        <f t="shared" si="8"/>
        <v>66.18764803747095</v>
      </c>
      <c r="F29" s="12">
        <f t="shared" si="8"/>
        <v>127012.93204812935</v>
      </c>
      <c r="G29" s="12">
        <f t="shared" si="8"/>
        <v>831357.23917585146</v>
      </c>
      <c r="H29" s="12">
        <f t="shared" si="8"/>
        <v>950.44366914307489</v>
      </c>
      <c r="I29" s="12">
        <f t="shared" si="8"/>
        <v>141.36729724829212</v>
      </c>
      <c r="J29" s="12">
        <f t="shared" si="8"/>
        <v>487.82495230980896</v>
      </c>
      <c r="K29" s="12">
        <f t="shared" si="8"/>
        <v>368.45459952939012</v>
      </c>
      <c r="L29" s="12">
        <f t="shared" si="8"/>
        <v>435.47096798262328</v>
      </c>
      <c r="M29" s="12">
        <f t="shared" si="8"/>
        <v>4712.857903799264</v>
      </c>
      <c r="N29" s="12">
        <f t="shared" si="8"/>
        <v>821.84417815272161</v>
      </c>
      <c r="O29" s="12">
        <f t="shared" si="8"/>
        <v>10322.378646955474</v>
      </c>
      <c r="P29" s="12">
        <f t="shared" si="8"/>
        <v>20.71933833348125</v>
      </c>
      <c r="Q29" s="135">
        <f t="shared" si="8"/>
        <v>154.79954658129233</v>
      </c>
    </row>
    <row r="30" spans="2:19">
      <c r="B30" s="136" t="s">
        <v>72</v>
      </c>
      <c r="C30" s="12">
        <f>STDEV(C5:C20)</f>
        <v>5716.3347100708979</v>
      </c>
      <c r="D30" s="12">
        <f t="shared" ref="D30:Q30" si="9">STDEV(D5:D20)</f>
        <v>36.966243674731409</v>
      </c>
      <c r="E30" s="12">
        <f t="shared" si="9"/>
        <v>21.190264089414228</v>
      </c>
      <c r="F30" s="12">
        <f t="shared" si="9"/>
        <v>37154.381574012594</v>
      </c>
      <c r="G30" s="12">
        <f t="shared" si="9"/>
        <v>207989.84836184763</v>
      </c>
      <c r="H30" s="12">
        <f t="shared" si="9"/>
        <v>253.28371467608144</v>
      </c>
      <c r="I30" s="12">
        <f t="shared" si="9"/>
        <v>41.599143524031923</v>
      </c>
      <c r="J30" s="12">
        <f t="shared" si="9"/>
        <v>129.00901561088159</v>
      </c>
      <c r="K30" s="12">
        <f t="shared" si="9"/>
        <v>116.18698983223226</v>
      </c>
      <c r="L30" s="12">
        <f t="shared" si="9"/>
        <v>108.01325829477355</v>
      </c>
      <c r="M30" s="12">
        <f t="shared" si="9"/>
        <v>1276.3329066489352</v>
      </c>
      <c r="N30" s="12">
        <f t="shared" si="9"/>
        <v>240.64185282489285</v>
      </c>
      <c r="O30" s="12">
        <f t="shared" si="9"/>
        <v>2844.5399216906176</v>
      </c>
      <c r="P30" s="12">
        <f t="shared" si="9"/>
        <v>5.6150704345754052</v>
      </c>
      <c r="Q30" s="135">
        <f t="shared" si="9"/>
        <v>40.891532750726554</v>
      </c>
    </row>
    <row r="31" spans="2:19">
      <c r="B31" s="137" t="s">
        <v>73</v>
      </c>
      <c r="C31" s="12">
        <f>SKEW(C5:C20)</f>
        <v>0.51095258573149138</v>
      </c>
      <c r="D31" s="12">
        <f t="shared" ref="D31:Q31" si="10">SKEW(D5:D20)</f>
        <v>0.6978783529021988</v>
      </c>
      <c r="E31" s="12">
        <f t="shared" si="10"/>
        <v>0.53245255501869571</v>
      </c>
      <c r="F31" s="12">
        <f t="shared" si="10"/>
        <v>0.89677389154880849</v>
      </c>
      <c r="G31" s="12">
        <f t="shared" si="10"/>
        <v>1.3070745371591221</v>
      </c>
      <c r="H31" s="12">
        <f t="shared" si="10"/>
        <v>1.0383086866422246</v>
      </c>
      <c r="I31" s="12">
        <f t="shared" si="10"/>
        <v>0.70680224765149147</v>
      </c>
      <c r="J31" s="12">
        <f t="shared" si="10"/>
        <v>0.97576925710293982</v>
      </c>
      <c r="K31" s="12">
        <f t="shared" si="10"/>
        <v>0.47035770538906552</v>
      </c>
      <c r="L31" s="12">
        <f t="shared" si="10"/>
        <v>2.9914519067427054</v>
      </c>
      <c r="M31" s="12">
        <f t="shared" si="10"/>
        <v>1.8839126085086948</v>
      </c>
      <c r="N31" s="12">
        <f t="shared" si="10"/>
        <v>0.55600817252547419</v>
      </c>
      <c r="O31" s="12">
        <f t="shared" si="10"/>
        <v>1.2053737749277378</v>
      </c>
      <c r="P31" s="12">
        <f t="shared" si="10"/>
        <v>0.83205331433019558</v>
      </c>
      <c r="Q31" s="135">
        <f t="shared" si="10"/>
        <v>1.397681960832823</v>
      </c>
    </row>
    <row r="32" spans="2:19">
      <c r="B32" s="140" t="s">
        <v>74</v>
      </c>
      <c r="C32" s="12">
        <f>VAR(C5:C20)</f>
        <v>32676482.517561339</v>
      </c>
      <c r="D32" s="12">
        <f t="shared" ref="D32:Q32" si="11">VAR(D5:D20)</f>
        <v>1366.50317141962</v>
      </c>
      <c r="E32" s="12">
        <f t="shared" si="11"/>
        <v>449.02729217911815</v>
      </c>
      <c r="F32" s="12">
        <f t="shared" si="11"/>
        <v>1380448070.1473267</v>
      </c>
      <c r="G32" s="12">
        <f t="shared" si="11"/>
        <v>43259777021.584373</v>
      </c>
      <c r="H32" s="12">
        <f t="shared" si="11"/>
        <v>64152.640120114636</v>
      </c>
      <c r="I32" s="12">
        <f t="shared" si="11"/>
        <v>1730.4887419330073</v>
      </c>
      <c r="J32" s="12">
        <f t="shared" si="11"/>
        <v>16643.32610888869</v>
      </c>
      <c r="K32" s="12">
        <f t="shared" si="11"/>
        <v>13499.416606275241</v>
      </c>
      <c r="L32" s="12">
        <f t="shared" si="11"/>
        <v>11666.863967453466</v>
      </c>
      <c r="M32" s="12">
        <f t="shared" si="11"/>
        <v>1629025.6885949194</v>
      </c>
      <c r="N32" s="12">
        <f t="shared" si="11"/>
        <v>57908.501330997395</v>
      </c>
      <c r="O32" s="12">
        <f t="shared" si="11"/>
        <v>8091407.3660916649</v>
      </c>
      <c r="P32" s="12">
        <f t="shared" si="11"/>
        <v>31.529015985242829</v>
      </c>
      <c r="Q32" s="135">
        <f t="shared" si="11"/>
        <v>1672.1174507037426</v>
      </c>
    </row>
    <row r="33" spans="2:17">
      <c r="B33" s="141" t="s">
        <v>75</v>
      </c>
      <c r="C33" s="12">
        <f>C27-C25</f>
        <v>7105.3765273482641</v>
      </c>
      <c r="D33" s="12">
        <f t="shared" ref="D33:Q33" si="12">D27-D25</f>
        <v>35.680114300291592</v>
      </c>
      <c r="E33" s="12">
        <f t="shared" si="12"/>
        <v>33.464882557778033</v>
      </c>
      <c r="F33" s="12">
        <f t="shared" si="12"/>
        <v>53254.719024145073</v>
      </c>
      <c r="G33" s="12">
        <f t="shared" si="12"/>
        <v>208144.36086538481</v>
      </c>
      <c r="H33" s="12">
        <f t="shared" si="12"/>
        <v>250.52499187100079</v>
      </c>
      <c r="I33" s="12">
        <f t="shared" si="12"/>
        <v>49.956831374455788</v>
      </c>
      <c r="J33" s="12">
        <f t="shared" si="12"/>
        <v>154.16586690682027</v>
      </c>
      <c r="K33" s="12">
        <f t="shared" si="12"/>
        <v>174.64299668628666</v>
      </c>
      <c r="L33" s="12">
        <f t="shared" si="12"/>
        <v>43.132456630368623</v>
      </c>
      <c r="M33" s="12">
        <f t="shared" si="12"/>
        <v>736.07062170915947</v>
      </c>
      <c r="N33" s="12">
        <f t="shared" si="12"/>
        <v>380.08366463283278</v>
      </c>
      <c r="O33" s="12">
        <f t="shared" si="12"/>
        <v>3492.2578274651169</v>
      </c>
      <c r="P33" s="12">
        <f t="shared" si="12"/>
        <v>5.2690381468613126</v>
      </c>
      <c r="Q33" s="135">
        <f t="shared" si="12"/>
        <v>45.951447678122804</v>
      </c>
    </row>
    <row r="34" spans="2:17">
      <c r="B34" s="142" t="s">
        <v>76</v>
      </c>
      <c r="C34" s="143">
        <f>C30/C22</f>
        <v>0.17080205101302248</v>
      </c>
      <c r="D34" s="143">
        <f t="shared" ref="D34:Q34" si="13">D30/D22</f>
        <v>0.2172786059098169</v>
      </c>
      <c r="E34" s="143">
        <f t="shared" si="13"/>
        <v>0.62151255623167723</v>
      </c>
      <c r="F34" s="143">
        <f t="shared" si="13"/>
        <v>0.23242720553522417</v>
      </c>
      <c r="G34" s="143">
        <f t="shared" si="13"/>
        <v>0.13469013741736904</v>
      </c>
      <c r="H34" s="143">
        <f t="shared" si="13"/>
        <v>0.26654552830919048</v>
      </c>
      <c r="I34" s="143">
        <f t="shared" si="13"/>
        <v>0.37922411119571126</v>
      </c>
      <c r="J34" s="143">
        <f t="shared" si="13"/>
        <v>0.32805646115142068</v>
      </c>
      <c r="K34" s="143">
        <f t="shared" si="13"/>
        <v>0.20631111497289142</v>
      </c>
      <c r="L34" s="143">
        <f t="shared" si="13"/>
        <v>1.0726037643749127</v>
      </c>
      <c r="M34" s="143">
        <f t="shared" si="13"/>
        <v>0.53619552604350484</v>
      </c>
      <c r="N34" s="143">
        <f t="shared" si="13"/>
        <v>0.64082124206860058</v>
      </c>
      <c r="O34" s="143">
        <f t="shared" si="13"/>
        <v>0.17022237369690857</v>
      </c>
      <c r="P34" s="143">
        <f t="shared" si="13"/>
        <v>0.15270757006595981</v>
      </c>
      <c r="Q34" s="144">
        <f t="shared" si="13"/>
        <v>0.16509138541099763</v>
      </c>
    </row>
    <row r="35" spans="2:17">
      <c r="B35" s="130"/>
    </row>
    <row r="36" spans="2:17" ht="26.25">
      <c r="B36" s="157" t="s">
        <v>77</v>
      </c>
      <c r="C36" s="157"/>
      <c r="D36" s="157"/>
      <c r="E36" s="157"/>
      <c r="F36" s="157"/>
      <c r="G36" s="157"/>
      <c r="H36" s="157"/>
      <c r="I36" s="157"/>
      <c r="J36" s="157"/>
      <c r="K36" s="157"/>
      <c r="L36" s="157"/>
      <c r="M36" s="157"/>
      <c r="N36" s="157"/>
      <c r="O36" s="157"/>
      <c r="P36" s="157"/>
      <c r="Q36" s="157"/>
    </row>
    <row r="37" spans="2:17">
      <c r="B37" s="46" t="s">
        <v>75</v>
      </c>
      <c r="C37" s="44">
        <f>C27-C25</f>
        <v>7105.3765273482641</v>
      </c>
      <c r="D37" s="44">
        <f t="shared" ref="D37:Q37" si="14">D27-D25</f>
        <v>35.680114300291592</v>
      </c>
      <c r="E37" s="44">
        <f t="shared" si="14"/>
        <v>33.464882557778033</v>
      </c>
      <c r="F37" s="44">
        <f t="shared" si="14"/>
        <v>53254.719024145073</v>
      </c>
      <c r="G37" s="44">
        <f t="shared" si="14"/>
        <v>208144.36086538481</v>
      </c>
      <c r="H37" s="44">
        <f t="shared" si="14"/>
        <v>250.52499187100079</v>
      </c>
      <c r="I37" s="44">
        <f t="shared" si="14"/>
        <v>49.956831374455788</v>
      </c>
      <c r="J37" s="44">
        <f t="shared" si="14"/>
        <v>154.16586690682027</v>
      </c>
      <c r="K37" s="44">
        <f t="shared" si="14"/>
        <v>174.64299668628666</v>
      </c>
      <c r="L37" s="44">
        <f t="shared" si="14"/>
        <v>43.132456630368623</v>
      </c>
      <c r="M37" s="44">
        <f t="shared" si="14"/>
        <v>736.07062170915947</v>
      </c>
      <c r="N37" s="44">
        <f t="shared" si="14"/>
        <v>380.08366463283278</v>
      </c>
      <c r="O37" s="44">
        <f t="shared" si="14"/>
        <v>3492.2578274651169</v>
      </c>
      <c r="P37" s="44">
        <f t="shared" si="14"/>
        <v>5.2690381468613126</v>
      </c>
      <c r="Q37" s="44">
        <f t="shared" si="14"/>
        <v>45.951447678122804</v>
      </c>
    </row>
    <row r="38" spans="2:17">
      <c r="B38" s="47" t="s">
        <v>66</v>
      </c>
      <c r="C38" s="48">
        <f>C24</f>
        <v>23490.296960886939</v>
      </c>
      <c r="D38" s="48">
        <f t="shared" ref="D38:Q38" si="15">D24</f>
        <v>102.98486588658102</v>
      </c>
      <c r="E38" s="48">
        <f t="shared" si="15"/>
        <v>9.6642125423907501</v>
      </c>
      <c r="F38" s="48">
        <f t="shared" si="15"/>
        <v>120270.43217800598</v>
      </c>
      <c r="G38" s="48">
        <f t="shared" si="15"/>
        <v>1286179.2974996045</v>
      </c>
      <c r="H38" s="48">
        <f t="shared" si="15"/>
        <v>625.25050100200406</v>
      </c>
      <c r="I38" s="48">
        <f t="shared" si="15"/>
        <v>49.722984903448484</v>
      </c>
      <c r="J38" s="48">
        <f t="shared" si="15"/>
        <v>231.39809372046599</v>
      </c>
      <c r="K38" s="48">
        <f t="shared" si="15"/>
        <v>401.34431273494744</v>
      </c>
      <c r="L38" s="48">
        <f t="shared" si="15"/>
        <v>33.092696319356776</v>
      </c>
      <c r="M38" s="48">
        <f t="shared" si="15"/>
        <v>1087.4916088610428</v>
      </c>
      <c r="N38" s="48">
        <f t="shared" si="15"/>
        <v>31.794219605751678</v>
      </c>
      <c r="O38" s="48">
        <f t="shared" si="15"/>
        <v>13507.014028056112</v>
      </c>
      <c r="P38" s="48">
        <f t="shared" si="15"/>
        <v>28.557114228456914</v>
      </c>
      <c r="Q38" s="48">
        <f t="shared" si="15"/>
        <v>202.38184033216478</v>
      </c>
    </row>
    <row r="39" spans="2:17">
      <c r="B39" s="43" t="s">
        <v>78</v>
      </c>
      <c r="C39" s="4">
        <f>C25-(1.5*C33)</f>
        <v>18999.670413027456</v>
      </c>
      <c r="D39" s="4">
        <f t="shared" ref="D39:Q39" si="16">D25-(1.5*D33)</f>
        <v>95.830128543884527</v>
      </c>
      <c r="E39" s="4">
        <f t="shared" si="16"/>
        <v>-34.955789755352704</v>
      </c>
      <c r="F39" s="4">
        <f t="shared" si="16"/>
        <v>48468.800307111102</v>
      </c>
      <c r="G39" s="4">
        <f t="shared" si="16"/>
        <v>1105086.6762071198</v>
      </c>
      <c r="H39" s="4">
        <f t="shared" si="16"/>
        <v>384.70711789269592</v>
      </c>
      <c r="I39" s="4">
        <f t="shared" si="16"/>
        <v>1.8803899192135418</v>
      </c>
      <c r="J39" s="4">
        <f t="shared" si="16"/>
        <v>70.406825631359027</v>
      </c>
      <c r="K39" s="4">
        <f t="shared" si="16"/>
        <v>212.54883572695854</v>
      </c>
      <c r="L39" s="4">
        <f t="shared" si="16"/>
        <v>-16.187843916743546</v>
      </c>
      <c r="M39" s="4">
        <f t="shared" si="16"/>
        <v>546.43332199326392</v>
      </c>
      <c r="N39" s="4">
        <f t="shared" si="16"/>
        <v>-360.45604698411751</v>
      </c>
      <c r="O39" s="4">
        <f t="shared" si="16"/>
        <v>9378.8588582037555</v>
      </c>
      <c r="P39" s="4">
        <f t="shared" si="16"/>
        <v>25.340136311170138</v>
      </c>
      <c r="Q39" s="4">
        <f t="shared" si="16"/>
        <v>152.18813857786773</v>
      </c>
    </row>
    <row r="40" spans="2:17">
      <c r="B40" s="43" t="s">
        <v>79</v>
      </c>
      <c r="C40" s="4">
        <f>C27+(1.5*C33)</f>
        <v>47421.176522420516</v>
      </c>
      <c r="D40" s="4">
        <f t="shared" ref="D40:Q40" si="17">D27+(1.5*D33)</f>
        <v>238.55058574505091</v>
      </c>
      <c r="E40" s="4">
        <f t="shared" si="17"/>
        <v>98.903740475759435</v>
      </c>
      <c r="F40" s="4">
        <f t="shared" si="17"/>
        <v>261487.67640369141</v>
      </c>
      <c r="G40" s="4">
        <f t="shared" si="17"/>
        <v>1937664.1196686591</v>
      </c>
      <c r="H40" s="4">
        <f t="shared" si="17"/>
        <v>1386.807085376699</v>
      </c>
      <c r="I40" s="4">
        <f t="shared" si="17"/>
        <v>201.7077154170367</v>
      </c>
      <c r="J40" s="4">
        <f t="shared" si="17"/>
        <v>687.07029325864005</v>
      </c>
      <c r="K40" s="4">
        <f t="shared" si="17"/>
        <v>911.12082247210515</v>
      </c>
      <c r="L40" s="4">
        <f t="shared" si="17"/>
        <v>156.34198260473096</v>
      </c>
      <c r="M40" s="4">
        <f t="shared" si="17"/>
        <v>3490.715808829902</v>
      </c>
      <c r="N40" s="4">
        <f t="shared" si="17"/>
        <v>1159.8786115472135</v>
      </c>
      <c r="O40" s="4">
        <f t="shared" si="17"/>
        <v>23347.890168064223</v>
      </c>
      <c r="P40" s="4">
        <f t="shared" si="17"/>
        <v>46.416288898615392</v>
      </c>
      <c r="Q40" s="4">
        <f t="shared" si="17"/>
        <v>335.99392929035895</v>
      </c>
    </row>
    <row r="41" spans="2:17">
      <c r="B41" s="43" t="s">
        <v>70</v>
      </c>
      <c r="C41" s="45">
        <f>C28</f>
        <v>45556.386277561927</v>
      </c>
      <c r="D41" s="45">
        <f t="shared" ref="D41:Q41" si="18">D28</f>
        <v>244.72891566265062</v>
      </c>
      <c r="E41" s="45">
        <f t="shared" si="18"/>
        <v>75.851860579861693</v>
      </c>
      <c r="F41" s="45">
        <f t="shared" si="18"/>
        <v>247283.36422613534</v>
      </c>
      <c r="G41" s="45">
        <f t="shared" si="18"/>
        <v>2117536.536675456</v>
      </c>
      <c r="H41" s="45">
        <f t="shared" si="18"/>
        <v>1575.6941701450789</v>
      </c>
      <c r="I41" s="45">
        <f t="shared" si="18"/>
        <v>191.09028215174061</v>
      </c>
      <c r="J41" s="45">
        <f t="shared" si="18"/>
        <v>719.22304603027499</v>
      </c>
      <c r="K41" s="45">
        <f t="shared" si="18"/>
        <v>769.79891226433756</v>
      </c>
      <c r="L41" s="45">
        <f t="shared" si="18"/>
        <v>468.56366430198005</v>
      </c>
      <c r="M41" s="45">
        <f t="shared" si="18"/>
        <v>5800.3495126603066</v>
      </c>
      <c r="N41" s="45">
        <f t="shared" si="18"/>
        <v>853.63839775847327</v>
      </c>
      <c r="O41" s="45">
        <f t="shared" si="18"/>
        <v>23829.392675011586</v>
      </c>
      <c r="P41" s="45">
        <f t="shared" si="18"/>
        <v>49.276452561938164</v>
      </c>
      <c r="Q41" s="45">
        <f t="shared" si="18"/>
        <v>357.18138691345712</v>
      </c>
    </row>
    <row r="42" spans="2:17">
      <c r="B42" s="43" t="s">
        <v>80</v>
      </c>
      <c r="C42" s="4" t="str">
        <f>IF(OR(C28&gt;C40,C24&lt;C39),"TAK","NIE")</f>
        <v>NIE</v>
      </c>
      <c r="D42" s="4" t="str">
        <f t="shared" ref="D42:Q42" si="19">IF(OR(D28&gt;D40,D24&lt;D39),"TAK","NIE")</f>
        <v>TAK</v>
      </c>
      <c r="E42" s="4" t="str">
        <f t="shared" si="19"/>
        <v>NIE</v>
      </c>
      <c r="F42" s="4" t="str">
        <f t="shared" si="19"/>
        <v>NIE</v>
      </c>
      <c r="G42" s="4" t="str">
        <f t="shared" si="19"/>
        <v>TAK</v>
      </c>
      <c r="H42" s="4" t="str">
        <f t="shared" si="19"/>
        <v>TAK</v>
      </c>
      <c r="I42" s="4" t="str">
        <f t="shared" si="19"/>
        <v>NIE</v>
      </c>
      <c r="J42" s="4" t="str">
        <f t="shared" si="19"/>
        <v>TAK</v>
      </c>
      <c r="K42" s="4" t="str">
        <f t="shared" si="19"/>
        <v>NIE</v>
      </c>
      <c r="L42" s="4" t="str">
        <f t="shared" si="19"/>
        <v>TAK</v>
      </c>
      <c r="M42" s="4" t="str">
        <f t="shared" si="19"/>
        <v>TAK</v>
      </c>
      <c r="N42" s="4" t="str">
        <f t="shared" si="19"/>
        <v>NIE</v>
      </c>
      <c r="O42" s="4" t="str">
        <f t="shared" si="19"/>
        <v>TAK</v>
      </c>
      <c r="P42" s="4" t="str">
        <f t="shared" si="19"/>
        <v>TAK</v>
      </c>
      <c r="Q42" s="4" t="str">
        <f t="shared" si="19"/>
        <v>TAK</v>
      </c>
    </row>
    <row r="43" spans="2:17" ht="26.25">
      <c r="B43" s="155" t="s">
        <v>81</v>
      </c>
      <c r="C43" s="156"/>
      <c r="D43" s="156"/>
      <c r="E43" s="156"/>
      <c r="F43" s="156"/>
      <c r="G43" s="156"/>
      <c r="H43" s="156"/>
      <c r="I43" s="156"/>
      <c r="J43" s="156"/>
      <c r="K43" s="156"/>
      <c r="L43" s="156"/>
      <c r="M43" s="156"/>
      <c r="N43" s="156"/>
      <c r="O43" s="156"/>
      <c r="P43" s="156"/>
      <c r="Q43" s="156"/>
    </row>
    <row r="44" spans="2:17" ht="167.25">
      <c r="B44" s="164" t="s">
        <v>16</v>
      </c>
      <c r="C44" s="7" t="s">
        <v>17</v>
      </c>
      <c r="D44" s="7" t="s">
        <v>18</v>
      </c>
      <c r="E44" s="7" t="s">
        <v>19</v>
      </c>
      <c r="F44" s="7" t="s">
        <v>20</v>
      </c>
      <c r="G44" s="7" t="s">
        <v>21</v>
      </c>
      <c r="H44" s="7" t="s">
        <v>22</v>
      </c>
      <c r="I44" s="7" t="s">
        <v>23</v>
      </c>
      <c r="J44" s="7" t="s">
        <v>24</v>
      </c>
      <c r="K44" s="7" t="s">
        <v>25</v>
      </c>
      <c r="L44" s="7" t="s">
        <v>26</v>
      </c>
      <c r="M44" s="7" t="s">
        <v>27</v>
      </c>
      <c r="N44" s="7" t="s">
        <v>28</v>
      </c>
      <c r="O44" s="7" t="s">
        <v>29</v>
      </c>
      <c r="P44" s="7" t="s">
        <v>30</v>
      </c>
      <c r="Q44" s="8" t="s">
        <v>31</v>
      </c>
    </row>
    <row r="45" spans="2:17" ht="45.75">
      <c r="B45" s="165"/>
      <c r="C45" s="9" t="s">
        <v>59</v>
      </c>
      <c r="D45" s="9" t="s">
        <v>60</v>
      </c>
      <c r="E45" s="9" t="s">
        <v>59</v>
      </c>
      <c r="F45" s="9" t="s">
        <v>61</v>
      </c>
      <c r="G45" s="9" t="s">
        <v>61</v>
      </c>
      <c r="H45" s="9" t="s">
        <v>62</v>
      </c>
      <c r="I45" s="9" t="s">
        <v>60</v>
      </c>
      <c r="J45" s="9" t="s">
        <v>59</v>
      </c>
      <c r="K45" s="9" t="s">
        <v>59</v>
      </c>
      <c r="L45" s="9" t="s">
        <v>59</v>
      </c>
      <c r="M45" s="9" t="s">
        <v>59</v>
      </c>
      <c r="N45" s="9" t="s">
        <v>59</v>
      </c>
      <c r="O45" s="9" t="s">
        <v>59</v>
      </c>
      <c r="P45" s="9" t="s">
        <v>60</v>
      </c>
      <c r="Q45" s="10" t="s">
        <v>59</v>
      </c>
    </row>
    <row r="46" spans="2:17">
      <c r="B46" s="11" t="s">
        <v>37</v>
      </c>
      <c r="C46" s="16">
        <f>C5</f>
        <v>32951.407822121582</v>
      </c>
      <c r="D46" s="16">
        <f t="shared" ref="C46:Q61" si="20">D5</f>
        <v>146.21761766003189</v>
      </c>
      <c r="E46" s="16">
        <f t="shared" si="20"/>
        <v>50.707297335783025</v>
      </c>
      <c r="F46" s="16">
        <f t="shared" si="20"/>
        <v>141382.71159009053</v>
      </c>
      <c r="G46" s="16">
        <f t="shared" si="20"/>
        <v>1425594.3346751085</v>
      </c>
      <c r="H46" s="16">
        <f t="shared" si="20"/>
        <v>929.40224431887248</v>
      </c>
      <c r="I46" s="16">
        <f t="shared" si="20"/>
        <v>92.384528022727977</v>
      </c>
      <c r="J46" s="16">
        <f t="shared" si="20"/>
        <v>282.01592764832753</v>
      </c>
      <c r="K46" s="16">
        <f t="shared" si="20"/>
        <v>730.74077804443482</v>
      </c>
      <c r="L46" s="93"/>
      <c r="M46" s="16">
        <f t="shared" si="20"/>
        <v>2208.1986058966336</v>
      </c>
      <c r="N46" s="16">
        <f t="shared" si="20"/>
        <v>587.99626294164841</v>
      </c>
      <c r="O46" s="16">
        <f t="shared" si="20"/>
        <v>19005.511813758349</v>
      </c>
      <c r="P46" s="16">
        <f t="shared" si="20"/>
        <v>38.898748641148622</v>
      </c>
      <c r="Q46" s="16">
        <f t="shared" si="20"/>
        <v>239.29676619420894</v>
      </c>
    </row>
    <row r="47" spans="2:17">
      <c r="B47" s="17" t="s">
        <v>38</v>
      </c>
      <c r="C47" s="18">
        <f>C6</f>
        <v>27937.374749498998</v>
      </c>
      <c r="D47" s="18">
        <f t="shared" si="20"/>
        <v>158.81763527054107</v>
      </c>
      <c r="E47" s="18">
        <f t="shared" si="20"/>
        <v>44.589178356713425</v>
      </c>
      <c r="F47" s="18">
        <f t="shared" si="20"/>
        <v>122383.26653306613</v>
      </c>
      <c r="G47" s="18">
        <f t="shared" si="20"/>
        <v>1311548.5971943887</v>
      </c>
      <c r="H47" s="18">
        <f t="shared" si="20"/>
        <v>625.25050100200406</v>
      </c>
      <c r="I47" s="18">
        <f t="shared" si="20"/>
        <v>103.2064128256513</v>
      </c>
      <c r="J47" s="18">
        <f t="shared" si="20"/>
        <v>260.52104208416836</v>
      </c>
      <c r="K47" s="18">
        <f t="shared" si="20"/>
        <v>470.44088176352705</v>
      </c>
      <c r="L47" s="18">
        <f t="shared" si="20"/>
        <v>52.605210420841686</v>
      </c>
      <c r="M47" s="18">
        <f t="shared" si="20"/>
        <v>2921.8436873747496</v>
      </c>
      <c r="N47" s="18">
        <f t="shared" si="20"/>
        <v>124.24849699398797</v>
      </c>
      <c r="O47" s="18">
        <f t="shared" si="20"/>
        <v>13507.014028056112</v>
      </c>
      <c r="P47" s="18">
        <f t="shared" si="20"/>
        <v>28.557114228456914</v>
      </c>
      <c r="Q47" s="18">
        <f t="shared" si="20"/>
        <v>208.41683366733466</v>
      </c>
    </row>
    <row r="48" spans="2:17">
      <c r="B48" s="11" t="s">
        <v>39</v>
      </c>
      <c r="C48" s="16">
        <f t="shared" si="20"/>
        <v>38670.843589169839</v>
      </c>
      <c r="D48" s="16">
        <f t="shared" si="20"/>
        <v>203.37634569006241</v>
      </c>
      <c r="E48" s="16">
        <f t="shared" si="20"/>
        <v>28.840655379030853</v>
      </c>
      <c r="F48" s="16">
        <f t="shared" si="20"/>
        <v>190931.6028940106</v>
      </c>
      <c r="G48" s="16">
        <f t="shared" si="20"/>
        <v>1564039.6807637801</v>
      </c>
      <c r="H48" s="16">
        <f t="shared" si="20"/>
        <v>774.22242112329377</v>
      </c>
      <c r="I48" s="16">
        <f t="shared" si="20"/>
        <v>108.40108401084011</v>
      </c>
      <c r="J48" s="16">
        <f t="shared" si="20"/>
        <v>557.42025310161364</v>
      </c>
      <c r="K48" s="16">
        <f t="shared" si="20"/>
        <v>475.87081375400908</v>
      </c>
      <c r="L48" s="16">
        <f t="shared" si="20"/>
        <v>58.178563437010517</v>
      </c>
      <c r="M48" s="16">
        <f t="shared" si="20"/>
        <v>1087.4916088610428</v>
      </c>
      <c r="N48" s="16">
        <f t="shared" si="20"/>
        <v>269.51095199025383</v>
      </c>
      <c r="O48" s="16">
        <f t="shared" si="20"/>
        <v>16580.890579547999</v>
      </c>
      <c r="P48" s="16">
        <f t="shared" si="20"/>
        <v>37.293950921160587</v>
      </c>
      <c r="Q48" s="16">
        <f t="shared" si="20"/>
        <v>202.38184033216478</v>
      </c>
    </row>
    <row r="49" spans="2:17">
      <c r="B49" s="17" t="s">
        <v>40</v>
      </c>
      <c r="C49" s="18">
        <f t="shared" si="20"/>
        <v>41940.67813993559</v>
      </c>
      <c r="D49" s="18">
        <f t="shared" si="20"/>
        <v>182.56035773625158</v>
      </c>
      <c r="E49" s="18">
        <f t="shared" si="20"/>
        <v>54.357859325962544</v>
      </c>
      <c r="F49" s="18">
        <f t="shared" si="20"/>
        <v>133315.21404689134</v>
      </c>
      <c r="G49" s="18">
        <f t="shared" si="20"/>
        <v>1396715.964800722</v>
      </c>
      <c r="H49" s="18">
        <f t="shared" si="20"/>
        <v>1118.9514061250027</v>
      </c>
      <c r="I49" s="18">
        <f t="shared" si="20"/>
        <v>75.895879058891097</v>
      </c>
      <c r="J49" s="18">
        <f t="shared" si="20"/>
        <v>453.32403437878196</v>
      </c>
      <c r="K49" s="18">
        <f t="shared" si="20"/>
        <v>709.72903119936007</v>
      </c>
      <c r="L49" s="18">
        <f t="shared" si="20"/>
        <v>47.178519414986361</v>
      </c>
      <c r="M49" s="18">
        <f t="shared" si="20"/>
        <v>1427.6630222969786</v>
      </c>
      <c r="N49" s="18">
        <f t="shared" si="20"/>
        <v>31.794219605751678</v>
      </c>
      <c r="O49" s="18">
        <f t="shared" si="20"/>
        <v>17639.638161268485</v>
      </c>
      <c r="P49" s="18">
        <f t="shared" si="20"/>
        <v>34.871079567598613</v>
      </c>
      <c r="Q49" s="18">
        <f t="shared" si="20"/>
        <v>229.73887715123792</v>
      </c>
    </row>
    <row r="50" spans="2:17">
      <c r="B50" s="11" t="s">
        <v>41</v>
      </c>
      <c r="C50" s="16">
        <f t="shared" si="20"/>
        <v>29970.116655097099</v>
      </c>
      <c r="D50" s="16">
        <f t="shared" si="20"/>
        <v>150.2632781944703</v>
      </c>
      <c r="E50" s="16">
        <f t="shared" si="20"/>
        <v>34.708700878722723</v>
      </c>
      <c r="F50" s="16">
        <f t="shared" si="20"/>
        <v>161672.28213941047</v>
      </c>
      <c r="G50" s="16">
        <f t="shared" si="20"/>
        <v>1766257.2168701217</v>
      </c>
      <c r="H50" s="16">
        <f t="shared" si="20"/>
        <v>914.70125120633907</v>
      </c>
      <c r="I50" s="16">
        <f t="shared" si="20"/>
        <v>71.110509117383131</v>
      </c>
      <c r="J50" s="16">
        <f t="shared" si="20"/>
        <v>375.02328022619918</v>
      </c>
      <c r="K50" s="16">
        <f t="shared" si="20"/>
        <v>509.62531534124582</v>
      </c>
      <c r="L50" s="16">
        <f t="shared" si="20"/>
        <v>47.830282918239845</v>
      </c>
      <c r="M50" s="16">
        <f t="shared" si="20"/>
        <v>1907.285440969812</v>
      </c>
      <c r="N50" s="16">
        <f t="shared" si="20"/>
        <v>341.58440986742971</v>
      </c>
      <c r="O50" s="16">
        <f t="shared" si="20"/>
        <v>13938.506340687063</v>
      </c>
      <c r="P50" s="16">
        <f t="shared" si="20"/>
        <v>38.518192438582531</v>
      </c>
      <c r="Q50" s="16">
        <f t="shared" si="20"/>
        <v>305.18260162876931</v>
      </c>
    </row>
    <row r="51" spans="2:17">
      <c r="B51" s="17" t="s">
        <v>42</v>
      </c>
      <c r="C51" s="18">
        <f t="shared" si="20"/>
        <v>28720.590850908113</v>
      </c>
      <c r="D51" s="18">
        <f t="shared" si="20"/>
        <v>192.44058396969933</v>
      </c>
      <c r="E51" s="18">
        <f t="shared" si="20"/>
        <v>67.062627747016435</v>
      </c>
      <c r="F51" s="18">
        <f t="shared" si="20"/>
        <v>203419.0277085283</v>
      </c>
      <c r="G51" s="18">
        <f t="shared" si="20"/>
        <v>1679293.9763181449</v>
      </c>
      <c r="H51" s="18">
        <f t="shared" si="20"/>
        <v>964.53553298752331</v>
      </c>
      <c r="I51" s="18">
        <f t="shared" si="20"/>
        <v>121.58745987176458</v>
      </c>
      <c r="J51" s="18">
        <f t="shared" si="20"/>
        <v>421.32824823669023</v>
      </c>
      <c r="K51" s="18">
        <f t="shared" si="20"/>
        <v>707.07335776745583</v>
      </c>
      <c r="L51" s="93"/>
      <c r="M51" s="93"/>
      <c r="N51" s="18">
        <f t="shared" si="20"/>
        <v>344.64359129118878</v>
      </c>
      <c r="O51" s="93"/>
      <c r="P51" s="93"/>
      <c r="Q51" s="93"/>
    </row>
    <row r="52" spans="2:17">
      <c r="B52" s="11" t="s">
        <v>43</v>
      </c>
      <c r="C52" s="16">
        <f t="shared" si="20"/>
        <v>28365.511121434778</v>
      </c>
      <c r="D52" s="16">
        <f t="shared" si="20"/>
        <v>150.2577791972823</v>
      </c>
      <c r="E52" s="16">
        <f t="shared" si="20"/>
        <v>19.598840764862906</v>
      </c>
      <c r="F52" s="16">
        <f t="shared" si="20"/>
        <v>203749.73006226262</v>
      </c>
      <c r="G52" s="16">
        <f t="shared" si="20"/>
        <v>1573687.6489194324</v>
      </c>
      <c r="H52" s="16">
        <f t="shared" si="20"/>
        <v>975.04232805192964</v>
      </c>
      <c r="I52" s="16">
        <f t="shared" si="20"/>
        <v>49.722984903448484</v>
      </c>
      <c r="J52" s="16">
        <f t="shared" si="20"/>
        <v>234.09726469141805</v>
      </c>
      <c r="K52" s="16">
        <f t="shared" si="20"/>
        <v>769.79891226433756</v>
      </c>
      <c r="L52" s="16">
        <f t="shared" si="20"/>
        <v>145.72101050171219</v>
      </c>
      <c r="M52" s="93"/>
      <c r="N52" s="16">
        <f t="shared" si="20"/>
        <v>853.63839775847327</v>
      </c>
      <c r="O52" s="16">
        <f t="shared" si="20"/>
        <v>14532.1774856502</v>
      </c>
      <c r="P52" s="16">
        <f t="shared" si="20"/>
        <v>36.475620312383747</v>
      </c>
      <c r="Q52" s="16">
        <f t="shared" si="20"/>
        <v>224.29784430898661</v>
      </c>
    </row>
    <row r="53" spans="2:17">
      <c r="B53" s="17" t="s">
        <v>44</v>
      </c>
      <c r="C53" s="18">
        <f t="shared" si="20"/>
        <v>39122.265754272841</v>
      </c>
      <c r="D53" s="93"/>
      <c r="E53" s="18">
        <f t="shared" si="20"/>
        <v>48.039456406862165</v>
      </c>
      <c r="F53" s="18">
        <f t="shared" si="20"/>
        <v>168350.53857568349</v>
      </c>
      <c r="G53" s="93"/>
      <c r="H53" s="93"/>
      <c r="I53" s="18">
        <f t="shared" si="20"/>
        <v>191.09028215174061</v>
      </c>
      <c r="J53" s="18">
        <f t="shared" si="20"/>
        <v>463.31386845729287</v>
      </c>
      <c r="K53" s="18">
        <f t="shared" si="20"/>
        <v>629.85065066774837</v>
      </c>
      <c r="L53" s="18">
        <f t="shared" si="20"/>
        <v>46.971912931154115</v>
      </c>
      <c r="M53" s="18">
        <f t="shared" si="20"/>
        <v>1816.9589956550979</v>
      </c>
      <c r="N53" s="18">
        <f t="shared" si="20"/>
        <v>338.41128179945127</v>
      </c>
      <c r="O53" s="18">
        <f t="shared" si="20"/>
        <v>15911.735505428458</v>
      </c>
      <c r="P53" s="18">
        <f t="shared" si="20"/>
        <v>30.958760795533397</v>
      </c>
      <c r="Q53" s="18">
        <f t="shared" si="20"/>
        <v>265.81832545130396</v>
      </c>
    </row>
    <row r="54" spans="2:17">
      <c r="B54" s="11" t="s">
        <v>45</v>
      </c>
      <c r="C54" s="16">
        <f t="shared" si="20"/>
        <v>36127.201112140872</v>
      </c>
      <c r="D54" s="93"/>
      <c r="E54" s="16">
        <f t="shared" si="20"/>
        <v>41.512202656780978</v>
      </c>
      <c r="F54" s="16">
        <f t="shared" si="20"/>
        <v>247283.36422613534</v>
      </c>
      <c r="G54" s="16">
        <f t="shared" si="20"/>
        <v>1571735.9823911032</v>
      </c>
      <c r="H54" s="16">
        <f t="shared" si="20"/>
        <v>1244.4006796416436</v>
      </c>
      <c r="I54" s="16">
        <f t="shared" si="20"/>
        <v>161.22181031819588</v>
      </c>
      <c r="J54" s="93"/>
      <c r="K54" s="16">
        <f t="shared" si="20"/>
        <v>571.03413654618475</v>
      </c>
      <c r="L54" s="16">
        <f t="shared" si="20"/>
        <v>139.01760889712699</v>
      </c>
      <c r="M54" s="16">
        <f t="shared" si="20"/>
        <v>2178.9079394501082</v>
      </c>
      <c r="N54" s="16">
        <f t="shared" si="20"/>
        <v>151.08510966944704</v>
      </c>
      <c r="O54" s="16">
        <f t="shared" si="20"/>
        <v>14645.601637318507</v>
      </c>
      <c r="P54" s="16">
        <f t="shared" si="20"/>
        <v>31.858202038924933</v>
      </c>
      <c r="Q54" s="16">
        <f t="shared" si="20"/>
        <v>251.00401606425706</v>
      </c>
    </row>
    <row r="55" spans="2:17">
      <c r="B55" s="17" t="s">
        <v>46</v>
      </c>
      <c r="C55" s="18">
        <f t="shared" si="20"/>
        <v>35226.054717014282</v>
      </c>
      <c r="D55" s="18">
        <f t="shared" si="20"/>
        <v>146.7203176890232</v>
      </c>
      <c r="E55" s="18">
        <f t="shared" si="20"/>
        <v>9.6642125423907501</v>
      </c>
      <c r="F55" s="18">
        <f t="shared" si="20"/>
        <v>120766.63562404456</v>
      </c>
      <c r="G55" s="18">
        <f t="shared" si="20"/>
        <v>1286179.2974996045</v>
      </c>
      <c r="H55" s="18">
        <f t="shared" si="20"/>
        <v>727.45163500904926</v>
      </c>
      <c r="I55" s="18">
        <f t="shared" si="20"/>
        <v>142.32749380611833</v>
      </c>
      <c r="J55" s="18">
        <f t="shared" si="20"/>
        <v>491.9962748853473</v>
      </c>
      <c r="K55" s="18">
        <f t="shared" si="20"/>
        <v>502.53905220431903</v>
      </c>
      <c r="L55" s="18">
        <f t="shared" si="20"/>
        <v>70.28518212647819</v>
      </c>
      <c r="M55" s="18">
        <f t="shared" si="20"/>
        <v>2019.8204213596669</v>
      </c>
      <c r="N55" s="18">
        <f t="shared" si="20"/>
        <v>353.1830401855529</v>
      </c>
      <c r="O55" s="18">
        <f t="shared" si="20"/>
        <v>14893.430092600727</v>
      </c>
      <c r="P55" s="18">
        <f t="shared" si="20"/>
        <v>36.899720616401048</v>
      </c>
      <c r="Q55" s="18">
        <f t="shared" si="20"/>
        <v>276.74790462300786</v>
      </c>
    </row>
    <row r="56" spans="2:17">
      <c r="B56" s="11" t="s">
        <v>47</v>
      </c>
      <c r="C56" s="16">
        <f t="shared" si="20"/>
        <v>23490.296960886939</v>
      </c>
      <c r="D56" s="16">
        <f t="shared" si="20"/>
        <v>102.98486588658102</v>
      </c>
      <c r="E56" s="16">
        <f t="shared" si="20"/>
        <v>15.257017168382374</v>
      </c>
      <c r="F56" s="16">
        <f t="shared" si="20"/>
        <v>178496.92952529484</v>
      </c>
      <c r="G56" s="16">
        <f t="shared" si="20"/>
        <v>1550401.556215751</v>
      </c>
      <c r="H56" s="16">
        <f t="shared" si="20"/>
        <v>720.04644914115704</v>
      </c>
      <c r="I56" s="16">
        <f t="shared" si="20"/>
        <v>116.9704649575982</v>
      </c>
      <c r="J56" s="16">
        <f t="shared" si="20"/>
        <v>231.39809372046599</v>
      </c>
      <c r="K56" s="16">
        <f t="shared" si="20"/>
        <v>401.34431273494744</v>
      </c>
      <c r="L56" s="16">
        <f t="shared" si="20"/>
        <v>48.737693732332581</v>
      </c>
      <c r="M56" s="16">
        <f t="shared" si="20"/>
        <v>3098.869709311442</v>
      </c>
      <c r="N56" s="16">
        <f t="shared" si="20"/>
        <v>595.02366956691253</v>
      </c>
      <c r="O56" s="16">
        <f t="shared" si="20"/>
        <v>18715.698199248167</v>
      </c>
      <c r="P56" s="93"/>
      <c r="Q56" s="16">
        <f t="shared" si="20"/>
        <v>270.81205473878714</v>
      </c>
    </row>
    <row r="57" spans="2:17">
      <c r="B57" s="17" t="s">
        <v>48</v>
      </c>
      <c r="C57" s="18">
        <f t="shared" si="20"/>
        <v>32057.600118514954</v>
      </c>
      <c r="D57" s="18">
        <f t="shared" si="20"/>
        <v>150.22696076275483</v>
      </c>
      <c r="E57" s="18">
        <f t="shared" si="20"/>
        <v>17.360588685988617</v>
      </c>
      <c r="F57" s="18">
        <f t="shared" si="20"/>
        <v>164865.17766826463</v>
      </c>
      <c r="G57" s="18">
        <f t="shared" si="20"/>
        <v>1614204.20218836</v>
      </c>
      <c r="H57" s="18">
        <f t="shared" si="20"/>
        <v>960.38776610889033</v>
      </c>
      <c r="I57" s="18">
        <f t="shared" si="20"/>
        <v>66.896135070009464</v>
      </c>
      <c r="J57" s="18">
        <f t="shared" si="20"/>
        <v>352.07273855184917</v>
      </c>
      <c r="K57" s="18">
        <f t="shared" si="20"/>
        <v>591.88033693430521</v>
      </c>
      <c r="L57" s="18">
        <f t="shared" si="20"/>
        <v>69.442354743954468</v>
      </c>
      <c r="M57" s="18">
        <f t="shared" si="20"/>
        <v>1474.7241402457796</v>
      </c>
      <c r="N57" s="18">
        <f t="shared" si="20"/>
        <v>703.45105355625878</v>
      </c>
      <c r="O57" s="18">
        <f t="shared" si="20"/>
        <v>14657.429290322283</v>
      </c>
      <c r="P57" s="18">
        <f t="shared" si="20"/>
        <v>29.628738024087241</v>
      </c>
      <c r="Q57" s="18">
        <f t="shared" si="20"/>
        <v>211.56770745324795</v>
      </c>
    </row>
    <row r="58" spans="2:17">
      <c r="B58" s="11" t="s">
        <v>49</v>
      </c>
      <c r="C58" s="16">
        <f t="shared" si="20"/>
        <v>31198.973042361999</v>
      </c>
      <c r="D58" s="16">
        <f t="shared" si="20"/>
        <v>141.20667522464697</v>
      </c>
      <c r="E58" s="16">
        <f t="shared" si="20"/>
        <v>11.125374411638852</v>
      </c>
      <c r="F58" s="16">
        <f t="shared" si="20"/>
        <v>120270.43217800598</v>
      </c>
      <c r="G58" s="16">
        <f t="shared" si="20"/>
        <v>1313386.3928112965</v>
      </c>
      <c r="H58" s="16">
        <f t="shared" si="20"/>
        <v>677.79204107830549</v>
      </c>
      <c r="I58" s="16">
        <f t="shared" si="20"/>
        <v>86.43560119811724</v>
      </c>
      <c r="J58" s="16">
        <f t="shared" si="20"/>
        <v>409.92725716730848</v>
      </c>
      <c r="K58" s="16">
        <f t="shared" si="20"/>
        <v>447.5823705605477</v>
      </c>
      <c r="L58" s="16">
        <f t="shared" si="20"/>
        <v>60.761660248181421</v>
      </c>
      <c r="M58" s="16">
        <f t="shared" si="20"/>
        <v>1677.3641420624731</v>
      </c>
      <c r="N58" s="16">
        <f t="shared" si="20"/>
        <v>681.21523320496362</v>
      </c>
      <c r="O58" s="16">
        <f t="shared" si="20"/>
        <v>14484.381685922121</v>
      </c>
      <c r="P58" s="16">
        <f t="shared" si="20"/>
        <v>38.510911424903718</v>
      </c>
      <c r="Q58" s="16">
        <f t="shared" si="20"/>
        <v>232.77706461275136</v>
      </c>
    </row>
    <row r="59" spans="2:17">
      <c r="B59" s="17" t="s">
        <v>50</v>
      </c>
      <c r="C59" s="18">
        <f t="shared" si="20"/>
        <v>32698.779742398241</v>
      </c>
      <c r="D59" s="18">
        <f t="shared" si="20"/>
        <v>179.68790273287624</v>
      </c>
      <c r="E59" s="18">
        <f t="shared" si="20"/>
        <v>75.851860579861693</v>
      </c>
      <c r="F59" s="18">
        <f t="shared" si="20"/>
        <v>128990.1392581246</v>
      </c>
      <c r="G59" s="18">
        <f t="shared" si="20"/>
        <v>1659177.7069172477</v>
      </c>
      <c r="H59" s="18">
        <f t="shared" si="20"/>
        <v>945.57076684021752</v>
      </c>
      <c r="I59" s="18">
        <f t="shared" si="20"/>
        <v>107.51817130737676</v>
      </c>
      <c r="J59" s="18">
        <f t="shared" si="20"/>
        <v>415.34416861205818</v>
      </c>
      <c r="K59" s="18">
        <f t="shared" si="20"/>
        <v>502.24241665500654</v>
      </c>
      <c r="L59" s="18">
        <f t="shared" si="20"/>
        <v>75.851860579861693</v>
      </c>
      <c r="M59" s="18">
        <f t="shared" si="20"/>
        <v>1978.0397817233834</v>
      </c>
      <c r="N59" s="18">
        <f t="shared" si="20"/>
        <v>293.83390651810498</v>
      </c>
      <c r="O59" s="18">
        <f t="shared" si="20"/>
        <v>21028.639600562627</v>
      </c>
      <c r="P59" s="18">
        <f t="shared" si="20"/>
        <v>37.557717374494622</v>
      </c>
      <c r="Q59" s="18">
        <f t="shared" si="20"/>
        <v>209.14493596777399</v>
      </c>
    </row>
    <row r="60" spans="2:17">
      <c r="B60" s="11" t="s">
        <v>51</v>
      </c>
      <c r="C60" s="16">
        <f t="shared" si="20"/>
        <v>31447.518183929336</v>
      </c>
      <c r="D60" s="16">
        <f t="shared" si="20"/>
        <v>160.55183960871224</v>
      </c>
      <c r="E60" s="16">
        <f t="shared" si="20"/>
        <v>15.195084820110266</v>
      </c>
      <c r="F60" s="16">
        <f t="shared" si="20"/>
        <v>145351.30749404381</v>
      </c>
      <c r="G60" s="16">
        <f t="shared" si="20"/>
        <v>1453434.2325192017</v>
      </c>
      <c r="H60" s="16">
        <f t="shared" si="20"/>
        <v>771.50892926257973</v>
      </c>
      <c r="I60" s="16">
        <f t="shared" si="20"/>
        <v>77.122222954899271</v>
      </c>
      <c r="J60" s="16">
        <f t="shared" si="20"/>
        <v>308.2021921060101</v>
      </c>
      <c r="K60" s="16">
        <f t="shared" si="20"/>
        <v>562.5048380576668</v>
      </c>
      <c r="L60" s="16">
        <f t="shared" si="20"/>
        <v>49.025651023374628</v>
      </c>
      <c r="M60" s="16">
        <f t="shared" si="20"/>
        <v>2018.6526833659693</v>
      </c>
      <c r="N60" s="16">
        <f t="shared" si="20"/>
        <v>109.51929059022871</v>
      </c>
      <c r="O60" s="16">
        <f t="shared" si="20"/>
        <v>16094.175121919054</v>
      </c>
      <c r="P60" s="16">
        <f t="shared" si="20"/>
        <v>37.844362193482169</v>
      </c>
      <c r="Q60" s="16">
        <f t="shared" si="20"/>
        <v>253.15584709730877</v>
      </c>
    </row>
    <row r="61" spans="2:17">
      <c r="B61" s="49" t="s">
        <v>52</v>
      </c>
      <c r="C61" s="50">
        <f t="shared" si="20"/>
        <v>45556.386277561927</v>
      </c>
      <c r="D61" s="50">
        <f t="shared" si="20"/>
        <v>169.75327556410789</v>
      </c>
      <c r="E61" s="50">
        <f t="shared" si="20"/>
        <v>11.643726482736643</v>
      </c>
      <c r="F61" s="50">
        <f t="shared" si="20"/>
        <v>126433.09759894104</v>
      </c>
      <c r="G61" s="50">
        <f t="shared" si="20"/>
        <v>1424165.6350733554</v>
      </c>
      <c r="H61" s="50">
        <f t="shared" si="20"/>
        <v>1278.9714299721777</v>
      </c>
      <c r="I61" s="50">
        <f t="shared" si="20"/>
        <v>183.2354851756977</v>
      </c>
      <c r="J61" s="50">
        <f t="shared" si="20"/>
        <v>316.83192587236022</v>
      </c>
      <c r="K61" s="50">
        <f t="shared" si="20"/>
        <v>428.36656902278492</v>
      </c>
      <c r="L61" s="50">
        <f t="shared" si="20"/>
        <v>33.092696319356776</v>
      </c>
      <c r="M61" s="50">
        <f t="shared" si="20"/>
        <v>1570.0645920405937</v>
      </c>
      <c r="N61" s="50">
        <f t="shared" si="20"/>
        <v>229.19756339702656</v>
      </c>
      <c r="O61" s="50">
        <f t="shared" si="20"/>
        <v>17907.43850273934</v>
      </c>
      <c r="P61" s="50">
        <f t="shared" si="20"/>
        <v>33.705524028974494</v>
      </c>
      <c r="Q61" s="50">
        <f t="shared" si="20"/>
        <v>225.52059713932024</v>
      </c>
    </row>
    <row r="62" spans="2:17">
      <c r="B62" s="51" t="s">
        <v>63</v>
      </c>
      <c r="C62" s="53">
        <f>SUM(C46:C61)</f>
        <v>535481.59883724735</v>
      </c>
      <c r="D62" s="53">
        <f t="shared" ref="D62:Q62" si="21">SUM(D46:D61)</f>
        <v>2235.0654351870407</v>
      </c>
      <c r="E62" s="53">
        <f t="shared" si="21"/>
        <v>545.5146835428443</v>
      </c>
      <c r="F62" s="53">
        <f t="shared" si="21"/>
        <v>2557661.4571227981</v>
      </c>
      <c r="G62" s="53">
        <f t="shared" si="21"/>
        <v>22589822.425157622</v>
      </c>
      <c r="H62" s="53">
        <f t="shared" si="21"/>
        <v>13628.235381868986</v>
      </c>
      <c r="I62" s="53">
        <f t="shared" si="21"/>
        <v>1755.1265247504602</v>
      </c>
      <c r="J62" s="53">
        <f t="shared" si="21"/>
        <v>5572.8165697398917</v>
      </c>
      <c r="K62" s="53">
        <f t="shared" si="21"/>
        <v>9010.6237735178802</v>
      </c>
      <c r="L62" s="53">
        <f t="shared" si="21"/>
        <v>944.70020729461135</v>
      </c>
      <c r="M62" s="53">
        <f t="shared" si="21"/>
        <v>27385.884770613731</v>
      </c>
      <c r="N62" s="53">
        <f t="shared" si="21"/>
        <v>6008.3364789366806</v>
      </c>
      <c r="O62" s="53">
        <f t="shared" si="21"/>
        <v>243542.26804502952</v>
      </c>
      <c r="P62" s="53">
        <f t="shared" si="21"/>
        <v>491.57864260613263</v>
      </c>
      <c r="Q62" s="53">
        <f t="shared" si="21"/>
        <v>3605.8632164304604</v>
      </c>
    </row>
    <row r="63" spans="2:17">
      <c r="B63" s="39" t="s">
        <v>64</v>
      </c>
      <c r="C63" s="52">
        <f>AVERAGE(C46:C61)</f>
        <v>33467.599927327959</v>
      </c>
      <c r="D63" s="52">
        <f t="shared" ref="D63:Q63" si="22">AVERAGE(D46:D61)</f>
        <v>159.64753108478862</v>
      </c>
      <c r="E63" s="52">
        <f t="shared" si="22"/>
        <v>34.094667721427768</v>
      </c>
      <c r="F63" s="52">
        <f t="shared" si="22"/>
        <v>159853.84107017488</v>
      </c>
      <c r="G63" s="52">
        <f t="shared" si="22"/>
        <v>1505988.1616771747</v>
      </c>
      <c r="H63" s="52">
        <f t="shared" si="22"/>
        <v>908.54902545793243</v>
      </c>
      <c r="I63" s="52">
        <f t="shared" si="22"/>
        <v>109.69540779690377</v>
      </c>
      <c r="J63" s="52">
        <f t="shared" si="22"/>
        <v>371.52110464932611</v>
      </c>
      <c r="K63" s="52">
        <f t="shared" si="22"/>
        <v>563.16398584486751</v>
      </c>
      <c r="L63" s="52">
        <f t="shared" si="22"/>
        <v>67.478586235329388</v>
      </c>
      <c r="M63" s="52">
        <f t="shared" si="22"/>
        <v>1956.1346264724093</v>
      </c>
      <c r="N63" s="52">
        <f t="shared" si="22"/>
        <v>375.52102993354254</v>
      </c>
      <c r="O63" s="52">
        <f t="shared" si="22"/>
        <v>16236.151203001968</v>
      </c>
      <c r="P63" s="52">
        <f t="shared" si="22"/>
        <v>35.112760186152329</v>
      </c>
      <c r="Q63" s="52">
        <f t="shared" si="22"/>
        <v>240.39088109536402</v>
      </c>
    </row>
    <row r="64" spans="2:17">
      <c r="B64" s="41" t="s">
        <v>65</v>
      </c>
      <c r="C64" s="54">
        <f>MEDIAN(C46:C61)</f>
        <v>32378.189930456596</v>
      </c>
      <c r="D64" s="54">
        <f t="shared" ref="D64:Q64" si="23">MEDIAN(D46:D61)</f>
        <v>154.54045673250567</v>
      </c>
      <c r="E64" s="54">
        <f t="shared" si="23"/>
        <v>31.774678128876786</v>
      </c>
      <c r="F64" s="54">
        <f t="shared" si="23"/>
        <v>153511.79481672714</v>
      </c>
      <c r="G64" s="54">
        <f t="shared" si="23"/>
        <v>1550401.556215751</v>
      </c>
      <c r="H64" s="54">
        <f t="shared" si="23"/>
        <v>929.40224431887248</v>
      </c>
      <c r="I64" s="54">
        <f t="shared" si="23"/>
        <v>105.36229206651403</v>
      </c>
      <c r="J64" s="54">
        <f t="shared" si="23"/>
        <v>375.02328022619918</v>
      </c>
      <c r="K64" s="54">
        <f t="shared" si="23"/>
        <v>536.06507669945631</v>
      </c>
      <c r="L64" s="54">
        <f t="shared" si="23"/>
        <v>55.391886928926098</v>
      </c>
      <c r="M64" s="54">
        <f t="shared" si="23"/>
        <v>1942.6626113465977</v>
      </c>
      <c r="N64" s="54">
        <f t="shared" si="23"/>
        <v>339.99784583344046</v>
      </c>
      <c r="O64" s="54">
        <f t="shared" si="23"/>
        <v>15911.735505428458</v>
      </c>
      <c r="P64" s="54">
        <f t="shared" si="23"/>
        <v>36.687670464392397</v>
      </c>
      <c r="Q64" s="54">
        <f t="shared" si="23"/>
        <v>232.77706461275136</v>
      </c>
    </row>
    <row r="65" spans="2:17">
      <c r="B65" s="40" t="s">
        <v>66</v>
      </c>
      <c r="C65" s="52">
        <f>MIN(C46:C61)</f>
        <v>23490.296960886939</v>
      </c>
      <c r="D65" s="52">
        <f t="shared" ref="D65:Q65" si="24">MIN(D46:D61)</f>
        <v>102.98486588658102</v>
      </c>
      <c r="E65" s="52">
        <f t="shared" si="24"/>
        <v>9.6642125423907501</v>
      </c>
      <c r="F65" s="52">
        <f t="shared" si="24"/>
        <v>120270.43217800598</v>
      </c>
      <c r="G65" s="52">
        <f t="shared" si="24"/>
        <v>1286179.2974996045</v>
      </c>
      <c r="H65" s="52">
        <f t="shared" si="24"/>
        <v>625.25050100200406</v>
      </c>
      <c r="I65" s="52">
        <f t="shared" si="24"/>
        <v>49.722984903448484</v>
      </c>
      <c r="J65" s="52">
        <f t="shared" si="24"/>
        <v>231.39809372046599</v>
      </c>
      <c r="K65" s="52">
        <f t="shared" si="24"/>
        <v>401.34431273494744</v>
      </c>
      <c r="L65" s="52">
        <f t="shared" si="24"/>
        <v>33.092696319356776</v>
      </c>
      <c r="M65" s="52">
        <f t="shared" si="24"/>
        <v>1087.4916088610428</v>
      </c>
      <c r="N65" s="52">
        <f t="shared" si="24"/>
        <v>31.794219605751678</v>
      </c>
      <c r="O65" s="52">
        <f t="shared" si="24"/>
        <v>13507.014028056112</v>
      </c>
      <c r="P65" s="52">
        <f t="shared" si="24"/>
        <v>28.557114228456914</v>
      </c>
      <c r="Q65" s="52">
        <f t="shared" si="24"/>
        <v>202.38184033216478</v>
      </c>
    </row>
    <row r="66" spans="2:17">
      <c r="B66" s="42" t="s">
        <v>67</v>
      </c>
      <c r="C66" s="54">
        <f>QUARTILE(C46:C61,1)</f>
        <v>29657.735204049852</v>
      </c>
      <c r="D66" s="54">
        <f t="shared" ref="D66:Q66" si="25">QUARTILE(D46:D61,1)</f>
        <v>147.59697845745612</v>
      </c>
      <c r="E66" s="54">
        <f t="shared" si="25"/>
        <v>15.241534081314347</v>
      </c>
      <c r="F66" s="54">
        <f t="shared" si="25"/>
        <v>128350.87884332871</v>
      </c>
      <c r="G66" s="54">
        <f t="shared" si="25"/>
        <v>1410440.7999370387</v>
      </c>
      <c r="H66" s="54">
        <f t="shared" si="25"/>
        <v>749.48028213581449</v>
      </c>
      <c r="I66" s="54">
        <f t="shared" si="25"/>
        <v>76.815636980897224</v>
      </c>
      <c r="J66" s="54">
        <f t="shared" si="25"/>
        <v>295.10905987716882</v>
      </c>
      <c r="K66" s="54">
        <f t="shared" si="25"/>
        <v>474.51333075638854</v>
      </c>
      <c r="L66" s="54">
        <f t="shared" si="25"/>
        <v>48.057135621763031</v>
      </c>
      <c r="M66" s="54">
        <f t="shared" si="25"/>
        <v>1596.8894795460635</v>
      </c>
      <c r="N66" s="54">
        <f t="shared" si="25"/>
        <v>209.66944996513166</v>
      </c>
      <c r="O66" s="54">
        <f t="shared" si="25"/>
        <v>14588.889561484353</v>
      </c>
      <c r="P66" s="54">
        <f t="shared" si="25"/>
        <v>32.320032536437324</v>
      </c>
      <c r="Q66" s="54">
        <f t="shared" si="25"/>
        <v>217.93277588111727</v>
      </c>
    </row>
    <row r="67" spans="2:17">
      <c r="B67" s="39" t="s">
        <v>68</v>
      </c>
      <c r="C67" s="52">
        <f>QUARTILE(C46:C61,2)</f>
        <v>32378.189930456596</v>
      </c>
      <c r="D67" s="52">
        <f t="shared" ref="D67:Q67" si="26">QUARTILE(D46:D61,2)</f>
        <v>154.54045673250567</v>
      </c>
      <c r="E67" s="52">
        <f t="shared" si="26"/>
        <v>31.774678128876786</v>
      </c>
      <c r="F67" s="52">
        <f t="shared" si="26"/>
        <v>153511.79481672714</v>
      </c>
      <c r="G67" s="52">
        <f t="shared" si="26"/>
        <v>1550401.556215751</v>
      </c>
      <c r="H67" s="52">
        <f t="shared" si="26"/>
        <v>929.40224431887248</v>
      </c>
      <c r="I67" s="52">
        <f t="shared" si="26"/>
        <v>105.36229206651403</v>
      </c>
      <c r="J67" s="52">
        <f t="shared" si="26"/>
        <v>375.02328022619918</v>
      </c>
      <c r="K67" s="52">
        <f t="shared" si="26"/>
        <v>536.06507669945631</v>
      </c>
      <c r="L67" s="52">
        <f t="shared" si="26"/>
        <v>55.391886928926098</v>
      </c>
      <c r="M67" s="52">
        <f t="shared" si="26"/>
        <v>1942.6626113465977</v>
      </c>
      <c r="N67" s="52">
        <f t="shared" si="26"/>
        <v>339.99784583344046</v>
      </c>
      <c r="O67" s="52">
        <f t="shared" si="26"/>
        <v>15911.735505428458</v>
      </c>
      <c r="P67" s="52">
        <f t="shared" si="26"/>
        <v>36.687670464392397</v>
      </c>
      <c r="Q67" s="52">
        <f t="shared" si="26"/>
        <v>232.77706461275136</v>
      </c>
    </row>
    <row r="68" spans="2:17">
      <c r="B68" s="42" t="s">
        <v>69</v>
      </c>
      <c r="C68" s="54">
        <f>QUARTILE(C46:C61,3)</f>
        <v>36763.111731398116</v>
      </c>
      <c r="D68" s="54">
        <f t="shared" ref="D68:Q68" si="27">QUARTILE(D46:D61,3)</f>
        <v>177.20424594068416</v>
      </c>
      <c r="E68" s="54">
        <f t="shared" si="27"/>
        <v>48.706416639092382</v>
      </c>
      <c r="F68" s="54">
        <f t="shared" si="27"/>
        <v>181605.59786747379</v>
      </c>
      <c r="G68" s="54">
        <f t="shared" si="27"/>
        <v>1593945.9255538962</v>
      </c>
      <c r="H68" s="54">
        <f t="shared" si="27"/>
        <v>969.78893051972648</v>
      </c>
      <c r="I68" s="54">
        <f t="shared" si="27"/>
        <v>126.77246835535301</v>
      </c>
      <c r="J68" s="54">
        <f t="shared" si="27"/>
        <v>437.32614130773607</v>
      </c>
      <c r="K68" s="54">
        <f t="shared" si="27"/>
        <v>649.15632744267521</v>
      </c>
      <c r="L68" s="54">
        <f t="shared" si="27"/>
        <v>70.074475280847253</v>
      </c>
      <c r="M68" s="54">
        <f t="shared" si="27"/>
        <v>2139.1360599274976</v>
      </c>
      <c r="N68" s="54">
        <f t="shared" si="27"/>
        <v>589.75311459796444</v>
      </c>
      <c r="O68" s="54">
        <f t="shared" si="27"/>
        <v>17773.538332003911</v>
      </c>
      <c r="P68" s="54">
        <f t="shared" si="27"/>
        <v>37.772700988735281</v>
      </c>
      <c r="Q68" s="54">
        <f t="shared" si="27"/>
        <v>259.48708627430636</v>
      </c>
    </row>
    <row r="69" spans="2:17">
      <c r="B69" s="39" t="s">
        <v>70</v>
      </c>
      <c r="C69" s="52">
        <f>MAX(C46:C61)</f>
        <v>45556.386277561927</v>
      </c>
      <c r="D69" s="52">
        <f t="shared" ref="D69:Q69" si="28">MAX(D46:D61)</f>
        <v>203.37634569006241</v>
      </c>
      <c r="E69" s="52">
        <f t="shared" si="28"/>
        <v>75.851860579861693</v>
      </c>
      <c r="F69" s="52">
        <f t="shared" si="28"/>
        <v>247283.36422613534</v>
      </c>
      <c r="G69" s="52">
        <f t="shared" si="28"/>
        <v>1766257.2168701217</v>
      </c>
      <c r="H69" s="52">
        <f t="shared" si="28"/>
        <v>1278.9714299721777</v>
      </c>
      <c r="I69" s="52">
        <f t="shared" si="28"/>
        <v>191.09028215174061</v>
      </c>
      <c r="J69" s="52">
        <f t="shared" si="28"/>
        <v>557.42025310161364</v>
      </c>
      <c r="K69" s="52">
        <f t="shared" si="28"/>
        <v>769.79891226433756</v>
      </c>
      <c r="L69" s="52">
        <f t="shared" si="28"/>
        <v>145.72101050171219</v>
      </c>
      <c r="M69" s="52">
        <f t="shared" si="28"/>
        <v>3098.869709311442</v>
      </c>
      <c r="N69" s="52">
        <f t="shared" si="28"/>
        <v>853.63839775847327</v>
      </c>
      <c r="O69" s="52">
        <f t="shared" si="28"/>
        <v>21028.639600562627</v>
      </c>
      <c r="P69" s="52">
        <f t="shared" si="28"/>
        <v>38.898748641148622</v>
      </c>
      <c r="Q69" s="52">
        <f t="shared" si="28"/>
        <v>305.18260162876931</v>
      </c>
    </row>
    <row r="70" spans="2:17">
      <c r="B70" s="42" t="s">
        <v>71</v>
      </c>
      <c r="C70" s="54">
        <f>C69-C65</f>
        <v>22066.089316674988</v>
      </c>
      <c r="D70" s="54">
        <f t="shared" ref="D70:Q70" si="29">D69-D65</f>
        <v>100.39147980348139</v>
      </c>
      <c r="E70" s="54">
        <f t="shared" si="29"/>
        <v>66.18764803747095</v>
      </c>
      <c r="F70" s="54">
        <f t="shared" si="29"/>
        <v>127012.93204812935</v>
      </c>
      <c r="G70" s="54">
        <f t="shared" si="29"/>
        <v>480077.91937051713</v>
      </c>
      <c r="H70" s="54">
        <f t="shared" si="29"/>
        <v>653.72092897017365</v>
      </c>
      <c r="I70" s="54">
        <f t="shared" si="29"/>
        <v>141.36729724829212</v>
      </c>
      <c r="J70" s="54">
        <f t="shared" si="29"/>
        <v>326.02215938114762</v>
      </c>
      <c r="K70" s="54">
        <f t="shared" si="29"/>
        <v>368.45459952939012</v>
      </c>
      <c r="L70" s="54">
        <f t="shared" si="29"/>
        <v>112.62831418235541</v>
      </c>
      <c r="M70" s="54">
        <f t="shared" si="29"/>
        <v>2011.3781004503992</v>
      </c>
      <c r="N70" s="54">
        <f t="shared" si="29"/>
        <v>821.84417815272161</v>
      </c>
      <c r="O70" s="54">
        <f t="shared" si="29"/>
        <v>7521.6255725065148</v>
      </c>
      <c r="P70" s="54">
        <f t="shared" si="29"/>
        <v>10.341634412691707</v>
      </c>
      <c r="Q70" s="54">
        <f t="shared" si="29"/>
        <v>102.80076129660452</v>
      </c>
    </row>
    <row r="71" spans="2:17">
      <c r="B71" s="39" t="s">
        <v>72</v>
      </c>
      <c r="C71" s="52">
        <f>STDEV(C46:C61)</f>
        <v>5716.3347100708979</v>
      </c>
      <c r="D71" s="52">
        <f t="shared" ref="D71:Q71" si="30">STDEV(D46:D61)</f>
        <v>25.086032335980899</v>
      </c>
      <c r="E71" s="52">
        <f t="shared" si="30"/>
        <v>21.190264089414228</v>
      </c>
      <c r="F71" s="52">
        <f t="shared" si="30"/>
        <v>37154.381574012594</v>
      </c>
      <c r="G71" s="52">
        <f t="shared" si="30"/>
        <v>145964.69822625612</v>
      </c>
      <c r="H71" s="52">
        <f t="shared" si="30"/>
        <v>197.30770439252296</v>
      </c>
      <c r="I71" s="52">
        <f t="shared" si="30"/>
        <v>41.599143524031923</v>
      </c>
      <c r="J71" s="52">
        <f t="shared" si="30"/>
        <v>98.673086356540765</v>
      </c>
      <c r="K71" s="52">
        <f t="shared" si="30"/>
        <v>116.18698983223226</v>
      </c>
      <c r="L71" s="52">
        <f t="shared" si="30"/>
        <v>33.703654352293334</v>
      </c>
      <c r="M71" s="52">
        <f t="shared" si="30"/>
        <v>545.9039095924843</v>
      </c>
      <c r="N71" s="52">
        <f t="shared" si="30"/>
        <v>240.64185282489285</v>
      </c>
      <c r="O71" s="52">
        <f t="shared" si="30"/>
        <v>2192.8027839859801</v>
      </c>
      <c r="P71" s="52">
        <f t="shared" si="30"/>
        <v>3.5481670083022703</v>
      </c>
      <c r="Q71" s="52">
        <f t="shared" si="30"/>
        <v>29.633765613241984</v>
      </c>
    </row>
    <row r="72" spans="2:17">
      <c r="B72" s="41" t="s">
        <v>73</v>
      </c>
      <c r="C72" s="54">
        <f>SKEW(C46:C61)</f>
        <v>0.51095258573149138</v>
      </c>
      <c r="D72" s="54">
        <f t="shared" ref="D72:Q72" si="31">SKEW(D46:D61)</f>
        <v>-0.31421991158166929</v>
      </c>
      <c r="E72" s="54">
        <f t="shared" si="31"/>
        <v>0.53245255501869571</v>
      </c>
      <c r="F72" s="54">
        <f t="shared" si="31"/>
        <v>0.89677389154880849</v>
      </c>
      <c r="G72" s="54">
        <f t="shared" si="31"/>
        <v>2.4976044247532896E-2</v>
      </c>
      <c r="H72" s="54">
        <f t="shared" si="31"/>
        <v>0.49392462628755246</v>
      </c>
      <c r="I72" s="54">
        <f t="shared" si="31"/>
        <v>0.70680224765149147</v>
      </c>
      <c r="J72" s="54">
        <f t="shared" si="31"/>
        <v>0.16318999486049821</v>
      </c>
      <c r="K72" s="54">
        <f t="shared" si="31"/>
        <v>0.47035770538906552</v>
      </c>
      <c r="L72" s="54">
        <f t="shared" si="31"/>
        <v>1.7890880994679634</v>
      </c>
      <c r="M72" s="54">
        <f t="shared" si="31"/>
        <v>0.78543576796045811</v>
      </c>
      <c r="N72" s="54">
        <f t="shared" si="31"/>
        <v>0.55600817252547419</v>
      </c>
      <c r="O72" s="54">
        <f t="shared" si="31"/>
        <v>0.78819169904397168</v>
      </c>
      <c r="P72" s="54">
        <f t="shared" si="31"/>
        <v>-0.74135921157421236</v>
      </c>
      <c r="Q72" s="54">
        <f t="shared" si="31"/>
        <v>0.68650349436221747</v>
      </c>
    </row>
    <row r="73" spans="2:17">
      <c r="B73" s="39" t="s">
        <v>74</v>
      </c>
      <c r="C73" s="52">
        <f>VAR(C46:C61)</f>
        <v>32676482.517561339</v>
      </c>
      <c r="D73" s="52">
        <f t="shared" ref="D73:Q73" si="32">VAR(D46:D61)</f>
        <v>629.30901836187923</v>
      </c>
      <c r="E73" s="52">
        <f t="shared" si="32"/>
        <v>449.02729217911815</v>
      </c>
      <c r="F73" s="52">
        <f t="shared" si="32"/>
        <v>1380448070.1473267</v>
      </c>
      <c r="G73" s="52">
        <f t="shared" si="32"/>
        <v>21305693128.282013</v>
      </c>
      <c r="H73" s="52">
        <f t="shared" si="32"/>
        <v>38930.330212647226</v>
      </c>
      <c r="I73" s="52">
        <f t="shared" si="32"/>
        <v>1730.4887419330073</v>
      </c>
      <c r="J73" s="52">
        <f t="shared" si="32"/>
        <v>9736.3779711253501</v>
      </c>
      <c r="K73" s="52">
        <f t="shared" si="32"/>
        <v>13499.416606275241</v>
      </c>
      <c r="L73" s="52">
        <f t="shared" si="32"/>
        <v>1135.9363166988612</v>
      </c>
      <c r="M73" s="52">
        <f t="shared" si="32"/>
        <v>298011.07850835932</v>
      </c>
      <c r="N73" s="52">
        <f t="shared" si="32"/>
        <v>57908.501330997395</v>
      </c>
      <c r="O73" s="52">
        <f t="shared" si="32"/>
        <v>4808384.0494566644</v>
      </c>
      <c r="P73" s="52">
        <f t="shared" si="32"/>
        <v>12.589489118804682</v>
      </c>
      <c r="Q73" s="52">
        <f t="shared" si="32"/>
        <v>878.160064420563</v>
      </c>
    </row>
    <row r="74" spans="2:17">
      <c r="B74" s="42" t="s">
        <v>75</v>
      </c>
      <c r="C74" s="54">
        <f>C68-C66</f>
        <v>7105.3765273482641</v>
      </c>
      <c r="D74" s="54">
        <f t="shared" ref="D74:Q74" si="33">D68-D66</f>
        <v>29.607267483228043</v>
      </c>
      <c r="E74" s="54">
        <f t="shared" si="33"/>
        <v>33.464882557778033</v>
      </c>
      <c r="F74" s="54">
        <f t="shared" si="33"/>
        <v>53254.719024145073</v>
      </c>
      <c r="G74" s="54">
        <f t="shared" si="33"/>
        <v>183505.12561685755</v>
      </c>
      <c r="H74" s="54">
        <f t="shared" si="33"/>
        <v>220.30864838391199</v>
      </c>
      <c r="I74" s="54">
        <f t="shared" si="33"/>
        <v>49.956831374455788</v>
      </c>
      <c r="J74" s="54">
        <f t="shared" si="33"/>
        <v>142.21708143056725</v>
      </c>
      <c r="K74" s="54">
        <f t="shared" si="33"/>
        <v>174.64299668628666</v>
      </c>
      <c r="L74" s="54">
        <f t="shared" si="33"/>
        <v>22.017339659084222</v>
      </c>
      <c r="M74" s="54">
        <f t="shared" si="33"/>
        <v>542.24658038143411</v>
      </c>
      <c r="N74" s="54">
        <f t="shared" si="33"/>
        <v>380.08366463283278</v>
      </c>
      <c r="O74" s="54">
        <f t="shared" si="33"/>
        <v>3184.6487705195577</v>
      </c>
      <c r="P74" s="54">
        <f t="shared" si="33"/>
        <v>5.4526684522979565</v>
      </c>
      <c r="Q74" s="54">
        <f t="shared" si="33"/>
        <v>41.554310393189098</v>
      </c>
    </row>
    <row r="75" spans="2:17">
      <c r="B75" s="39" t="s">
        <v>76</v>
      </c>
      <c r="C75" s="52">
        <f>C71/C63</f>
        <v>0.17080205101302248</v>
      </c>
      <c r="D75" s="52">
        <f t="shared" ref="D75:Q75" si="34">D71/D63</f>
        <v>0.15713385710085134</v>
      </c>
      <c r="E75" s="52">
        <f t="shared" si="34"/>
        <v>0.62151255623167723</v>
      </c>
      <c r="F75" s="52">
        <f t="shared" si="34"/>
        <v>0.23242720553522417</v>
      </c>
      <c r="G75" s="52">
        <f t="shared" si="34"/>
        <v>9.6922872264612978E-2</v>
      </c>
      <c r="H75" s="52">
        <f t="shared" si="34"/>
        <v>0.21716792254889572</v>
      </c>
      <c r="I75" s="52">
        <f t="shared" si="34"/>
        <v>0.37922411119571126</v>
      </c>
      <c r="J75" s="52">
        <f t="shared" si="34"/>
        <v>0.26559214300807216</v>
      </c>
      <c r="K75" s="52">
        <f t="shared" si="34"/>
        <v>0.20631111497289142</v>
      </c>
      <c r="L75" s="52">
        <f t="shared" si="34"/>
        <v>0.49947185074021749</v>
      </c>
      <c r="M75" s="52">
        <f t="shared" si="34"/>
        <v>0.27907277045493478</v>
      </c>
      <c r="N75" s="52">
        <f t="shared" si="34"/>
        <v>0.64082124206860058</v>
      </c>
      <c r="O75" s="52">
        <f t="shared" si="34"/>
        <v>0.13505680974321943</v>
      </c>
      <c r="P75" s="52">
        <f t="shared" si="34"/>
        <v>0.10105064339833889</v>
      </c>
      <c r="Q75" s="52">
        <f t="shared" si="34"/>
        <v>0.12327325178980542</v>
      </c>
    </row>
  </sheetData>
  <mergeCells count="4">
    <mergeCell ref="B3:B4"/>
    <mergeCell ref="B36:Q36"/>
    <mergeCell ref="B43:Q43"/>
    <mergeCell ref="B44:B45"/>
  </mergeCells>
  <conditionalFormatting sqref="C42:Q42">
    <cfRule type="containsText" dxfId="15" priority="3" operator="containsText" text="NIE">
      <formula>NOT(ISERROR(SEARCH("NIE",C42)))</formula>
    </cfRule>
  </conditionalFormatting>
  <conditionalFormatting sqref="C42:Q42">
    <cfRule type="containsText" dxfId="14" priority="2" operator="containsText" text="TAK">
      <formula>NOT(ISERROR(SEARCH("TAK",C42)))</formula>
    </cfRule>
  </conditionalFormatting>
  <conditionalFormatting sqref="C47:Q50 C55:Q55 C53:C54 E54:I54 E53:F53 I53:Q53 K54:Q54 C46:K46 M46:Q46 C52:L52 C51:K51 N52:Q52 N51 C57:Q61 C56:O56 Q56">
    <cfRule type="containsBlanks" dxfId="13" priority="1">
      <formula>LEN(TRIM(C46))=0</formula>
    </cfRule>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57E26A-91E6-4781-B4F2-887105D5B8FC}">
  <dimension ref="A2:L40"/>
  <sheetViews>
    <sheetView workbookViewId="0">
      <selection activeCell="M9" sqref="M9"/>
    </sheetView>
  </sheetViews>
  <sheetFormatPr defaultRowHeight="15"/>
  <cols>
    <col min="2" max="2" width="23.140625" bestFit="1" customWidth="1"/>
    <col min="3" max="3" width="15.7109375" bestFit="1" customWidth="1"/>
    <col min="4" max="4" width="15.7109375" customWidth="1"/>
    <col min="5" max="5" width="13.140625" bestFit="1" customWidth="1"/>
    <col min="6" max="6" width="13.140625" customWidth="1"/>
    <col min="7" max="7" width="13.42578125" bestFit="1" customWidth="1"/>
    <col min="8" max="8" width="13.42578125" customWidth="1"/>
    <col min="9" max="9" width="14.42578125" bestFit="1" customWidth="1"/>
    <col min="10" max="11" width="14.42578125" customWidth="1"/>
    <col min="12" max="12" width="14.140625" customWidth="1"/>
  </cols>
  <sheetData>
    <row r="2" spans="2:11">
      <c r="B2" s="33" t="s">
        <v>82</v>
      </c>
      <c r="C2" s="33" t="s">
        <v>83</v>
      </c>
      <c r="D2" s="168" t="s">
        <v>84</v>
      </c>
      <c r="E2" s="33" t="s">
        <v>85</v>
      </c>
      <c r="F2" s="35" t="s">
        <v>86</v>
      </c>
      <c r="G2" s="33" t="s">
        <v>87</v>
      </c>
      <c r="H2" s="35" t="s">
        <v>88</v>
      </c>
      <c r="I2" s="33" t="s">
        <v>89</v>
      </c>
      <c r="J2" s="35" t="s">
        <v>90</v>
      </c>
      <c r="K2" s="37" t="s">
        <v>91</v>
      </c>
    </row>
    <row r="3" spans="2:11">
      <c r="B3" s="22" t="s">
        <v>42</v>
      </c>
      <c r="C3" s="22">
        <v>0.53129999999999999</v>
      </c>
      <c r="D3" s="169">
        <v>1</v>
      </c>
      <c r="E3" s="22">
        <v>1.1738999999999999</v>
      </c>
      <c r="F3" s="34">
        <v>1</v>
      </c>
      <c r="G3" s="22">
        <v>0.67579999999999996</v>
      </c>
      <c r="H3" s="34">
        <v>1</v>
      </c>
      <c r="I3" s="22">
        <v>0.79449999999999998</v>
      </c>
      <c r="J3" s="34">
        <v>1</v>
      </c>
      <c r="K3" s="36">
        <f>SUM(D3,F3,H3,J3)</f>
        <v>4</v>
      </c>
    </row>
    <row r="4" spans="2:11">
      <c r="B4" s="22" t="s">
        <v>44</v>
      </c>
      <c r="C4" s="22">
        <v>0.36520000000000002</v>
      </c>
      <c r="D4" s="169">
        <v>2</v>
      </c>
      <c r="E4" s="22">
        <v>0.67749999999999999</v>
      </c>
      <c r="F4" s="34">
        <v>2</v>
      </c>
      <c r="G4" s="22">
        <v>0.53759999999999997</v>
      </c>
      <c r="H4" s="34">
        <v>2</v>
      </c>
      <c r="I4" s="22">
        <v>0.69840000000000002</v>
      </c>
      <c r="J4" s="34">
        <v>2</v>
      </c>
      <c r="K4" s="36">
        <f>SUM(D4,F4,H4,J4)</f>
        <v>8</v>
      </c>
    </row>
    <row r="5" spans="2:11">
      <c r="B5" s="22" t="s">
        <v>45</v>
      </c>
      <c r="C5" s="22">
        <v>0.34510000000000002</v>
      </c>
      <c r="D5" s="169">
        <v>3</v>
      </c>
      <c r="E5" s="22">
        <v>0.53720000000000001</v>
      </c>
      <c r="F5" s="34">
        <v>3</v>
      </c>
      <c r="G5" s="22">
        <v>0.50009999999999999</v>
      </c>
      <c r="H5" s="34">
        <v>3</v>
      </c>
      <c r="I5" s="22">
        <v>0.68469999999999998</v>
      </c>
      <c r="J5" s="34">
        <v>3</v>
      </c>
      <c r="K5" s="36">
        <f>SUM(D5,F5,H5,J5)</f>
        <v>12</v>
      </c>
    </row>
    <row r="6" spans="2:11">
      <c r="B6" s="22" t="s">
        <v>43</v>
      </c>
      <c r="C6" s="22">
        <v>0.22739999999999999</v>
      </c>
      <c r="D6" s="169">
        <v>6</v>
      </c>
      <c r="E6" s="22">
        <v>0.14019999999999999</v>
      </c>
      <c r="F6" s="34">
        <v>4</v>
      </c>
      <c r="G6" s="22">
        <v>0.39750000000000002</v>
      </c>
      <c r="H6" s="34">
        <v>4</v>
      </c>
      <c r="I6" s="22">
        <v>0.63700000000000001</v>
      </c>
      <c r="J6" s="34">
        <v>4</v>
      </c>
      <c r="K6" s="36">
        <f>SUM(D6,F6,H6,J6)</f>
        <v>18</v>
      </c>
    </row>
    <row r="7" spans="2:11">
      <c r="B7" s="22" t="s">
        <v>37</v>
      </c>
      <c r="C7" s="22">
        <v>0.27310000000000001</v>
      </c>
      <c r="D7" s="169">
        <v>4</v>
      </c>
      <c r="E7" s="22">
        <v>0.11269999999999999</v>
      </c>
      <c r="F7" s="34">
        <v>5</v>
      </c>
      <c r="G7" s="22">
        <v>0.39140000000000003</v>
      </c>
      <c r="H7" s="34">
        <v>5</v>
      </c>
      <c r="I7" s="22">
        <v>0.62649999999999995</v>
      </c>
      <c r="J7" s="34">
        <v>5</v>
      </c>
      <c r="K7" s="36">
        <f>SUM(D7,F7,H7,J7)</f>
        <v>19</v>
      </c>
    </row>
    <row r="8" spans="2:11">
      <c r="B8" s="22" t="s">
        <v>50</v>
      </c>
      <c r="C8" s="22">
        <v>0.25669999999999998</v>
      </c>
      <c r="D8" s="169">
        <v>5</v>
      </c>
      <c r="E8" s="22">
        <v>8.1600000000000006E-2</v>
      </c>
      <c r="F8" s="34">
        <v>6</v>
      </c>
      <c r="G8" s="22">
        <v>0.379</v>
      </c>
      <c r="H8" s="34">
        <v>6</v>
      </c>
      <c r="I8" s="22">
        <v>0.61509999999999998</v>
      </c>
      <c r="J8" s="34">
        <v>6</v>
      </c>
      <c r="K8" s="36">
        <f>SUM(D8,F8,H8,J8)</f>
        <v>23</v>
      </c>
    </row>
    <row r="9" spans="2:11">
      <c r="B9" s="22" t="s">
        <v>40</v>
      </c>
      <c r="C9" s="22">
        <v>0.21460000000000001</v>
      </c>
      <c r="D9" s="169">
        <v>9</v>
      </c>
      <c r="E9" s="22">
        <v>-1.26E-2</v>
      </c>
      <c r="F9" s="34">
        <v>7</v>
      </c>
      <c r="G9" s="22">
        <v>0.3528</v>
      </c>
      <c r="H9" s="34">
        <v>7</v>
      </c>
      <c r="I9" s="22">
        <v>0.58109999999999995</v>
      </c>
      <c r="J9" s="34">
        <v>7</v>
      </c>
      <c r="K9" s="36">
        <f>SUM(D9,F9,H9,J9)</f>
        <v>30</v>
      </c>
    </row>
    <row r="10" spans="2:11">
      <c r="B10" s="22" t="s">
        <v>39</v>
      </c>
      <c r="C10" s="22">
        <v>0.2243</v>
      </c>
      <c r="D10" s="169">
        <v>7</v>
      </c>
      <c r="E10" s="22">
        <v>-4.1300000000000003E-2</v>
      </c>
      <c r="F10" s="34">
        <v>8</v>
      </c>
      <c r="G10" s="22">
        <v>0.33900000000000002</v>
      </c>
      <c r="H10" s="34">
        <v>8</v>
      </c>
      <c r="I10" s="22">
        <v>0.57799999999999996</v>
      </c>
      <c r="J10" s="34">
        <v>8</v>
      </c>
      <c r="K10" s="36">
        <f>SUM(D10,F10,H10,J10)</f>
        <v>31</v>
      </c>
    </row>
    <row r="11" spans="2:11">
      <c r="B11" s="22" t="s">
        <v>52</v>
      </c>
      <c r="C11" s="22">
        <v>0.17519999999999999</v>
      </c>
      <c r="D11" s="169">
        <v>10</v>
      </c>
      <c r="E11" s="22">
        <v>-0.1103</v>
      </c>
      <c r="F11" s="34">
        <v>9</v>
      </c>
      <c r="G11" s="22">
        <v>0.3175</v>
      </c>
      <c r="H11" s="34">
        <v>9</v>
      </c>
      <c r="I11" s="22">
        <v>0.56499999999999995</v>
      </c>
      <c r="J11" s="34">
        <v>9</v>
      </c>
      <c r="K11" s="36">
        <f>SUM(D11,F11,H11,J11)</f>
        <v>37</v>
      </c>
    </row>
    <row r="12" spans="2:11">
      <c r="B12" s="22" t="s">
        <v>41</v>
      </c>
      <c r="C12" s="22">
        <v>0.21940000000000001</v>
      </c>
      <c r="D12" s="169">
        <v>8</v>
      </c>
      <c r="E12" s="22">
        <v>-0.1288</v>
      </c>
      <c r="F12" s="34">
        <v>10</v>
      </c>
      <c r="G12" s="22">
        <v>0.315</v>
      </c>
      <c r="H12" s="34">
        <v>10</v>
      </c>
      <c r="I12" s="22">
        <v>0.56040000000000001</v>
      </c>
      <c r="J12" s="34">
        <v>10</v>
      </c>
      <c r="K12" s="36">
        <f>SUM(D12,F12,H12,J12)</f>
        <v>38</v>
      </c>
    </row>
    <row r="13" spans="2:11">
      <c r="B13" s="22" t="s">
        <v>47</v>
      </c>
      <c r="C13" s="22">
        <v>0.15690000000000001</v>
      </c>
      <c r="D13" s="169">
        <v>12</v>
      </c>
      <c r="E13" s="22">
        <v>-0.20880000000000001</v>
      </c>
      <c r="F13" s="34">
        <v>11</v>
      </c>
      <c r="G13" s="22">
        <v>0.29620000000000002</v>
      </c>
      <c r="H13" s="34">
        <v>11</v>
      </c>
      <c r="I13" s="22">
        <v>0.55640000000000001</v>
      </c>
      <c r="J13" s="34">
        <v>11</v>
      </c>
      <c r="K13" s="36">
        <f>SUM(D13,F13,H13,J13)</f>
        <v>45</v>
      </c>
    </row>
    <row r="14" spans="2:11">
      <c r="B14" s="22" t="s">
        <v>46</v>
      </c>
      <c r="C14" s="22">
        <v>0.16500000000000001</v>
      </c>
      <c r="D14" s="169">
        <v>11</v>
      </c>
      <c r="E14" s="22">
        <v>-0.27900000000000003</v>
      </c>
      <c r="F14" s="34">
        <v>12</v>
      </c>
      <c r="G14" s="22">
        <v>0.27379999999999999</v>
      </c>
      <c r="H14" s="34">
        <v>12</v>
      </c>
      <c r="I14" s="22">
        <v>0.54669999999999996</v>
      </c>
      <c r="J14" s="34">
        <v>13</v>
      </c>
      <c r="K14" s="36">
        <f>SUM(D14,F14,H14,J14)</f>
        <v>48</v>
      </c>
    </row>
    <row r="15" spans="2:11">
      <c r="B15" s="22" t="s">
        <v>48</v>
      </c>
      <c r="C15" s="22">
        <v>0.15509999999999999</v>
      </c>
      <c r="D15" s="169">
        <v>13</v>
      </c>
      <c r="E15" s="22">
        <v>-0.31180000000000002</v>
      </c>
      <c r="F15" s="34">
        <v>13</v>
      </c>
      <c r="G15" s="22">
        <v>0.26850000000000002</v>
      </c>
      <c r="H15" s="34">
        <v>13</v>
      </c>
      <c r="I15" s="22">
        <v>0.54859999999999998</v>
      </c>
      <c r="J15" s="34">
        <v>12</v>
      </c>
      <c r="K15" s="36">
        <f>SUM(D15,F15,H15,J15)</f>
        <v>51</v>
      </c>
    </row>
    <row r="16" spans="2:11">
      <c r="B16" s="22" t="s">
        <v>51</v>
      </c>
      <c r="C16" s="22">
        <v>0.14449999999999999</v>
      </c>
      <c r="D16" s="169">
        <v>14</v>
      </c>
      <c r="E16" s="22">
        <v>-0.4163</v>
      </c>
      <c r="F16" s="34">
        <v>14</v>
      </c>
      <c r="G16" s="22">
        <v>0.23649999999999999</v>
      </c>
      <c r="H16" s="34">
        <v>14</v>
      </c>
      <c r="I16" s="22">
        <v>0.5071</v>
      </c>
      <c r="J16" s="34">
        <v>15</v>
      </c>
      <c r="K16" s="36">
        <f>SUM(D16,F16,H16,J16)</f>
        <v>57</v>
      </c>
    </row>
    <row r="17" spans="1:12">
      <c r="B17" s="22" t="s">
        <v>49</v>
      </c>
      <c r="C17" s="22">
        <v>0.1032</v>
      </c>
      <c r="D17" s="169">
        <v>15</v>
      </c>
      <c r="E17" s="22">
        <v>-0.49509999999999998</v>
      </c>
      <c r="F17" s="34">
        <v>15</v>
      </c>
      <c r="G17" s="22">
        <v>0.21540000000000001</v>
      </c>
      <c r="H17" s="34">
        <v>15</v>
      </c>
      <c r="I17" s="22">
        <v>0.52049999999999996</v>
      </c>
      <c r="J17" s="34">
        <v>14</v>
      </c>
      <c r="K17" s="36">
        <f>SUM(D17,F17,H17,J17)</f>
        <v>59</v>
      </c>
    </row>
    <row r="18" spans="1:12">
      <c r="B18" s="22" t="s">
        <v>38</v>
      </c>
      <c r="C18" s="22">
        <v>4.07E-2</v>
      </c>
      <c r="D18" s="169">
        <v>16</v>
      </c>
      <c r="E18" s="22">
        <v>-0.71909999999999996</v>
      </c>
      <c r="F18" s="34">
        <v>16</v>
      </c>
      <c r="G18" s="22">
        <v>0.1588</v>
      </c>
      <c r="H18" s="34">
        <v>16</v>
      </c>
      <c r="I18" s="22">
        <v>0.49109999999999998</v>
      </c>
      <c r="J18" s="34">
        <v>16</v>
      </c>
      <c r="K18" s="36">
        <f>SUM(D18,F18,H18,J18)</f>
        <v>64</v>
      </c>
    </row>
    <row r="22" spans="1:12">
      <c r="A22" s="69"/>
      <c r="B22" s="60" t="s">
        <v>82</v>
      </c>
      <c r="C22" s="61" t="s">
        <v>92</v>
      </c>
      <c r="D22" s="74"/>
      <c r="E22" s="72" t="s">
        <v>82</v>
      </c>
      <c r="F22" s="73" t="s">
        <v>93</v>
      </c>
      <c r="G22" s="78"/>
      <c r="H22" s="81" t="s">
        <v>82</v>
      </c>
      <c r="I22" s="81" t="s">
        <v>94</v>
      </c>
      <c r="K22" s="72" t="s">
        <v>82</v>
      </c>
      <c r="L22" s="73" t="s">
        <v>95</v>
      </c>
    </row>
    <row r="23" spans="1:12">
      <c r="A23" s="69"/>
      <c r="B23" s="62" t="s">
        <v>42</v>
      </c>
      <c r="C23" s="63">
        <v>0.53129999999999999</v>
      </c>
      <c r="D23" s="75"/>
      <c r="E23" s="62" t="s">
        <v>42</v>
      </c>
      <c r="F23" s="63">
        <v>1.1738999999999999</v>
      </c>
      <c r="H23" s="79" t="s">
        <v>42</v>
      </c>
      <c r="I23" s="80">
        <v>0.67579999999999996</v>
      </c>
      <c r="J23" s="76"/>
      <c r="K23" s="62" t="s">
        <v>42</v>
      </c>
      <c r="L23" s="63">
        <v>0.79449999999999998</v>
      </c>
    </row>
    <row r="24" spans="1:12">
      <c r="A24" s="70"/>
      <c r="B24" s="62" t="s">
        <v>44</v>
      </c>
      <c r="C24" s="64">
        <v>0.36520000000000002</v>
      </c>
      <c r="E24" s="62" t="s">
        <v>44</v>
      </c>
      <c r="F24" s="64">
        <v>0.67749999999999999</v>
      </c>
      <c r="G24" s="76"/>
      <c r="H24" s="62" t="s">
        <v>44</v>
      </c>
      <c r="I24" s="64">
        <v>0.53759999999999997</v>
      </c>
      <c r="J24" s="76"/>
      <c r="K24" s="62" t="s">
        <v>44</v>
      </c>
      <c r="L24" s="64">
        <v>0.69840000000000002</v>
      </c>
    </row>
    <row r="25" spans="1:12">
      <c r="A25" s="71"/>
      <c r="B25" s="62" t="s">
        <v>45</v>
      </c>
      <c r="C25" s="63">
        <v>0.34510000000000002</v>
      </c>
      <c r="D25" s="75"/>
      <c r="E25" s="62" t="s">
        <v>45</v>
      </c>
      <c r="F25" s="63">
        <v>0.53720000000000001</v>
      </c>
      <c r="G25" s="75"/>
      <c r="H25" s="62" t="s">
        <v>45</v>
      </c>
      <c r="I25" s="63">
        <v>0.50009999999999999</v>
      </c>
      <c r="J25" s="76"/>
      <c r="K25" s="62" t="s">
        <v>45</v>
      </c>
      <c r="L25" s="63">
        <v>0.68469999999999998</v>
      </c>
    </row>
    <row r="26" spans="1:12">
      <c r="A26" s="69"/>
      <c r="B26" s="65" t="s">
        <v>37</v>
      </c>
      <c r="C26" s="64">
        <v>0.27310000000000001</v>
      </c>
      <c r="E26" s="65" t="s">
        <v>43</v>
      </c>
      <c r="F26" s="64">
        <v>0.14019999999999999</v>
      </c>
      <c r="H26" s="65" t="s">
        <v>43</v>
      </c>
      <c r="I26" s="64">
        <v>0.39750000000000002</v>
      </c>
      <c r="J26" s="75"/>
      <c r="K26" s="65" t="s">
        <v>43</v>
      </c>
      <c r="L26" s="64">
        <v>0.63700000000000001</v>
      </c>
    </row>
    <row r="27" spans="1:12">
      <c r="A27" s="70"/>
      <c r="B27" s="66" t="s">
        <v>50</v>
      </c>
      <c r="C27" s="63">
        <v>0.25669999999999998</v>
      </c>
      <c r="D27" s="76"/>
      <c r="E27" s="66" t="s">
        <v>37</v>
      </c>
      <c r="F27" s="63">
        <v>0.11269999999999999</v>
      </c>
      <c r="G27" s="75"/>
      <c r="H27" s="66" t="s">
        <v>37</v>
      </c>
      <c r="I27" s="63">
        <v>0.39140000000000003</v>
      </c>
      <c r="J27" s="77"/>
      <c r="K27" s="66" t="s">
        <v>37</v>
      </c>
      <c r="L27" s="63">
        <v>0.62649999999999995</v>
      </c>
    </row>
    <row r="28" spans="1:12">
      <c r="A28" s="71"/>
      <c r="B28" s="65" t="s">
        <v>43</v>
      </c>
      <c r="C28" s="64">
        <v>0.22739999999999999</v>
      </c>
      <c r="D28" s="75"/>
      <c r="E28" s="65" t="s">
        <v>50</v>
      </c>
      <c r="F28" s="64">
        <v>8.1600000000000006E-2</v>
      </c>
      <c r="H28" s="65" t="s">
        <v>50</v>
      </c>
      <c r="I28" s="64">
        <v>0.379</v>
      </c>
      <c r="K28" s="65" t="s">
        <v>50</v>
      </c>
      <c r="L28" s="64">
        <v>0.61509999999999998</v>
      </c>
    </row>
    <row r="29" spans="1:12">
      <c r="A29" s="71"/>
      <c r="B29" s="66" t="s">
        <v>39</v>
      </c>
      <c r="C29" s="63">
        <v>0.2243</v>
      </c>
      <c r="E29" s="66" t="s">
        <v>40</v>
      </c>
      <c r="F29" s="63">
        <v>-1.26E-2</v>
      </c>
      <c r="G29" s="76"/>
      <c r="H29" s="66" t="s">
        <v>40</v>
      </c>
      <c r="I29" s="63">
        <v>0.3528</v>
      </c>
      <c r="J29" s="76"/>
      <c r="K29" s="66" t="s">
        <v>40</v>
      </c>
      <c r="L29" s="63">
        <v>0.58109999999999995</v>
      </c>
    </row>
    <row r="30" spans="1:12">
      <c r="A30" s="69"/>
      <c r="B30" s="65" t="s">
        <v>41</v>
      </c>
      <c r="C30" s="64">
        <v>0.21940000000000001</v>
      </c>
      <c r="D30" s="76"/>
      <c r="E30" s="65" t="s">
        <v>39</v>
      </c>
      <c r="F30" s="64">
        <v>-4.1300000000000003E-2</v>
      </c>
      <c r="G30" s="75"/>
      <c r="H30" s="65" t="s">
        <v>39</v>
      </c>
      <c r="I30" s="64">
        <v>0.33900000000000002</v>
      </c>
      <c r="J30" s="76"/>
      <c r="K30" s="65" t="s">
        <v>39</v>
      </c>
      <c r="L30" s="64">
        <v>0.57799999999999996</v>
      </c>
    </row>
    <row r="31" spans="1:12">
      <c r="A31" s="71"/>
      <c r="B31" s="66" t="s">
        <v>40</v>
      </c>
      <c r="C31" s="63">
        <v>0.21460000000000001</v>
      </c>
      <c r="D31" s="76"/>
      <c r="E31" s="66" t="s">
        <v>52</v>
      </c>
      <c r="F31" s="63">
        <v>-0.1103</v>
      </c>
      <c r="H31" s="66" t="s">
        <v>52</v>
      </c>
      <c r="I31" s="63">
        <v>0.3175</v>
      </c>
      <c r="J31" s="75"/>
      <c r="K31" s="66" t="s">
        <v>52</v>
      </c>
      <c r="L31" s="63">
        <v>0.56499999999999995</v>
      </c>
    </row>
    <row r="32" spans="1:12">
      <c r="A32" s="69"/>
      <c r="B32" s="65" t="s">
        <v>52</v>
      </c>
      <c r="C32" s="64">
        <v>0.17519999999999999</v>
      </c>
      <c r="D32" s="76"/>
      <c r="E32" s="65" t="s">
        <v>41</v>
      </c>
      <c r="F32" s="64">
        <v>-0.1288</v>
      </c>
      <c r="G32" s="76"/>
      <c r="H32" s="65" t="s">
        <v>41</v>
      </c>
      <c r="I32" s="64">
        <v>0.315</v>
      </c>
      <c r="J32" s="77"/>
      <c r="K32" s="65" t="s">
        <v>41</v>
      </c>
      <c r="L32" s="64">
        <v>0.56040000000000001</v>
      </c>
    </row>
    <row r="33" spans="1:12">
      <c r="A33" s="70"/>
      <c r="B33" s="66" t="s">
        <v>46</v>
      </c>
      <c r="C33" s="63">
        <v>0.16500000000000001</v>
      </c>
      <c r="D33" s="75"/>
      <c r="E33" s="66" t="s">
        <v>47</v>
      </c>
      <c r="F33" s="63">
        <v>-0.20880000000000001</v>
      </c>
      <c r="G33" s="76"/>
      <c r="H33" s="66" t="s">
        <v>47</v>
      </c>
      <c r="I33" s="63">
        <v>0.29620000000000002</v>
      </c>
      <c r="K33" s="66" t="s">
        <v>47</v>
      </c>
      <c r="L33" s="63">
        <v>0.55640000000000001</v>
      </c>
    </row>
    <row r="34" spans="1:12">
      <c r="A34" s="71"/>
      <c r="B34" s="65" t="s">
        <v>47</v>
      </c>
      <c r="C34" s="64">
        <v>0.15690000000000001</v>
      </c>
      <c r="E34" s="65" t="s">
        <v>46</v>
      </c>
      <c r="F34" s="64">
        <v>-0.27900000000000003</v>
      </c>
      <c r="G34" s="76"/>
      <c r="H34" s="65" t="s">
        <v>46</v>
      </c>
      <c r="I34" s="64">
        <v>0.27379999999999999</v>
      </c>
      <c r="J34" s="76"/>
      <c r="K34" s="65" t="s">
        <v>48</v>
      </c>
      <c r="L34" s="64">
        <v>0.54859999999999998</v>
      </c>
    </row>
    <row r="35" spans="1:12">
      <c r="A35" s="69"/>
      <c r="B35" s="66" t="s">
        <v>48</v>
      </c>
      <c r="C35" s="63">
        <v>0.15509999999999999</v>
      </c>
      <c r="D35" s="76"/>
      <c r="E35" s="66" t="s">
        <v>48</v>
      </c>
      <c r="F35" s="63">
        <v>-0.31180000000000002</v>
      </c>
      <c r="G35" s="75"/>
      <c r="H35" s="66" t="s">
        <v>48</v>
      </c>
      <c r="I35" s="63">
        <v>0.26850000000000002</v>
      </c>
      <c r="J35" s="75"/>
      <c r="K35" s="66" t="s">
        <v>46</v>
      </c>
      <c r="L35" s="63">
        <v>0.54669999999999996</v>
      </c>
    </row>
    <row r="36" spans="1:12">
      <c r="A36" s="71"/>
      <c r="B36" s="65" t="s">
        <v>51</v>
      </c>
      <c r="C36" s="64">
        <v>0.14449999999999999</v>
      </c>
      <c r="D36" s="75"/>
      <c r="E36" s="65" t="s">
        <v>51</v>
      </c>
      <c r="F36" s="64">
        <v>-0.4163</v>
      </c>
      <c r="H36" s="65" t="s">
        <v>51</v>
      </c>
      <c r="I36" s="64">
        <v>0.23649999999999999</v>
      </c>
      <c r="K36" s="65" t="s">
        <v>49</v>
      </c>
      <c r="L36" s="64">
        <v>0.52049999999999996</v>
      </c>
    </row>
    <row r="37" spans="1:12">
      <c r="A37" s="71"/>
      <c r="B37" s="66" t="s">
        <v>49</v>
      </c>
      <c r="C37" s="63">
        <v>0.1032</v>
      </c>
      <c r="D37" s="77"/>
      <c r="E37" s="66" t="s">
        <v>49</v>
      </c>
      <c r="F37" s="63">
        <v>-0.49509999999999998</v>
      </c>
      <c r="G37" s="76"/>
      <c r="H37" s="66" t="s">
        <v>49</v>
      </c>
      <c r="I37" s="63">
        <v>0.21540000000000001</v>
      </c>
      <c r="J37" s="75"/>
      <c r="K37" s="66" t="s">
        <v>51</v>
      </c>
      <c r="L37" s="63">
        <v>0.5071</v>
      </c>
    </row>
    <row r="38" spans="1:12">
      <c r="A38" s="71"/>
      <c r="B38" s="67" t="s">
        <v>38</v>
      </c>
      <c r="C38" s="68">
        <v>4.07E-2</v>
      </c>
      <c r="E38" s="67" t="s">
        <v>38</v>
      </c>
      <c r="F38" s="68">
        <v>-0.71909999999999996</v>
      </c>
      <c r="G38" s="75"/>
      <c r="H38" s="67" t="s">
        <v>38</v>
      </c>
      <c r="I38" s="68">
        <v>0.1588</v>
      </c>
      <c r="K38" s="67" t="s">
        <v>38</v>
      </c>
      <c r="L38" s="68">
        <v>0.49109999999999998</v>
      </c>
    </row>
    <row r="39" spans="1:12">
      <c r="A39" s="55"/>
      <c r="D39" s="59"/>
      <c r="G39" s="56"/>
      <c r="J39" s="55"/>
    </row>
    <row r="40" spans="1:12">
      <c r="A40" s="57"/>
      <c r="D40" s="58"/>
      <c r="G40" s="55"/>
      <c r="J40" s="56"/>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2AA75B-4530-4166-9B3A-DB858111FD3F}">
  <dimension ref="B2:M8"/>
  <sheetViews>
    <sheetView workbookViewId="0">
      <selection activeCell="H13" sqref="H13"/>
    </sheetView>
  </sheetViews>
  <sheetFormatPr defaultRowHeight="15"/>
  <cols>
    <col min="2" max="2" width="13.140625" style="82" bestFit="1" customWidth="1"/>
    <col min="3" max="5" width="12.28515625" style="82" bestFit="1" customWidth="1"/>
    <col min="6" max="6" width="9.140625" style="82"/>
    <col min="7" max="7" width="15.7109375" style="82" bestFit="1" customWidth="1"/>
    <col min="8" max="8" width="13" style="82" bestFit="1" customWidth="1"/>
    <col min="9" max="9" width="13.28515625" style="82" bestFit="1" customWidth="1"/>
    <col min="10" max="11" width="12.28515625" style="82" bestFit="1" customWidth="1"/>
    <col min="13" max="13" width="40" customWidth="1"/>
    <col min="14" max="14" width="13" bestFit="1" customWidth="1"/>
    <col min="15" max="15" width="12" bestFit="1" customWidth="1"/>
    <col min="16" max="16" width="12.28515625" bestFit="1" customWidth="1"/>
  </cols>
  <sheetData>
    <row r="2" spans="2:13">
      <c r="B2" s="158" t="s">
        <v>96</v>
      </c>
      <c r="C2" s="158"/>
      <c r="D2" s="158"/>
      <c r="E2" s="158"/>
      <c r="H2" s="159" t="s">
        <v>97</v>
      </c>
      <c r="I2" s="159"/>
      <c r="J2" s="159"/>
      <c r="K2" s="159"/>
    </row>
    <row r="4" spans="2:13">
      <c r="B4" s="83" t="s">
        <v>98</v>
      </c>
      <c r="C4" s="83" t="s">
        <v>99</v>
      </c>
      <c r="D4" s="83" t="s">
        <v>100</v>
      </c>
      <c r="E4" s="83" t="s">
        <v>101</v>
      </c>
    </row>
    <row r="5" spans="2:13">
      <c r="B5" s="84">
        <v>1</v>
      </c>
      <c r="C5" s="85">
        <v>0.97352941000000004</v>
      </c>
      <c r="D5" s="85">
        <v>0.97352941000000004</v>
      </c>
      <c r="E5" s="86">
        <v>0.96470588000000002</v>
      </c>
      <c r="H5" s="87" t="s">
        <v>98</v>
      </c>
      <c r="I5" s="88" t="s">
        <v>102</v>
      </c>
      <c r="J5" s="88" t="s">
        <v>103</v>
      </c>
      <c r="K5" s="88" t="s">
        <v>104</v>
      </c>
    </row>
    <row r="6" spans="2:13">
      <c r="B6" s="89"/>
      <c r="C6" s="84">
        <v>1</v>
      </c>
      <c r="D6" s="84">
        <v>1</v>
      </c>
      <c r="E6" s="90">
        <v>0.99411764999999996</v>
      </c>
      <c r="H6" s="91">
        <v>0.97058820000000001</v>
      </c>
      <c r="I6" s="91">
        <v>0.98921570000000003</v>
      </c>
      <c r="J6" s="91">
        <v>0.98921570000000003</v>
      </c>
      <c r="K6" s="92">
        <v>0.98431369999999996</v>
      </c>
      <c r="M6" s="38" t="s">
        <v>105</v>
      </c>
    </row>
    <row r="7" spans="2:13">
      <c r="B7" s="89"/>
      <c r="C7" s="89"/>
      <c r="D7" s="84">
        <v>1</v>
      </c>
      <c r="E7" s="90">
        <v>0.99411764999999996</v>
      </c>
    </row>
    <row r="8" spans="2:13">
      <c r="B8" s="89"/>
      <c r="C8" s="89"/>
      <c r="D8" s="89"/>
      <c r="E8" s="84">
        <v>1</v>
      </c>
    </row>
  </sheetData>
  <mergeCells count="2">
    <mergeCell ref="B2:E2"/>
    <mergeCell ref="H2:K2"/>
  </mergeCells>
  <conditionalFormatting sqref="H6:K6">
    <cfRule type="top10" dxfId="0" priority="1" rank="1"/>
  </conditionalFormatting>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82FFE9-1B14-4ED3-9239-66AC5A46098C}">
  <dimension ref="B3:H19"/>
  <sheetViews>
    <sheetView tabSelected="1" workbookViewId="0"/>
  </sheetViews>
  <sheetFormatPr defaultRowHeight="15"/>
  <cols>
    <col min="2" max="2" width="23.140625" bestFit="1" customWidth="1"/>
    <col min="3" max="3" width="12.85546875" customWidth="1"/>
    <col min="4" max="4" width="8.5703125" customWidth="1"/>
  </cols>
  <sheetData>
    <row r="3" spans="2:8">
      <c r="B3" s="94" t="s">
        <v>82</v>
      </c>
      <c r="C3" s="99" t="s">
        <v>106</v>
      </c>
      <c r="D3" s="100" t="s">
        <v>107</v>
      </c>
      <c r="G3" s="109" t="s">
        <v>108</v>
      </c>
      <c r="H3" s="109">
        <f>MAX(C4:C19)</f>
        <v>1.1738999999999999</v>
      </c>
    </row>
    <row r="4" spans="2:8">
      <c r="B4" s="95" t="s">
        <v>42</v>
      </c>
      <c r="C4" s="101">
        <v>1.1738999999999999</v>
      </c>
      <c r="D4" s="102" t="str" cm="1">
        <f t="array" ref="D4">IF(C4&gt;=maks-0.25*roznica,"I",IF(C4&gt;=maks-0.5*roznica,"II",IF(C4&gt;=maks-0.75*roznica,"III","IV")))</f>
        <v>I</v>
      </c>
      <c r="G4" s="109" t="s">
        <v>109</v>
      </c>
      <c r="H4" s="109">
        <f>MIN(C4:C19)</f>
        <v>-0.71909999999999996</v>
      </c>
    </row>
    <row r="5" spans="2:8">
      <c r="B5" s="96" t="s">
        <v>44</v>
      </c>
      <c r="C5" s="103">
        <v>0.67749999999999999</v>
      </c>
      <c r="D5" s="104" t="str" cm="1">
        <f t="array" ref="D5">IF(C5&gt;=maks-0.25*roznica,"I",IF(C5&gt;=maks-0.5*roznica,"II",IF(C5&gt;=maks-0.75*roznica,"III","IV")))</f>
        <v>II</v>
      </c>
      <c r="G5" s="109" t="s">
        <v>110</v>
      </c>
      <c r="H5" s="109" cm="1">
        <f t="array" ref="H5">maks - min</f>
        <v>1.8929999999999998</v>
      </c>
    </row>
    <row r="6" spans="2:8">
      <c r="B6" s="96" t="s">
        <v>45</v>
      </c>
      <c r="C6" s="103">
        <v>0.53720000000000001</v>
      </c>
      <c r="D6" s="104" t="str" cm="1">
        <f t="array" ref="D6">IF(C6&gt;=maks-0.25*roznica,"I",IF(C6&gt;=maks-0.5*roznica,"II",IF(C6&gt;=maks-0.75*roznica,"III","IV")))</f>
        <v>II</v>
      </c>
    </row>
    <row r="7" spans="2:8">
      <c r="B7" s="97" t="s">
        <v>43</v>
      </c>
      <c r="C7" s="105">
        <v>0.14019999999999999</v>
      </c>
      <c r="D7" s="106" t="str" cm="1">
        <f t="array" ref="D7">IF(C7&gt;=maks-0.25*roznica,"I",IF(C7&gt;=maks-0.5*roznica,"II",IF(C7&gt;=maks-0.75*roznica,"III","IV")))</f>
        <v>III</v>
      </c>
    </row>
    <row r="8" spans="2:8">
      <c r="B8" s="97" t="s">
        <v>37</v>
      </c>
      <c r="C8" s="105">
        <v>0.11269999999999999</v>
      </c>
      <c r="D8" s="106" t="str" cm="1">
        <f t="array" ref="D8">IF(C8&gt;=maks-0.25*roznica,"I",IF(C8&gt;=maks-0.5*roznica,"II",IF(C8&gt;=maks-0.75*roznica,"III","IV")))</f>
        <v>III</v>
      </c>
    </row>
    <row r="9" spans="2:8">
      <c r="B9" s="97" t="s">
        <v>50</v>
      </c>
      <c r="C9" s="105">
        <v>8.1600000000000006E-2</v>
      </c>
      <c r="D9" s="106" t="str" cm="1">
        <f t="array" ref="D9">IF(C9&gt;=maks-0.25*roznica,"I",IF(C9&gt;=maks-0.5*roznica,"II",IF(C9&gt;=maks-0.75*roznica,"III","IV")))</f>
        <v>III</v>
      </c>
    </row>
    <row r="10" spans="2:8">
      <c r="B10" s="97" t="s">
        <v>40</v>
      </c>
      <c r="C10" s="105">
        <v>-1.26E-2</v>
      </c>
      <c r="D10" s="106" t="str" cm="1">
        <f t="array" ref="D10">IF(C10&gt;=maks-0.25*roznica,"I",IF(C10&gt;=maks-0.5*roznica,"II",IF(C10&gt;=maks-0.75*roznica,"III","IV")))</f>
        <v>III</v>
      </c>
    </row>
    <row r="11" spans="2:8">
      <c r="B11" s="97" t="s">
        <v>39</v>
      </c>
      <c r="C11" s="105">
        <v>-4.1300000000000003E-2</v>
      </c>
      <c r="D11" s="106" t="str" cm="1">
        <f t="array" ref="D11">IF(C11&gt;=maks-0.25*roznica,"I",IF(C11&gt;=maks-0.5*roznica,"II",IF(C11&gt;=maks-0.75*roznica,"III","IV")))</f>
        <v>III</v>
      </c>
    </row>
    <row r="12" spans="2:8">
      <c r="B12" s="97" t="s">
        <v>52</v>
      </c>
      <c r="C12" s="105">
        <v>-0.1103</v>
      </c>
      <c r="D12" s="106" t="str" cm="1">
        <f t="array" ref="D12">IF(C12&gt;=maks-0.25*roznica,"I",IF(C12&gt;=maks-0.5*roznica,"II",IF(C12&gt;=maks-0.75*roznica,"III","IV")))</f>
        <v>III</v>
      </c>
    </row>
    <row r="13" spans="2:8">
      <c r="B13" s="97" t="s">
        <v>41</v>
      </c>
      <c r="C13" s="105">
        <v>-0.1288</v>
      </c>
      <c r="D13" s="106" t="str" cm="1">
        <f t="array" ref="D13">IF(C13&gt;=maks-0.25*roznica,"I",IF(C13&gt;=maks-0.5*roznica,"II",IF(C13&gt;=maks-0.75*roznica,"III","IV")))</f>
        <v>III</v>
      </c>
    </row>
    <row r="14" spans="2:8">
      <c r="B14" s="97" t="s">
        <v>47</v>
      </c>
      <c r="C14" s="105">
        <v>-0.20880000000000001</v>
      </c>
      <c r="D14" s="106" t="str" cm="1">
        <f t="array" ref="D14">IF(C14&gt;=maks-0.25*roznica,"I",IF(C14&gt;=maks-0.5*roznica,"II",IF(C14&gt;=maks-0.75*roznica,"III","IV")))</f>
        <v>III</v>
      </c>
    </row>
    <row r="15" spans="2:8">
      <c r="B15" s="98" t="s">
        <v>46</v>
      </c>
      <c r="C15" s="107">
        <v>-0.27900000000000003</v>
      </c>
      <c r="D15" s="108" t="str" cm="1">
        <f t="array" ref="D15">IF(C15&gt;=maks-0.25*roznica,"I",IF(C15&gt;=maks-0.5*roznica,"II",IF(C15&gt;=maks-0.75*roznica,"III","IV")))</f>
        <v>IV</v>
      </c>
    </row>
    <row r="16" spans="2:8">
      <c r="B16" s="98" t="s">
        <v>48</v>
      </c>
      <c r="C16" s="107">
        <v>-0.31180000000000002</v>
      </c>
      <c r="D16" s="108" t="str" cm="1">
        <f t="array" ref="D16">IF(C16&gt;=maks-0.25*roznica,"I",IF(C16&gt;=maks-0.5*roznica,"II",IF(C16&gt;=maks-0.75*roznica,"III","IV")))</f>
        <v>IV</v>
      </c>
    </row>
    <row r="17" spans="2:4">
      <c r="B17" s="98" t="s">
        <v>51</v>
      </c>
      <c r="C17" s="107">
        <v>-0.4163</v>
      </c>
      <c r="D17" s="108" t="str" cm="1">
        <f t="array" ref="D17">IF(C17&gt;=maks-0.25*roznica,"I",IF(C17&gt;=maks-0.5*roznica,"II",IF(C17&gt;=maks-0.75*roznica,"III","IV")))</f>
        <v>IV</v>
      </c>
    </row>
    <row r="18" spans="2:4">
      <c r="B18" s="98" t="s">
        <v>49</v>
      </c>
      <c r="C18" s="107">
        <v>-0.49509999999999998</v>
      </c>
      <c r="D18" s="108" t="str" cm="1">
        <f t="array" ref="D18">IF(C18&gt;=maks-0.25*roznica,"I",IF(C18&gt;=maks-0.5*roznica,"II",IF(C18&gt;=maks-0.75*roznica,"III","IV")))</f>
        <v>IV</v>
      </c>
    </row>
    <row r="19" spans="2:4">
      <c r="B19" s="98" t="s">
        <v>38</v>
      </c>
      <c r="C19" s="107">
        <v>-0.71909999999999996</v>
      </c>
      <c r="D19" s="108" t="str" cm="1">
        <f t="array" ref="D19">IF(C19&gt;=maks-0.25*roznica,"I",IF(C19&gt;=maks-0.5*roznica,"II",IF(C19&gt;=maks-0.75*roznica,"III","IV")))</f>
        <v>IV</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Maja Fiszer</cp:lastModifiedBy>
  <cp:revision/>
  <dcterms:created xsi:type="dcterms:W3CDTF">2025-04-01T11:44:42Z</dcterms:created>
  <dcterms:modified xsi:type="dcterms:W3CDTF">2025-04-14T18:55:18Z</dcterms:modified>
  <cp:category/>
  <cp:contentStatus/>
</cp:coreProperties>
</file>