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2.xml" ContentType="application/vnd.ms-excel.slicer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franm\Documents\A365Web\CascadeProjects\windsurf-project\public\ejemplos\"/>
    </mc:Choice>
  </mc:AlternateContent>
  <xr:revisionPtr revIDLastSave="0" documentId="13_ncr:1_{F8DA0F03-09FB-4B97-AA66-AE1945777530}" xr6:coauthVersionLast="47" xr6:coauthVersionMax="47" xr10:uidLastSave="{00000000-0000-0000-0000-000000000000}"/>
  <bookViews>
    <workbookView xWindow="-120" yWindow="-120" windowWidth="29040" windowHeight="15720" tabRatio="816" activeTab="1" xr2:uid="{00000000-000D-0000-FFFF-FFFF00000000}"/>
  </bookViews>
  <sheets>
    <sheet name="Resumen Supervisor" sheetId="14" r:id="rId1"/>
    <sheet name="Resumen Asesores" sheetId="9" r:id="rId2"/>
    <sheet name="Dotación" sheetId="1" r:id="rId3"/>
    <sheet name="Toma" sheetId="16" r:id="rId4"/>
    <sheet name="Esquema" sheetId="15" r:id="rId5"/>
    <sheet name="Estado" sheetId="8" r:id="rId6"/>
    <sheet name="Rendimiento" sheetId="3" r:id="rId7"/>
    <sheet name="Rendimiento OnPremise" sheetId="18" state="hidden" r:id="rId8"/>
    <sheet name="Estados OnPremise" sheetId="19" state="hidden" r:id="rId9"/>
    <sheet name="Calidad" sheetId="13" r:id="rId10"/>
    <sheet name="Satisfacción" sheetId="17" r:id="rId11"/>
  </sheets>
  <definedNames>
    <definedName name="_xlnm._FilterDatabase" localSheetId="9" hidden="1">Calidad!#REF!</definedName>
    <definedName name="_xlnm._FilterDatabase" localSheetId="2" hidden="1">Dotación!$A$1:$O$88</definedName>
    <definedName name="_xlnm._FilterDatabase" localSheetId="8" hidden="1">'Estados OnPremise'!$A$1:$D$63</definedName>
    <definedName name="_xlnm._FilterDatabase" localSheetId="7" hidden="1">'Rendimiento OnPremise'!#REF!</definedName>
    <definedName name="_xlnm._FilterDatabase" localSheetId="10" hidden="1">Satisfacción!$A$1:$J$81</definedName>
    <definedName name="_xlnm._FilterDatabase" localSheetId="3" hidden="1">Toma!$A$1:$BT$88</definedName>
    <definedName name="SegmentaciónDeDatos_Estado">#N/A</definedName>
    <definedName name="SegmentaciónDeDatos_Estado1">#N/A</definedName>
    <definedName name="SegmentaciónDeDatos_Pool">#N/A</definedName>
    <definedName name="SegmentaciónDeDatos_Pool1">#N/A</definedName>
    <definedName name="SegmentaciónDeDatos_Rango_Tiempo">#N/A</definedName>
    <definedName name="SegmentaciónDeDatos_Supervisor">#N/A</definedName>
    <definedName name="SegmentaciónDeDatos_Turno">#N/A</definedName>
  </definedNames>
  <calcPr calcId="191029"/>
  <pivotCaches>
    <pivotCache cacheId="0" r:id="rId12"/>
    <pivotCache cacheId="1" r:id="rId13"/>
    <pivotCache cacheId="2" r:id="rId14"/>
  </pivotCaches>
  <extLs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9"/>
        <x14:slicerCache r:id="rId20"/>
        <x14:slicerCache r:id="rId2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18" i="9" l="1"/>
  <c r="D19" i="9"/>
  <c r="D20" i="9"/>
  <c r="D21" i="9"/>
  <c r="F21" i="9" s="1"/>
  <c r="D22" i="9"/>
  <c r="G22" i="9" s="1"/>
  <c r="D23" i="9"/>
  <c r="D24" i="9"/>
  <c r="D25" i="9"/>
  <c r="G25" i="9" s="1"/>
  <c r="D26" i="9"/>
  <c r="D27" i="9"/>
  <c r="D28" i="9"/>
  <c r="D29" i="9"/>
  <c r="D30" i="9"/>
  <c r="D31" i="9"/>
  <c r="D32" i="9"/>
  <c r="D33" i="9"/>
  <c r="F33" i="9" s="1"/>
  <c r="D34" i="9"/>
  <c r="G34" i="9" s="1"/>
  <c r="D35" i="9"/>
  <c r="D36" i="9"/>
  <c r="D37" i="9"/>
  <c r="G37" i="9" s="1"/>
  <c r="D38" i="9"/>
  <c r="D39" i="9"/>
  <c r="D40" i="9"/>
  <c r="D41" i="9"/>
  <c r="D42" i="9"/>
  <c r="D43" i="9"/>
  <c r="D44" i="9"/>
  <c r="D45" i="9"/>
  <c r="F45" i="9" s="1"/>
  <c r="D46" i="9"/>
  <c r="F46" i="9" s="1"/>
  <c r="D47" i="9"/>
  <c r="D48" i="9"/>
  <c r="D49" i="9"/>
  <c r="G49" i="9" s="1"/>
  <c r="D50" i="9"/>
  <c r="D51" i="9"/>
  <c r="D52" i="9"/>
  <c r="D53" i="9"/>
  <c r="D54" i="9"/>
  <c r="D55" i="9"/>
  <c r="D56" i="9"/>
  <c r="D57" i="9"/>
  <c r="F57" i="9" s="1"/>
  <c r="D58" i="9"/>
  <c r="F58" i="9" s="1"/>
  <c r="D59" i="9"/>
  <c r="D60" i="9"/>
  <c r="D61" i="9"/>
  <c r="G61" i="9" s="1"/>
  <c r="D62" i="9"/>
  <c r="D63" i="9"/>
  <c r="D64" i="9"/>
  <c r="D65" i="9"/>
  <c r="D66" i="9"/>
  <c r="D67" i="9"/>
  <c r="D68" i="9"/>
  <c r="D69" i="9"/>
  <c r="F69" i="9" s="1"/>
  <c r="D70" i="9"/>
  <c r="G70" i="9" s="1"/>
  <c r="D71" i="9"/>
  <c r="D72" i="9"/>
  <c r="D73" i="9"/>
  <c r="G73" i="9" s="1"/>
  <c r="D74" i="9"/>
  <c r="D75" i="9"/>
  <c r="D76" i="9"/>
  <c r="D77" i="9"/>
  <c r="D78" i="9"/>
  <c r="D79" i="9"/>
  <c r="D80" i="9"/>
  <c r="D81" i="9"/>
  <c r="G81" i="9" s="1"/>
  <c r="D82" i="9"/>
  <c r="F82" i="9" s="1"/>
  <c r="D83" i="9"/>
  <c r="D84" i="9"/>
  <c r="D85" i="9"/>
  <c r="G85" i="9" s="1"/>
  <c r="D86" i="9"/>
  <c r="D87" i="9"/>
  <c r="D88" i="9"/>
  <c r="D89" i="9"/>
  <c r="D90" i="9"/>
  <c r="D91" i="9"/>
  <c r="D92" i="9"/>
  <c r="D93" i="9"/>
  <c r="G93" i="9" s="1"/>
  <c r="D94" i="9"/>
  <c r="G94" i="9" s="1"/>
  <c r="D95" i="9"/>
  <c r="D96" i="9"/>
  <c r="G96" i="9" s="1"/>
  <c r="D97" i="9"/>
  <c r="G97" i="9" s="1"/>
  <c r="D98" i="9"/>
  <c r="D99" i="9"/>
  <c r="D100" i="9"/>
  <c r="D101" i="9"/>
  <c r="D102" i="9"/>
  <c r="D103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F18" i="9"/>
  <c r="F19" i="9"/>
  <c r="F20" i="9"/>
  <c r="F23" i="9"/>
  <c r="F24" i="9"/>
  <c r="F25" i="9"/>
  <c r="F30" i="9"/>
  <c r="F31" i="9"/>
  <c r="F32" i="9"/>
  <c r="F35" i="9"/>
  <c r="F36" i="9"/>
  <c r="F37" i="9"/>
  <c r="F42" i="9"/>
  <c r="F43" i="9"/>
  <c r="F44" i="9"/>
  <c r="F47" i="9"/>
  <c r="F48" i="9"/>
  <c r="F49" i="9"/>
  <c r="F54" i="9"/>
  <c r="F55" i="9"/>
  <c r="F56" i="9"/>
  <c r="F59" i="9"/>
  <c r="F60" i="9"/>
  <c r="F61" i="9"/>
  <c r="F66" i="9"/>
  <c r="F67" i="9"/>
  <c r="F68" i="9"/>
  <c r="F70" i="9"/>
  <c r="F71" i="9"/>
  <c r="F72" i="9"/>
  <c r="F73" i="9"/>
  <c r="F78" i="9"/>
  <c r="F79" i="9"/>
  <c r="F80" i="9"/>
  <c r="F83" i="9"/>
  <c r="F84" i="9"/>
  <c r="F85" i="9"/>
  <c r="F90" i="9"/>
  <c r="F91" i="9"/>
  <c r="F92" i="9"/>
  <c r="F95" i="9"/>
  <c r="F97" i="9"/>
  <c r="F102" i="9"/>
  <c r="F103" i="9"/>
  <c r="G18" i="9"/>
  <c r="G19" i="9"/>
  <c r="G20" i="9"/>
  <c r="G23" i="9"/>
  <c r="G24" i="9"/>
  <c r="G30" i="9"/>
  <c r="G31" i="9"/>
  <c r="G32" i="9"/>
  <c r="G35" i="9"/>
  <c r="G36" i="9"/>
  <c r="G42" i="9"/>
  <c r="G43" i="9"/>
  <c r="G44" i="9"/>
  <c r="G47" i="9"/>
  <c r="G48" i="9"/>
  <c r="G54" i="9"/>
  <c r="G55" i="9"/>
  <c r="G56" i="9"/>
  <c r="G59" i="9"/>
  <c r="G60" i="9"/>
  <c r="G66" i="9"/>
  <c r="G67" i="9"/>
  <c r="G68" i="9"/>
  <c r="G71" i="9"/>
  <c r="G72" i="9"/>
  <c r="G78" i="9"/>
  <c r="G79" i="9"/>
  <c r="G80" i="9"/>
  <c r="G83" i="9"/>
  <c r="G84" i="9"/>
  <c r="G90" i="9"/>
  <c r="G91" i="9"/>
  <c r="G92" i="9"/>
  <c r="G95" i="9"/>
  <c r="G102" i="9"/>
  <c r="G103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BA77" i="9" s="1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BA103" i="9" s="1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J18" i="9"/>
  <c r="BA18" i="9" s="1"/>
  <c r="J19" i="9"/>
  <c r="J20" i="9"/>
  <c r="J21" i="9"/>
  <c r="J22" i="9"/>
  <c r="J23" i="9"/>
  <c r="J24" i="9"/>
  <c r="J25" i="9"/>
  <c r="J26" i="9"/>
  <c r="J27" i="9"/>
  <c r="J28" i="9"/>
  <c r="J29" i="9"/>
  <c r="J30" i="9"/>
  <c r="BA30" i="9" s="1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BA54" i="9" s="1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BA90" i="9" s="1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O18" i="9"/>
  <c r="AZ18" i="9" s="1"/>
  <c r="O19" i="9"/>
  <c r="AZ19" i="9" s="1"/>
  <c r="O20" i="9"/>
  <c r="O21" i="9"/>
  <c r="O22" i="9"/>
  <c r="AZ22" i="9" s="1"/>
  <c r="O23" i="9"/>
  <c r="AZ23" i="9" s="1"/>
  <c r="O24" i="9"/>
  <c r="AZ24" i="9" s="1"/>
  <c r="O25" i="9"/>
  <c r="AZ25" i="9" s="1"/>
  <c r="O26" i="9"/>
  <c r="AZ26" i="9" s="1"/>
  <c r="O27" i="9"/>
  <c r="AZ27" i="9" s="1"/>
  <c r="O28" i="9"/>
  <c r="O29" i="9"/>
  <c r="O30" i="9"/>
  <c r="AZ30" i="9" s="1"/>
  <c r="O31" i="9"/>
  <c r="AZ31" i="9" s="1"/>
  <c r="O32" i="9"/>
  <c r="O33" i="9"/>
  <c r="AZ33" i="9" s="1"/>
  <c r="O34" i="9"/>
  <c r="AZ34" i="9" s="1"/>
  <c r="O35" i="9"/>
  <c r="AZ35" i="9" s="1"/>
  <c r="O36" i="9"/>
  <c r="AZ36" i="9" s="1"/>
  <c r="O37" i="9"/>
  <c r="AZ37" i="9" s="1"/>
  <c r="O38" i="9"/>
  <c r="AZ38" i="9" s="1"/>
  <c r="O39" i="9"/>
  <c r="AZ39" i="9" s="1"/>
  <c r="O40" i="9"/>
  <c r="O41" i="9"/>
  <c r="O42" i="9"/>
  <c r="AZ42" i="9" s="1"/>
  <c r="O43" i="9"/>
  <c r="AZ43" i="9" s="1"/>
  <c r="O44" i="9"/>
  <c r="O45" i="9"/>
  <c r="AZ45" i="9" s="1"/>
  <c r="O46" i="9"/>
  <c r="AZ46" i="9" s="1"/>
  <c r="O47" i="9"/>
  <c r="AZ47" i="9" s="1"/>
  <c r="O48" i="9"/>
  <c r="AZ48" i="9" s="1"/>
  <c r="O49" i="9"/>
  <c r="AZ49" i="9" s="1"/>
  <c r="O50" i="9"/>
  <c r="AZ50" i="9" s="1"/>
  <c r="O51" i="9"/>
  <c r="O52" i="9"/>
  <c r="O53" i="9"/>
  <c r="O54" i="9"/>
  <c r="AZ54" i="9" s="1"/>
  <c r="O55" i="9"/>
  <c r="AZ55" i="9" s="1"/>
  <c r="O56" i="9"/>
  <c r="O57" i="9"/>
  <c r="AZ57" i="9" s="1"/>
  <c r="O58" i="9"/>
  <c r="AZ58" i="9" s="1"/>
  <c r="O59" i="9"/>
  <c r="AZ59" i="9" s="1"/>
  <c r="O60" i="9"/>
  <c r="AZ60" i="9" s="1"/>
  <c r="O61" i="9"/>
  <c r="AZ61" i="9" s="1"/>
  <c r="O62" i="9"/>
  <c r="AZ62" i="9" s="1"/>
  <c r="O63" i="9"/>
  <c r="O64" i="9"/>
  <c r="O65" i="9"/>
  <c r="O66" i="9"/>
  <c r="AZ66" i="9" s="1"/>
  <c r="O67" i="9"/>
  <c r="AZ67" i="9" s="1"/>
  <c r="O68" i="9"/>
  <c r="O69" i="9"/>
  <c r="AZ69" i="9" s="1"/>
  <c r="O70" i="9"/>
  <c r="AZ70" i="9" s="1"/>
  <c r="O71" i="9"/>
  <c r="AZ71" i="9" s="1"/>
  <c r="O72" i="9"/>
  <c r="AZ72" i="9" s="1"/>
  <c r="O73" i="9"/>
  <c r="AZ73" i="9" s="1"/>
  <c r="O74" i="9"/>
  <c r="AZ74" i="9" s="1"/>
  <c r="O75" i="9"/>
  <c r="O76" i="9"/>
  <c r="O77" i="9"/>
  <c r="O78" i="9"/>
  <c r="AZ78" i="9" s="1"/>
  <c r="O79" i="9"/>
  <c r="AZ79" i="9" s="1"/>
  <c r="O80" i="9"/>
  <c r="O81" i="9"/>
  <c r="O82" i="9"/>
  <c r="AZ82" i="9" s="1"/>
  <c r="O83" i="9"/>
  <c r="AZ83" i="9" s="1"/>
  <c r="O84" i="9"/>
  <c r="AZ84" i="9" s="1"/>
  <c r="O85" i="9"/>
  <c r="AZ85" i="9" s="1"/>
  <c r="O86" i="9"/>
  <c r="AZ86" i="9" s="1"/>
  <c r="O87" i="9"/>
  <c r="AZ87" i="9" s="1"/>
  <c r="O88" i="9"/>
  <c r="O89" i="9"/>
  <c r="O90" i="9"/>
  <c r="AZ90" i="9" s="1"/>
  <c r="O91" i="9"/>
  <c r="AZ91" i="9" s="1"/>
  <c r="O92" i="9"/>
  <c r="O93" i="9"/>
  <c r="AZ93" i="9" s="1"/>
  <c r="O94" i="9"/>
  <c r="AZ94" i="9" s="1"/>
  <c r="O95" i="9"/>
  <c r="AZ95" i="9" s="1"/>
  <c r="O96" i="9"/>
  <c r="AZ96" i="9" s="1"/>
  <c r="O97" i="9"/>
  <c r="AZ97" i="9" s="1"/>
  <c r="O98" i="9"/>
  <c r="AZ98" i="9" s="1"/>
  <c r="O99" i="9"/>
  <c r="O100" i="9"/>
  <c r="O101" i="9"/>
  <c r="O102" i="9"/>
  <c r="AZ102" i="9" s="1"/>
  <c r="O103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W18" i="9"/>
  <c r="V18" i="9" s="1"/>
  <c r="W19" i="9"/>
  <c r="V19" i="9" s="1"/>
  <c r="W20" i="9"/>
  <c r="V20" i="9" s="1"/>
  <c r="W21" i="9"/>
  <c r="V21" i="9" s="1"/>
  <c r="W22" i="9"/>
  <c r="V22" i="9" s="1"/>
  <c r="W23" i="9"/>
  <c r="V23" i="9" s="1"/>
  <c r="W24" i="9"/>
  <c r="V24" i="9" s="1"/>
  <c r="W25" i="9"/>
  <c r="V25" i="9" s="1"/>
  <c r="W26" i="9"/>
  <c r="V26" i="9" s="1"/>
  <c r="W27" i="9"/>
  <c r="V27" i="9" s="1"/>
  <c r="W28" i="9"/>
  <c r="V28" i="9" s="1"/>
  <c r="W29" i="9"/>
  <c r="V29" i="9" s="1"/>
  <c r="W30" i="9"/>
  <c r="V30" i="9" s="1"/>
  <c r="W31" i="9"/>
  <c r="V31" i="9" s="1"/>
  <c r="W32" i="9"/>
  <c r="V32" i="9" s="1"/>
  <c r="W33" i="9"/>
  <c r="V33" i="9" s="1"/>
  <c r="W34" i="9"/>
  <c r="V34" i="9" s="1"/>
  <c r="W35" i="9"/>
  <c r="V35" i="9" s="1"/>
  <c r="W36" i="9"/>
  <c r="V36" i="9" s="1"/>
  <c r="W37" i="9"/>
  <c r="V37" i="9" s="1"/>
  <c r="W38" i="9"/>
  <c r="V38" i="9" s="1"/>
  <c r="W39" i="9"/>
  <c r="V39" i="9" s="1"/>
  <c r="W40" i="9"/>
  <c r="V40" i="9" s="1"/>
  <c r="W41" i="9"/>
  <c r="V41" i="9" s="1"/>
  <c r="W42" i="9"/>
  <c r="V42" i="9" s="1"/>
  <c r="W43" i="9"/>
  <c r="V43" i="9" s="1"/>
  <c r="W44" i="9"/>
  <c r="V44" i="9" s="1"/>
  <c r="W45" i="9"/>
  <c r="V45" i="9" s="1"/>
  <c r="W46" i="9"/>
  <c r="V46" i="9" s="1"/>
  <c r="W47" i="9"/>
  <c r="V47" i="9" s="1"/>
  <c r="W48" i="9"/>
  <c r="V48" i="9" s="1"/>
  <c r="W49" i="9"/>
  <c r="V49" i="9" s="1"/>
  <c r="W50" i="9"/>
  <c r="V50" i="9" s="1"/>
  <c r="W51" i="9"/>
  <c r="V51" i="9" s="1"/>
  <c r="W52" i="9"/>
  <c r="V52" i="9" s="1"/>
  <c r="W53" i="9"/>
  <c r="V53" i="9" s="1"/>
  <c r="W54" i="9"/>
  <c r="V54" i="9" s="1"/>
  <c r="W55" i="9"/>
  <c r="V55" i="9" s="1"/>
  <c r="W56" i="9"/>
  <c r="V56" i="9" s="1"/>
  <c r="W57" i="9"/>
  <c r="V57" i="9" s="1"/>
  <c r="W58" i="9"/>
  <c r="V58" i="9" s="1"/>
  <c r="W59" i="9"/>
  <c r="V59" i="9" s="1"/>
  <c r="W60" i="9"/>
  <c r="V60" i="9" s="1"/>
  <c r="W61" i="9"/>
  <c r="V61" i="9" s="1"/>
  <c r="W62" i="9"/>
  <c r="V62" i="9" s="1"/>
  <c r="W63" i="9"/>
  <c r="V63" i="9" s="1"/>
  <c r="W64" i="9"/>
  <c r="V64" i="9" s="1"/>
  <c r="W65" i="9"/>
  <c r="V65" i="9" s="1"/>
  <c r="W66" i="9"/>
  <c r="V66" i="9" s="1"/>
  <c r="W67" i="9"/>
  <c r="V67" i="9" s="1"/>
  <c r="W68" i="9"/>
  <c r="V68" i="9" s="1"/>
  <c r="W69" i="9"/>
  <c r="V69" i="9" s="1"/>
  <c r="W70" i="9"/>
  <c r="V70" i="9" s="1"/>
  <c r="W71" i="9"/>
  <c r="V71" i="9" s="1"/>
  <c r="W72" i="9"/>
  <c r="V72" i="9" s="1"/>
  <c r="W73" i="9"/>
  <c r="V73" i="9" s="1"/>
  <c r="W74" i="9"/>
  <c r="V74" i="9" s="1"/>
  <c r="W75" i="9"/>
  <c r="V75" i="9" s="1"/>
  <c r="W76" i="9"/>
  <c r="V76" i="9" s="1"/>
  <c r="W77" i="9"/>
  <c r="V77" i="9" s="1"/>
  <c r="W78" i="9"/>
  <c r="V78" i="9" s="1"/>
  <c r="W79" i="9"/>
  <c r="V79" i="9" s="1"/>
  <c r="W80" i="9"/>
  <c r="V80" i="9" s="1"/>
  <c r="W81" i="9"/>
  <c r="V81" i="9" s="1"/>
  <c r="W82" i="9"/>
  <c r="V82" i="9" s="1"/>
  <c r="W83" i="9"/>
  <c r="V83" i="9" s="1"/>
  <c r="W84" i="9"/>
  <c r="V84" i="9" s="1"/>
  <c r="W85" i="9"/>
  <c r="V85" i="9" s="1"/>
  <c r="W86" i="9"/>
  <c r="V86" i="9" s="1"/>
  <c r="W87" i="9"/>
  <c r="V87" i="9" s="1"/>
  <c r="W88" i="9"/>
  <c r="V88" i="9" s="1"/>
  <c r="W89" i="9"/>
  <c r="V89" i="9" s="1"/>
  <c r="W90" i="9"/>
  <c r="V90" i="9" s="1"/>
  <c r="W91" i="9"/>
  <c r="V91" i="9" s="1"/>
  <c r="W92" i="9"/>
  <c r="V92" i="9" s="1"/>
  <c r="W93" i="9"/>
  <c r="V93" i="9" s="1"/>
  <c r="W94" i="9"/>
  <c r="V94" i="9" s="1"/>
  <c r="W95" i="9"/>
  <c r="V95" i="9" s="1"/>
  <c r="W96" i="9"/>
  <c r="V96" i="9" s="1"/>
  <c r="W97" i="9"/>
  <c r="V97" i="9" s="1"/>
  <c r="W98" i="9"/>
  <c r="V98" i="9" s="1"/>
  <c r="W99" i="9"/>
  <c r="V99" i="9" s="1"/>
  <c r="W100" i="9"/>
  <c r="V100" i="9" s="1"/>
  <c r="W101" i="9"/>
  <c r="V101" i="9" s="1"/>
  <c r="W102" i="9"/>
  <c r="V102" i="9" s="1"/>
  <c r="W103" i="9"/>
  <c r="V103" i="9" s="1"/>
  <c r="Y18" i="9"/>
  <c r="X18" i="9" s="1"/>
  <c r="Y19" i="9"/>
  <c r="X19" i="9" s="1"/>
  <c r="Y20" i="9"/>
  <c r="X20" i="9" s="1"/>
  <c r="Y21" i="9"/>
  <c r="X21" i="9" s="1"/>
  <c r="Y22" i="9"/>
  <c r="X22" i="9" s="1"/>
  <c r="Y23" i="9"/>
  <c r="X23" i="9" s="1"/>
  <c r="Y24" i="9"/>
  <c r="X24" i="9" s="1"/>
  <c r="Y25" i="9"/>
  <c r="X25" i="9" s="1"/>
  <c r="Y26" i="9"/>
  <c r="X26" i="9" s="1"/>
  <c r="Y27" i="9"/>
  <c r="X27" i="9" s="1"/>
  <c r="Y28" i="9"/>
  <c r="X28" i="9" s="1"/>
  <c r="Y29" i="9"/>
  <c r="X29" i="9" s="1"/>
  <c r="Y30" i="9"/>
  <c r="X30" i="9" s="1"/>
  <c r="Y31" i="9"/>
  <c r="X31" i="9" s="1"/>
  <c r="Y32" i="9"/>
  <c r="X32" i="9" s="1"/>
  <c r="Y33" i="9"/>
  <c r="X33" i="9" s="1"/>
  <c r="Y34" i="9"/>
  <c r="X34" i="9" s="1"/>
  <c r="Y35" i="9"/>
  <c r="X35" i="9" s="1"/>
  <c r="Y36" i="9"/>
  <c r="X36" i="9" s="1"/>
  <c r="Y37" i="9"/>
  <c r="X37" i="9" s="1"/>
  <c r="Y38" i="9"/>
  <c r="X38" i="9" s="1"/>
  <c r="Y39" i="9"/>
  <c r="X39" i="9" s="1"/>
  <c r="Y40" i="9"/>
  <c r="X40" i="9" s="1"/>
  <c r="Y41" i="9"/>
  <c r="X41" i="9" s="1"/>
  <c r="Y42" i="9"/>
  <c r="X42" i="9" s="1"/>
  <c r="Y43" i="9"/>
  <c r="X43" i="9" s="1"/>
  <c r="Y44" i="9"/>
  <c r="X44" i="9" s="1"/>
  <c r="Y45" i="9"/>
  <c r="X45" i="9" s="1"/>
  <c r="Y46" i="9"/>
  <c r="X46" i="9" s="1"/>
  <c r="Y47" i="9"/>
  <c r="X47" i="9" s="1"/>
  <c r="Y48" i="9"/>
  <c r="X48" i="9" s="1"/>
  <c r="Y49" i="9"/>
  <c r="X49" i="9" s="1"/>
  <c r="Y50" i="9"/>
  <c r="X50" i="9" s="1"/>
  <c r="Y51" i="9"/>
  <c r="X51" i="9" s="1"/>
  <c r="Y52" i="9"/>
  <c r="X52" i="9" s="1"/>
  <c r="Y53" i="9"/>
  <c r="X53" i="9" s="1"/>
  <c r="Y54" i="9"/>
  <c r="X54" i="9" s="1"/>
  <c r="Y55" i="9"/>
  <c r="X55" i="9" s="1"/>
  <c r="Y56" i="9"/>
  <c r="X56" i="9" s="1"/>
  <c r="Y57" i="9"/>
  <c r="X57" i="9" s="1"/>
  <c r="Y58" i="9"/>
  <c r="X58" i="9" s="1"/>
  <c r="Y59" i="9"/>
  <c r="X59" i="9" s="1"/>
  <c r="Y60" i="9"/>
  <c r="X60" i="9" s="1"/>
  <c r="Y61" i="9"/>
  <c r="X61" i="9" s="1"/>
  <c r="Y62" i="9"/>
  <c r="X62" i="9" s="1"/>
  <c r="Y63" i="9"/>
  <c r="X63" i="9" s="1"/>
  <c r="Y64" i="9"/>
  <c r="X64" i="9" s="1"/>
  <c r="Y65" i="9"/>
  <c r="X65" i="9" s="1"/>
  <c r="Y66" i="9"/>
  <c r="X66" i="9" s="1"/>
  <c r="Y67" i="9"/>
  <c r="X67" i="9" s="1"/>
  <c r="Y68" i="9"/>
  <c r="X68" i="9" s="1"/>
  <c r="Y69" i="9"/>
  <c r="X69" i="9" s="1"/>
  <c r="Y70" i="9"/>
  <c r="X70" i="9" s="1"/>
  <c r="Y71" i="9"/>
  <c r="X71" i="9" s="1"/>
  <c r="Y72" i="9"/>
  <c r="X72" i="9" s="1"/>
  <c r="Y73" i="9"/>
  <c r="X73" i="9" s="1"/>
  <c r="Y74" i="9"/>
  <c r="X74" i="9" s="1"/>
  <c r="Y75" i="9"/>
  <c r="X75" i="9" s="1"/>
  <c r="Y76" i="9"/>
  <c r="X76" i="9" s="1"/>
  <c r="Y77" i="9"/>
  <c r="X77" i="9" s="1"/>
  <c r="Y78" i="9"/>
  <c r="X78" i="9" s="1"/>
  <c r="Y79" i="9"/>
  <c r="X79" i="9" s="1"/>
  <c r="Y80" i="9"/>
  <c r="X80" i="9" s="1"/>
  <c r="Y81" i="9"/>
  <c r="X81" i="9" s="1"/>
  <c r="Y82" i="9"/>
  <c r="X82" i="9" s="1"/>
  <c r="Y83" i="9"/>
  <c r="X83" i="9" s="1"/>
  <c r="Y84" i="9"/>
  <c r="X84" i="9" s="1"/>
  <c r="Y85" i="9"/>
  <c r="X85" i="9" s="1"/>
  <c r="Y86" i="9"/>
  <c r="X86" i="9" s="1"/>
  <c r="Y87" i="9"/>
  <c r="X87" i="9" s="1"/>
  <c r="Y88" i="9"/>
  <c r="X88" i="9" s="1"/>
  <c r="Y89" i="9"/>
  <c r="X89" i="9" s="1"/>
  <c r="Y90" i="9"/>
  <c r="X90" i="9" s="1"/>
  <c r="Y91" i="9"/>
  <c r="X91" i="9" s="1"/>
  <c r="Y92" i="9"/>
  <c r="X92" i="9" s="1"/>
  <c r="Y93" i="9"/>
  <c r="X93" i="9" s="1"/>
  <c r="Y94" i="9"/>
  <c r="X94" i="9" s="1"/>
  <c r="Y95" i="9"/>
  <c r="X95" i="9" s="1"/>
  <c r="Y96" i="9"/>
  <c r="X96" i="9" s="1"/>
  <c r="Y97" i="9"/>
  <c r="X97" i="9" s="1"/>
  <c r="Y98" i="9"/>
  <c r="X98" i="9" s="1"/>
  <c r="Y99" i="9"/>
  <c r="X99" i="9" s="1"/>
  <c r="Y100" i="9"/>
  <c r="X100" i="9" s="1"/>
  <c r="Y101" i="9"/>
  <c r="X101" i="9" s="1"/>
  <c r="Y102" i="9"/>
  <c r="X102" i="9" s="1"/>
  <c r="Y103" i="9"/>
  <c r="X103" i="9" s="1"/>
  <c r="AA18" i="9"/>
  <c r="Z18" i="9" s="1"/>
  <c r="AA19" i="9"/>
  <c r="Z19" i="9" s="1"/>
  <c r="AA20" i="9"/>
  <c r="Z20" i="9" s="1"/>
  <c r="AA21" i="9"/>
  <c r="Z21" i="9" s="1"/>
  <c r="AA22" i="9"/>
  <c r="Z22" i="9" s="1"/>
  <c r="AA23" i="9"/>
  <c r="Z23" i="9" s="1"/>
  <c r="AA24" i="9"/>
  <c r="Z24" i="9" s="1"/>
  <c r="AA25" i="9"/>
  <c r="Z25" i="9" s="1"/>
  <c r="AA26" i="9"/>
  <c r="Z26" i="9" s="1"/>
  <c r="AA27" i="9"/>
  <c r="Z27" i="9" s="1"/>
  <c r="AA28" i="9"/>
  <c r="Z28" i="9" s="1"/>
  <c r="AA29" i="9"/>
  <c r="Z29" i="9" s="1"/>
  <c r="AA30" i="9"/>
  <c r="Z30" i="9" s="1"/>
  <c r="AA31" i="9"/>
  <c r="Z31" i="9" s="1"/>
  <c r="AA32" i="9"/>
  <c r="Z32" i="9" s="1"/>
  <c r="AA33" i="9"/>
  <c r="Z33" i="9" s="1"/>
  <c r="AA34" i="9"/>
  <c r="Z34" i="9" s="1"/>
  <c r="AA35" i="9"/>
  <c r="Z35" i="9" s="1"/>
  <c r="AA36" i="9"/>
  <c r="Z36" i="9" s="1"/>
  <c r="AA37" i="9"/>
  <c r="Z37" i="9" s="1"/>
  <c r="AA38" i="9"/>
  <c r="Z38" i="9" s="1"/>
  <c r="AA39" i="9"/>
  <c r="Z39" i="9" s="1"/>
  <c r="AA40" i="9"/>
  <c r="Z40" i="9" s="1"/>
  <c r="AA41" i="9"/>
  <c r="Z41" i="9" s="1"/>
  <c r="AA42" i="9"/>
  <c r="Z42" i="9" s="1"/>
  <c r="AA43" i="9"/>
  <c r="Z43" i="9" s="1"/>
  <c r="AA44" i="9"/>
  <c r="Z44" i="9" s="1"/>
  <c r="AA45" i="9"/>
  <c r="Z45" i="9" s="1"/>
  <c r="AA46" i="9"/>
  <c r="Z46" i="9" s="1"/>
  <c r="AA47" i="9"/>
  <c r="Z47" i="9" s="1"/>
  <c r="AA48" i="9"/>
  <c r="Z48" i="9" s="1"/>
  <c r="AA49" i="9"/>
  <c r="Z49" i="9" s="1"/>
  <c r="AA50" i="9"/>
  <c r="Z50" i="9" s="1"/>
  <c r="AA51" i="9"/>
  <c r="Z51" i="9" s="1"/>
  <c r="AA52" i="9"/>
  <c r="Z52" i="9" s="1"/>
  <c r="AA53" i="9"/>
  <c r="Z53" i="9" s="1"/>
  <c r="AA54" i="9"/>
  <c r="Z54" i="9" s="1"/>
  <c r="AA55" i="9"/>
  <c r="Z55" i="9" s="1"/>
  <c r="AA56" i="9"/>
  <c r="Z56" i="9" s="1"/>
  <c r="AA57" i="9"/>
  <c r="Z57" i="9" s="1"/>
  <c r="AA58" i="9"/>
  <c r="Z58" i="9" s="1"/>
  <c r="AA59" i="9"/>
  <c r="Z59" i="9" s="1"/>
  <c r="AA60" i="9"/>
  <c r="Z60" i="9" s="1"/>
  <c r="AA61" i="9"/>
  <c r="Z61" i="9" s="1"/>
  <c r="AA62" i="9"/>
  <c r="Z62" i="9" s="1"/>
  <c r="AA63" i="9"/>
  <c r="Z63" i="9" s="1"/>
  <c r="AA64" i="9"/>
  <c r="Z64" i="9" s="1"/>
  <c r="AA65" i="9"/>
  <c r="Z65" i="9" s="1"/>
  <c r="AA66" i="9"/>
  <c r="Z66" i="9" s="1"/>
  <c r="AA67" i="9"/>
  <c r="Z67" i="9" s="1"/>
  <c r="AA68" i="9"/>
  <c r="Z68" i="9" s="1"/>
  <c r="AA69" i="9"/>
  <c r="Z69" i="9" s="1"/>
  <c r="AA70" i="9"/>
  <c r="Z70" i="9" s="1"/>
  <c r="AA71" i="9"/>
  <c r="Z71" i="9" s="1"/>
  <c r="AA72" i="9"/>
  <c r="Z72" i="9" s="1"/>
  <c r="AA73" i="9"/>
  <c r="Z73" i="9" s="1"/>
  <c r="AA74" i="9"/>
  <c r="Z74" i="9" s="1"/>
  <c r="AA75" i="9"/>
  <c r="Z75" i="9" s="1"/>
  <c r="AA76" i="9"/>
  <c r="Z76" i="9" s="1"/>
  <c r="AA77" i="9"/>
  <c r="Z77" i="9" s="1"/>
  <c r="AA78" i="9"/>
  <c r="Z78" i="9" s="1"/>
  <c r="AA79" i="9"/>
  <c r="Z79" i="9" s="1"/>
  <c r="AA80" i="9"/>
  <c r="Z80" i="9" s="1"/>
  <c r="AA81" i="9"/>
  <c r="Z81" i="9" s="1"/>
  <c r="AA82" i="9"/>
  <c r="Z82" i="9" s="1"/>
  <c r="AA83" i="9"/>
  <c r="Z83" i="9" s="1"/>
  <c r="AA84" i="9"/>
  <c r="Z84" i="9" s="1"/>
  <c r="AA85" i="9"/>
  <c r="Z85" i="9" s="1"/>
  <c r="AA86" i="9"/>
  <c r="Z86" i="9" s="1"/>
  <c r="AA87" i="9"/>
  <c r="Z87" i="9" s="1"/>
  <c r="AA88" i="9"/>
  <c r="Z88" i="9" s="1"/>
  <c r="AA89" i="9"/>
  <c r="Z89" i="9" s="1"/>
  <c r="AA90" i="9"/>
  <c r="Z90" i="9" s="1"/>
  <c r="AA91" i="9"/>
  <c r="Z91" i="9" s="1"/>
  <c r="AA92" i="9"/>
  <c r="Z92" i="9" s="1"/>
  <c r="AA93" i="9"/>
  <c r="Z93" i="9" s="1"/>
  <c r="AA94" i="9"/>
  <c r="Z94" i="9" s="1"/>
  <c r="AA95" i="9"/>
  <c r="Z95" i="9" s="1"/>
  <c r="AA96" i="9"/>
  <c r="Z96" i="9" s="1"/>
  <c r="AA97" i="9"/>
  <c r="Z97" i="9" s="1"/>
  <c r="AA98" i="9"/>
  <c r="Z98" i="9" s="1"/>
  <c r="AA99" i="9"/>
  <c r="Z99" i="9" s="1"/>
  <c r="AA100" i="9"/>
  <c r="Z100" i="9" s="1"/>
  <c r="AA101" i="9"/>
  <c r="Z101" i="9" s="1"/>
  <c r="AA102" i="9"/>
  <c r="Z102" i="9" s="1"/>
  <c r="AA103" i="9"/>
  <c r="Z103" i="9" s="1"/>
  <c r="AB18" i="9"/>
  <c r="AB19" i="9"/>
  <c r="AB20" i="9"/>
  <c r="AB21" i="9"/>
  <c r="AB22" i="9"/>
  <c r="AU22" i="9" s="1"/>
  <c r="AB23" i="9"/>
  <c r="AB24" i="9"/>
  <c r="AB25" i="9"/>
  <c r="AB26" i="9"/>
  <c r="AB27" i="9"/>
  <c r="AB28" i="9"/>
  <c r="AB29" i="9"/>
  <c r="AB30" i="9"/>
  <c r="BB30" i="9" s="1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BB50" i="9" s="1"/>
  <c r="AB51" i="9"/>
  <c r="AB52" i="9"/>
  <c r="AB53" i="9"/>
  <c r="AB54" i="9"/>
  <c r="AB55" i="9"/>
  <c r="AB56" i="9"/>
  <c r="AB57" i="9"/>
  <c r="AB58" i="9"/>
  <c r="AB59" i="9"/>
  <c r="BB59" i="9" s="1"/>
  <c r="AB60" i="9"/>
  <c r="AB61" i="9"/>
  <c r="AB62" i="9"/>
  <c r="BB62" i="9" s="1"/>
  <c r="AB63" i="9"/>
  <c r="AB64" i="9"/>
  <c r="AB65" i="9"/>
  <c r="AB66" i="9"/>
  <c r="AB67" i="9"/>
  <c r="AB68" i="9"/>
  <c r="AB69" i="9"/>
  <c r="AB70" i="9"/>
  <c r="AB71" i="9"/>
  <c r="AB72" i="9"/>
  <c r="AB73" i="9"/>
  <c r="AB74" i="9"/>
  <c r="BB74" i="9" s="1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BB90" i="9" s="1"/>
  <c r="AB91" i="9"/>
  <c r="AB92" i="9"/>
  <c r="AB93" i="9"/>
  <c r="AB94" i="9"/>
  <c r="AB95" i="9"/>
  <c r="AB96" i="9"/>
  <c r="AB97" i="9"/>
  <c r="AB98" i="9"/>
  <c r="AB99" i="9"/>
  <c r="BB99" i="9" s="1"/>
  <c r="AB100" i="9"/>
  <c r="AB101" i="9"/>
  <c r="AB102" i="9"/>
  <c r="AB103" i="9"/>
  <c r="AC18" i="9"/>
  <c r="AV18" i="9" s="1"/>
  <c r="AC19" i="9"/>
  <c r="AV19" i="9" s="1"/>
  <c r="AC20" i="9"/>
  <c r="AV20" i="9" s="1"/>
  <c r="AC21" i="9"/>
  <c r="AV21" i="9" s="1"/>
  <c r="AC22" i="9"/>
  <c r="AV22" i="9" s="1"/>
  <c r="AC23" i="9"/>
  <c r="AV23" i="9" s="1"/>
  <c r="AC24" i="9"/>
  <c r="AV24" i="9" s="1"/>
  <c r="AC25" i="9"/>
  <c r="AV25" i="9" s="1"/>
  <c r="AC26" i="9"/>
  <c r="AV26" i="9" s="1"/>
  <c r="AC27" i="9"/>
  <c r="AV27" i="9" s="1"/>
  <c r="AC28" i="9"/>
  <c r="AV28" i="9" s="1"/>
  <c r="AC29" i="9"/>
  <c r="AV29" i="9" s="1"/>
  <c r="AC30" i="9"/>
  <c r="AV30" i="9" s="1"/>
  <c r="AC31" i="9"/>
  <c r="AV31" i="9" s="1"/>
  <c r="AC32" i="9"/>
  <c r="AV32" i="9" s="1"/>
  <c r="AC33" i="9"/>
  <c r="AV33" i="9" s="1"/>
  <c r="AC34" i="9"/>
  <c r="AV34" i="9" s="1"/>
  <c r="AC35" i="9"/>
  <c r="AV35" i="9" s="1"/>
  <c r="AC36" i="9"/>
  <c r="AV36" i="9" s="1"/>
  <c r="AC37" i="9"/>
  <c r="AV37" i="9" s="1"/>
  <c r="AC38" i="9"/>
  <c r="AV38" i="9" s="1"/>
  <c r="AC39" i="9"/>
  <c r="AV39" i="9" s="1"/>
  <c r="AC40" i="9"/>
  <c r="AV40" i="9" s="1"/>
  <c r="AC41" i="9"/>
  <c r="AV41" i="9" s="1"/>
  <c r="AC42" i="9"/>
  <c r="AV42" i="9" s="1"/>
  <c r="AC43" i="9"/>
  <c r="AV43" i="9" s="1"/>
  <c r="AC44" i="9"/>
  <c r="AV44" i="9" s="1"/>
  <c r="AC45" i="9"/>
  <c r="AV45" i="9" s="1"/>
  <c r="AC46" i="9"/>
  <c r="AV46" i="9" s="1"/>
  <c r="AC47" i="9"/>
  <c r="AV47" i="9" s="1"/>
  <c r="AC48" i="9"/>
  <c r="AV48" i="9" s="1"/>
  <c r="AC49" i="9"/>
  <c r="AV49" i="9" s="1"/>
  <c r="AC50" i="9"/>
  <c r="AV50" i="9" s="1"/>
  <c r="AC51" i="9"/>
  <c r="AV51" i="9" s="1"/>
  <c r="AC52" i="9"/>
  <c r="AV52" i="9" s="1"/>
  <c r="AC53" i="9"/>
  <c r="AV53" i="9" s="1"/>
  <c r="AC54" i="9"/>
  <c r="AV54" i="9" s="1"/>
  <c r="AC55" i="9"/>
  <c r="AV55" i="9" s="1"/>
  <c r="AC56" i="9"/>
  <c r="AV56" i="9" s="1"/>
  <c r="AC57" i="9"/>
  <c r="AV57" i="9" s="1"/>
  <c r="AC58" i="9"/>
  <c r="AV58" i="9" s="1"/>
  <c r="AC59" i="9"/>
  <c r="AV59" i="9" s="1"/>
  <c r="AC60" i="9"/>
  <c r="AV60" i="9" s="1"/>
  <c r="AC61" i="9"/>
  <c r="AV61" i="9" s="1"/>
  <c r="AC62" i="9"/>
  <c r="AV62" i="9" s="1"/>
  <c r="AC63" i="9"/>
  <c r="AV63" i="9" s="1"/>
  <c r="AC64" i="9"/>
  <c r="AV64" i="9" s="1"/>
  <c r="AC65" i="9"/>
  <c r="AV65" i="9" s="1"/>
  <c r="AC66" i="9"/>
  <c r="AC67" i="9"/>
  <c r="AV67" i="9" s="1"/>
  <c r="AC68" i="9"/>
  <c r="AV68" i="9" s="1"/>
  <c r="AC69" i="9"/>
  <c r="AV69" i="9" s="1"/>
  <c r="AC70" i="9"/>
  <c r="AV70" i="9" s="1"/>
  <c r="AC71" i="9"/>
  <c r="AV71" i="9" s="1"/>
  <c r="AC72" i="9"/>
  <c r="AV72" i="9" s="1"/>
  <c r="AC73" i="9"/>
  <c r="AV73" i="9" s="1"/>
  <c r="AC74" i="9"/>
  <c r="AV74" i="9" s="1"/>
  <c r="AC75" i="9"/>
  <c r="AV75" i="9" s="1"/>
  <c r="AC76" i="9"/>
  <c r="AV76" i="9" s="1"/>
  <c r="AC77" i="9"/>
  <c r="AV77" i="9" s="1"/>
  <c r="AC78" i="9"/>
  <c r="AC79" i="9"/>
  <c r="AV79" i="9" s="1"/>
  <c r="AC80" i="9"/>
  <c r="AV80" i="9" s="1"/>
  <c r="AC81" i="9"/>
  <c r="AV81" i="9" s="1"/>
  <c r="AC82" i="9"/>
  <c r="AV82" i="9" s="1"/>
  <c r="AC83" i="9"/>
  <c r="AV83" i="9" s="1"/>
  <c r="AC84" i="9"/>
  <c r="AV84" i="9" s="1"/>
  <c r="AC85" i="9"/>
  <c r="AV85" i="9" s="1"/>
  <c r="AC86" i="9"/>
  <c r="AV86" i="9" s="1"/>
  <c r="AC87" i="9"/>
  <c r="AV87" i="9" s="1"/>
  <c r="AC88" i="9"/>
  <c r="AV88" i="9" s="1"/>
  <c r="AC89" i="9"/>
  <c r="AV89" i="9" s="1"/>
  <c r="AC90" i="9"/>
  <c r="AV90" i="9" s="1"/>
  <c r="AC91" i="9"/>
  <c r="AV91" i="9" s="1"/>
  <c r="AC92" i="9"/>
  <c r="AV92" i="9" s="1"/>
  <c r="AC93" i="9"/>
  <c r="AV93" i="9" s="1"/>
  <c r="AC94" i="9"/>
  <c r="AV94" i="9" s="1"/>
  <c r="AC95" i="9"/>
  <c r="AV95" i="9" s="1"/>
  <c r="AC96" i="9"/>
  <c r="AV96" i="9" s="1"/>
  <c r="AC97" i="9"/>
  <c r="AV97" i="9" s="1"/>
  <c r="AC98" i="9"/>
  <c r="AV98" i="9" s="1"/>
  <c r="AC99" i="9"/>
  <c r="AV99" i="9" s="1"/>
  <c r="AC100" i="9"/>
  <c r="AV100" i="9" s="1"/>
  <c r="AC101" i="9"/>
  <c r="AV101" i="9" s="1"/>
  <c r="AC102" i="9"/>
  <c r="AV102" i="9" s="1"/>
  <c r="AC103" i="9"/>
  <c r="AV103" i="9" s="1"/>
  <c r="AE18" i="9"/>
  <c r="BG18" i="9" s="1"/>
  <c r="AE19" i="9"/>
  <c r="AE20" i="9"/>
  <c r="BG20" i="9" s="1"/>
  <c r="AE21" i="9"/>
  <c r="BG21" i="9" s="1"/>
  <c r="AE22" i="9"/>
  <c r="BG22" i="9" s="1"/>
  <c r="AE23" i="9"/>
  <c r="BG23" i="9" s="1"/>
  <c r="AE24" i="9"/>
  <c r="AE25" i="9"/>
  <c r="AE26" i="9"/>
  <c r="BG26" i="9" s="1"/>
  <c r="AE27" i="9"/>
  <c r="BG27" i="9" s="1"/>
  <c r="AE28" i="9"/>
  <c r="AE29" i="9"/>
  <c r="AE30" i="9"/>
  <c r="AW30" i="9" s="1"/>
  <c r="AE31" i="9"/>
  <c r="AE32" i="9"/>
  <c r="AE33" i="9"/>
  <c r="AE34" i="9"/>
  <c r="BG34" i="9" s="1"/>
  <c r="AE35" i="9"/>
  <c r="BG35" i="9" s="1"/>
  <c r="AE36" i="9"/>
  <c r="BG36" i="9" s="1"/>
  <c r="AE37" i="9"/>
  <c r="AE38" i="9"/>
  <c r="BG38" i="9" s="1"/>
  <c r="AE39" i="9"/>
  <c r="BG39" i="9" s="1"/>
  <c r="AE40" i="9"/>
  <c r="BG40" i="9" s="1"/>
  <c r="AE41" i="9"/>
  <c r="AE42" i="9"/>
  <c r="BG42" i="9" s="1"/>
  <c r="AE43" i="9"/>
  <c r="AE44" i="9"/>
  <c r="AE45" i="9"/>
  <c r="BG45" i="9" s="1"/>
  <c r="AE46" i="9"/>
  <c r="BG46" i="9" s="1"/>
  <c r="AE47" i="9"/>
  <c r="BG47" i="9" s="1"/>
  <c r="AE48" i="9"/>
  <c r="AE49" i="9"/>
  <c r="BG49" i="9" s="1"/>
  <c r="AE50" i="9"/>
  <c r="AE51" i="9"/>
  <c r="AE52" i="9"/>
  <c r="BG52" i="9" s="1"/>
  <c r="AE53" i="9"/>
  <c r="BG53" i="9" s="1"/>
  <c r="AE54" i="9"/>
  <c r="AE55" i="9"/>
  <c r="AE56" i="9"/>
  <c r="AE57" i="9"/>
  <c r="BG57" i="9" s="1"/>
  <c r="AE58" i="9"/>
  <c r="BG58" i="9" s="1"/>
  <c r="AE59" i="9"/>
  <c r="AE60" i="9"/>
  <c r="BG60" i="9" s="1"/>
  <c r="AE61" i="9"/>
  <c r="BG61" i="9" s="1"/>
  <c r="AE62" i="9"/>
  <c r="BG62" i="9" s="1"/>
  <c r="AE63" i="9"/>
  <c r="BG63" i="9" s="1"/>
  <c r="AE64" i="9"/>
  <c r="AE65" i="9"/>
  <c r="BG65" i="9" s="1"/>
  <c r="AE66" i="9"/>
  <c r="BG66" i="9" s="1"/>
  <c r="AE67" i="9"/>
  <c r="AE68" i="9"/>
  <c r="AE69" i="9"/>
  <c r="AE70" i="9"/>
  <c r="BG70" i="9" s="1"/>
  <c r="AE71" i="9"/>
  <c r="BG71" i="9" s="1"/>
  <c r="AE72" i="9"/>
  <c r="BG72" i="9" s="1"/>
  <c r="AE73" i="9"/>
  <c r="AE74" i="9"/>
  <c r="AW74" i="9" s="1"/>
  <c r="AE75" i="9"/>
  <c r="BG75" i="9" s="1"/>
  <c r="AE76" i="9"/>
  <c r="BG76" i="9" s="1"/>
  <c r="AE77" i="9"/>
  <c r="BG77" i="9" s="1"/>
  <c r="AE78" i="9"/>
  <c r="BG78" i="9" s="1"/>
  <c r="AE79" i="9"/>
  <c r="AE80" i="9"/>
  <c r="BG80" i="9" s="1"/>
  <c r="AE81" i="9"/>
  <c r="BG81" i="9" s="1"/>
  <c r="AE82" i="9"/>
  <c r="BG82" i="9" s="1"/>
  <c r="AE83" i="9"/>
  <c r="BG83" i="9" s="1"/>
  <c r="AE84" i="9"/>
  <c r="BG84" i="9" s="1"/>
  <c r="AE85" i="9"/>
  <c r="BG85" i="9" s="1"/>
  <c r="AE86" i="9"/>
  <c r="BG86" i="9" s="1"/>
  <c r="AE87" i="9"/>
  <c r="BG87" i="9" s="1"/>
  <c r="AE88" i="9"/>
  <c r="BG88" i="9" s="1"/>
  <c r="AE89" i="9"/>
  <c r="BG89" i="9" s="1"/>
  <c r="AE90" i="9"/>
  <c r="AE91" i="9"/>
  <c r="AE92" i="9"/>
  <c r="BG92" i="9" s="1"/>
  <c r="AE93" i="9"/>
  <c r="BG93" i="9" s="1"/>
  <c r="AE94" i="9"/>
  <c r="BG94" i="9" s="1"/>
  <c r="AE95" i="9"/>
  <c r="BG95" i="9" s="1"/>
  <c r="AE96" i="9"/>
  <c r="BG96" i="9" s="1"/>
  <c r="AE97" i="9"/>
  <c r="BG97" i="9" s="1"/>
  <c r="AE98" i="9"/>
  <c r="BG98" i="9" s="1"/>
  <c r="AE99" i="9"/>
  <c r="BG99" i="9" s="1"/>
  <c r="AE100" i="9"/>
  <c r="AE101" i="9"/>
  <c r="BG101" i="9" s="1"/>
  <c r="AE102" i="9"/>
  <c r="AE103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46" i="9"/>
  <c r="AF47" i="9"/>
  <c r="AF48" i="9"/>
  <c r="AF49" i="9"/>
  <c r="AF50" i="9"/>
  <c r="AF51" i="9"/>
  <c r="AF52" i="9"/>
  <c r="AF53" i="9"/>
  <c r="AF54" i="9"/>
  <c r="AF55" i="9"/>
  <c r="AF56" i="9"/>
  <c r="AF57" i="9"/>
  <c r="AF58" i="9"/>
  <c r="AF59" i="9"/>
  <c r="AF60" i="9"/>
  <c r="AF61" i="9"/>
  <c r="AF62" i="9"/>
  <c r="AF63" i="9"/>
  <c r="AF64" i="9"/>
  <c r="AW64" i="9" s="1"/>
  <c r="AF65" i="9"/>
  <c r="AF66" i="9"/>
  <c r="AF67" i="9"/>
  <c r="AF68" i="9"/>
  <c r="AF69" i="9"/>
  <c r="AF70" i="9"/>
  <c r="AF71" i="9"/>
  <c r="AF72" i="9"/>
  <c r="AF73" i="9"/>
  <c r="AF74" i="9"/>
  <c r="AF75" i="9"/>
  <c r="AF76" i="9"/>
  <c r="AF77" i="9"/>
  <c r="AF78" i="9"/>
  <c r="AF79" i="9"/>
  <c r="AF80" i="9"/>
  <c r="AF81" i="9"/>
  <c r="AF82" i="9"/>
  <c r="AF83" i="9"/>
  <c r="AF84" i="9"/>
  <c r="AF85" i="9"/>
  <c r="AF86" i="9"/>
  <c r="AF87" i="9"/>
  <c r="AF88" i="9"/>
  <c r="AF89" i="9"/>
  <c r="AF90" i="9"/>
  <c r="AF91" i="9"/>
  <c r="AF92" i="9"/>
  <c r="AF93" i="9"/>
  <c r="AF94" i="9"/>
  <c r="AF95" i="9"/>
  <c r="AF96" i="9"/>
  <c r="AF97" i="9"/>
  <c r="AF98" i="9"/>
  <c r="AF99" i="9"/>
  <c r="AF100" i="9"/>
  <c r="AW100" i="9" s="1"/>
  <c r="AF101" i="9"/>
  <c r="AF102" i="9"/>
  <c r="AF103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G61" i="9"/>
  <c r="AG62" i="9"/>
  <c r="AG63" i="9"/>
  <c r="AG64" i="9"/>
  <c r="AG65" i="9"/>
  <c r="AG66" i="9"/>
  <c r="AG67" i="9"/>
  <c r="AG68" i="9"/>
  <c r="AG69" i="9"/>
  <c r="AG70" i="9"/>
  <c r="AG71" i="9"/>
  <c r="AG72" i="9"/>
  <c r="AG73" i="9"/>
  <c r="AG74" i="9"/>
  <c r="AG75" i="9"/>
  <c r="AG76" i="9"/>
  <c r="AG77" i="9"/>
  <c r="AG78" i="9"/>
  <c r="AG79" i="9"/>
  <c r="AG80" i="9"/>
  <c r="AG81" i="9"/>
  <c r="AG82" i="9"/>
  <c r="AG83" i="9"/>
  <c r="AG84" i="9"/>
  <c r="AG85" i="9"/>
  <c r="AG86" i="9"/>
  <c r="AG87" i="9"/>
  <c r="AG88" i="9"/>
  <c r="AG89" i="9"/>
  <c r="AG90" i="9"/>
  <c r="AG91" i="9"/>
  <c r="AG92" i="9"/>
  <c r="AG93" i="9"/>
  <c r="AG94" i="9"/>
  <c r="AG95" i="9"/>
  <c r="AG96" i="9"/>
  <c r="AG97" i="9"/>
  <c r="AG98" i="9"/>
  <c r="AG99" i="9"/>
  <c r="AG100" i="9"/>
  <c r="AG101" i="9"/>
  <c r="AG102" i="9"/>
  <c r="AG103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51" i="9"/>
  <c r="AH52" i="9"/>
  <c r="AH53" i="9"/>
  <c r="AH54" i="9"/>
  <c r="AH55" i="9"/>
  <c r="AH56" i="9"/>
  <c r="AH57" i="9"/>
  <c r="AH58" i="9"/>
  <c r="AH59" i="9"/>
  <c r="AH60" i="9"/>
  <c r="AH61" i="9"/>
  <c r="AH62" i="9"/>
  <c r="AH63" i="9"/>
  <c r="AH64" i="9"/>
  <c r="AH65" i="9"/>
  <c r="AH66" i="9"/>
  <c r="AH67" i="9"/>
  <c r="AH68" i="9"/>
  <c r="AH69" i="9"/>
  <c r="AH70" i="9"/>
  <c r="AH71" i="9"/>
  <c r="AH72" i="9"/>
  <c r="AH73" i="9"/>
  <c r="AH74" i="9"/>
  <c r="AH75" i="9"/>
  <c r="AH76" i="9"/>
  <c r="AH77" i="9"/>
  <c r="AH78" i="9"/>
  <c r="AH79" i="9"/>
  <c r="AH80" i="9"/>
  <c r="AH81" i="9"/>
  <c r="AH82" i="9"/>
  <c r="AH83" i="9"/>
  <c r="AH84" i="9"/>
  <c r="AH85" i="9"/>
  <c r="AH86" i="9"/>
  <c r="AH87" i="9"/>
  <c r="AH88" i="9"/>
  <c r="AH89" i="9"/>
  <c r="AH90" i="9"/>
  <c r="AH91" i="9"/>
  <c r="AH92" i="9"/>
  <c r="AH93" i="9"/>
  <c r="AH94" i="9"/>
  <c r="AH95" i="9"/>
  <c r="AH96" i="9"/>
  <c r="AH97" i="9"/>
  <c r="AH98" i="9"/>
  <c r="AH99" i="9"/>
  <c r="AH100" i="9"/>
  <c r="AH101" i="9"/>
  <c r="AH102" i="9"/>
  <c r="AH103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I54" i="9"/>
  <c r="AI55" i="9"/>
  <c r="AI56" i="9"/>
  <c r="AI57" i="9"/>
  <c r="AI58" i="9"/>
  <c r="AI59" i="9"/>
  <c r="AI60" i="9"/>
  <c r="AI61" i="9"/>
  <c r="AI62" i="9"/>
  <c r="AI63" i="9"/>
  <c r="AI64" i="9"/>
  <c r="AI65" i="9"/>
  <c r="AI66" i="9"/>
  <c r="AI67" i="9"/>
  <c r="AI68" i="9"/>
  <c r="AI69" i="9"/>
  <c r="AI70" i="9"/>
  <c r="AI71" i="9"/>
  <c r="AI72" i="9"/>
  <c r="AI73" i="9"/>
  <c r="AI74" i="9"/>
  <c r="AI75" i="9"/>
  <c r="AI76" i="9"/>
  <c r="AI77" i="9"/>
  <c r="AI78" i="9"/>
  <c r="AI79" i="9"/>
  <c r="AI80" i="9"/>
  <c r="AI81" i="9"/>
  <c r="AI82" i="9"/>
  <c r="AI83" i="9"/>
  <c r="AI84" i="9"/>
  <c r="AI85" i="9"/>
  <c r="AI86" i="9"/>
  <c r="AI87" i="9"/>
  <c r="AI88" i="9"/>
  <c r="AI89" i="9"/>
  <c r="AI90" i="9"/>
  <c r="AI91" i="9"/>
  <c r="AI92" i="9"/>
  <c r="AI93" i="9"/>
  <c r="AI94" i="9"/>
  <c r="AI95" i="9"/>
  <c r="AI96" i="9"/>
  <c r="AI97" i="9"/>
  <c r="AI98" i="9"/>
  <c r="AI99" i="9"/>
  <c r="AI100" i="9"/>
  <c r="AI101" i="9"/>
  <c r="AI102" i="9"/>
  <c r="AI103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70" i="9"/>
  <c r="AJ71" i="9"/>
  <c r="AJ72" i="9"/>
  <c r="AJ73" i="9"/>
  <c r="AJ74" i="9"/>
  <c r="AJ75" i="9"/>
  <c r="AJ76" i="9"/>
  <c r="AJ77" i="9"/>
  <c r="AJ78" i="9"/>
  <c r="AJ79" i="9"/>
  <c r="AJ80" i="9"/>
  <c r="AJ81" i="9"/>
  <c r="AJ82" i="9"/>
  <c r="AJ83" i="9"/>
  <c r="AJ84" i="9"/>
  <c r="AJ85" i="9"/>
  <c r="AJ86" i="9"/>
  <c r="AJ87" i="9"/>
  <c r="AJ88" i="9"/>
  <c r="AJ89" i="9"/>
  <c r="AJ90" i="9"/>
  <c r="AJ91" i="9"/>
  <c r="AJ92" i="9"/>
  <c r="AJ93" i="9"/>
  <c r="AJ94" i="9"/>
  <c r="AJ95" i="9"/>
  <c r="AJ96" i="9"/>
  <c r="AJ97" i="9"/>
  <c r="AJ98" i="9"/>
  <c r="AJ99" i="9"/>
  <c r="AJ100" i="9"/>
  <c r="AJ101" i="9"/>
  <c r="AJ102" i="9"/>
  <c r="AJ103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31" i="9"/>
  <c r="AK32" i="9"/>
  <c r="AK33" i="9"/>
  <c r="AK34" i="9"/>
  <c r="AK35" i="9"/>
  <c r="AK36" i="9"/>
  <c r="AK37" i="9"/>
  <c r="AK38" i="9"/>
  <c r="AK39" i="9"/>
  <c r="AK40" i="9"/>
  <c r="AK41" i="9"/>
  <c r="AK42" i="9"/>
  <c r="AK43" i="9"/>
  <c r="AK44" i="9"/>
  <c r="AK45" i="9"/>
  <c r="AK46" i="9"/>
  <c r="AK47" i="9"/>
  <c r="AK48" i="9"/>
  <c r="AK49" i="9"/>
  <c r="AK50" i="9"/>
  <c r="AK51" i="9"/>
  <c r="AK52" i="9"/>
  <c r="AK53" i="9"/>
  <c r="AK54" i="9"/>
  <c r="AK55" i="9"/>
  <c r="AK56" i="9"/>
  <c r="AK57" i="9"/>
  <c r="AK58" i="9"/>
  <c r="AK59" i="9"/>
  <c r="AK60" i="9"/>
  <c r="AK61" i="9"/>
  <c r="AK62" i="9"/>
  <c r="AK63" i="9"/>
  <c r="AK64" i="9"/>
  <c r="AK65" i="9"/>
  <c r="AK66" i="9"/>
  <c r="AK67" i="9"/>
  <c r="AK68" i="9"/>
  <c r="AK69" i="9"/>
  <c r="AK70" i="9"/>
  <c r="AK71" i="9"/>
  <c r="AK72" i="9"/>
  <c r="AK73" i="9"/>
  <c r="AK74" i="9"/>
  <c r="AK75" i="9"/>
  <c r="AK76" i="9"/>
  <c r="AK77" i="9"/>
  <c r="AK78" i="9"/>
  <c r="AK79" i="9"/>
  <c r="AK80" i="9"/>
  <c r="AK81" i="9"/>
  <c r="AK82" i="9"/>
  <c r="AK83" i="9"/>
  <c r="AK84" i="9"/>
  <c r="AK85" i="9"/>
  <c r="AK86" i="9"/>
  <c r="AK87" i="9"/>
  <c r="AK88" i="9"/>
  <c r="AK89" i="9"/>
  <c r="AK90" i="9"/>
  <c r="AK91" i="9"/>
  <c r="AK92" i="9"/>
  <c r="AK93" i="9"/>
  <c r="AK94" i="9"/>
  <c r="AK95" i="9"/>
  <c r="AK96" i="9"/>
  <c r="AK97" i="9"/>
  <c r="AK98" i="9"/>
  <c r="AK99" i="9"/>
  <c r="AK100" i="9"/>
  <c r="AK101" i="9"/>
  <c r="AK102" i="9"/>
  <c r="AK103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2" i="9"/>
  <c r="AL43" i="9"/>
  <c r="AL44" i="9"/>
  <c r="AL45" i="9"/>
  <c r="AL46" i="9"/>
  <c r="AL47" i="9"/>
  <c r="AL48" i="9"/>
  <c r="AL49" i="9"/>
  <c r="AL50" i="9"/>
  <c r="AL51" i="9"/>
  <c r="AL52" i="9"/>
  <c r="AL53" i="9"/>
  <c r="AL54" i="9"/>
  <c r="AL55" i="9"/>
  <c r="AL56" i="9"/>
  <c r="AL57" i="9"/>
  <c r="AL58" i="9"/>
  <c r="AL59" i="9"/>
  <c r="AL60" i="9"/>
  <c r="AL61" i="9"/>
  <c r="AL62" i="9"/>
  <c r="AL63" i="9"/>
  <c r="AL64" i="9"/>
  <c r="AL65" i="9"/>
  <c r="AL66" i="9"/>
  <c r="AL67" i="9"/>
  <c r="AL68" i="9"/>
  <c r="AL69" i="9"/>
  <c r="AL70" i="9"/>
  <c r="AL71" i="9"/>
  <c r="AL72" i="9"/>
  <c r="AL73" i="9"/>
  <c r="AL74" i="9"/>
  <c r="AL75" i="9"/>
  <c r="AL76" i="9"/>
  <c r="AL77" i="9"/>
  <c r="AL78" i="9"/>
  <c r="AL79" i="9"/>
  <c r="AL80" i="9"/>
  <c r="AL81" i="9"/>
  <c r="AL82" i="9"/>
  <c r="AL83" i="9"/>
  <c r="AL84" i="9"/>
  <c r="AL85" i="9"/>
  <c r="AL86" i="9"/>
  <c r="AL87" i="9"/>
  <c r="AL88" i="9"/>
  <c r="AL89" i="9"/>
  <c r="AL90" i="9"/>
  <c r="AL91" i="9"/>
  <c r="AL92" i="9"/>
  <c r="AL93" i="9"/>
  <c r="AL94" i="9"/>
  <c r="AL95" i="9"/>
  <c r="AL96" i="9"/>
  <c r="AL97" i="9"/>
  <c r="AL98" i="9"/>
  <c r="AL99" i="9"/>
  <c r="AL100" i="9"/>
  <c r="AL101" i="9"/>
  <c r="AL102" i="9"/>
  <c r="AL103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M51" i="9"/>
  <c r="AM52" i="9"/>
  <c r="AM53" i="9"/>
  <c r="AM54" i="9"/>
  <c r="AM55" i="9"/>
  <c r="AM56" i="9"/>
  <c r="AM57" i="9"/>
  <c r="AM58" i="9"/>
  <c r="AM59" i="9"/>
  <c r="AM60" i="9"/>
  <c r="AM61" i="9"/>
  <c r="AM62" i="9"/>
  <c r="AM63" i="9"/>
  <c r="AM64" i="9"/>
  <c r="AM65" i="9"/>
  <c r="AM66" i="9"/>
  <c r="AM67" i="9"/>
  <c r="AM68" i="9"/>
  <c r="AM69" i="9"/>
  <c r="AM70" i="9"/>
  <c r="AM71" i="9"/>
  <c r="AM72" i="9"/>
  <c r="AM73" i="9"/>
  <c r="AM74" i="9"/>
  <c r="AM75" i="9"/>
  <c r="AM76" i="9"/>
  <c r="AM77" i="9"/>
  <c r="AM78" i="9"/>
  <c r="AM79" i="9"/>
  <c r="AM80" i="9"/>
  <c r="AM81" i="9"/>
  <c r="AM82" i="9"/>
  <c r="AM83" i="9"/>
  <c r="AM84" i="9"/>
  <c r="AM85" i="9"/>
  <c r="AM86" i="9"/>
  <c r="AM87" i="9"/>
  <c r="AM88" i="9"/>
  <c r="AM89" i="9"/>
  <c r="AM90" i="9"/>
  <c r="AM91" i="9"/>
  <c r="AM92" i="9"/>
  <c r="AM93" i="9"/>
  <c r="AM94" i="9"/>
  <c r="AM95" i="9"/>
  <c r="AM96" i="9"/>
  <c r="AM97" i="9"/>
  <c r="AM98" i="9"/>
  <c r="AM99" i="9"/>
  <c r="AM100" i="9"/>
  <c r="AM101" i="9"/>
  <c r="AM102" i="9"/>
  <c r="AM103" i="9"/>
  <c r="AN18" i="9"/>
  <c r="AN19" i="9"/>
  <c r="AN20" i="9"/>
  <c r="AN21" i="9"/>
  <c r="AN22" i="9"/>
  <c r="AN23" i="9"/>
  <c r="AN24" i="9"/>
  <c r="AN25" i="9"/>
  <c r="AN26" i="9"/>
  <c r="AN27" i="9"/>
  <c r="AN28" i="9"/>
  <c r="AN29" i="9"/>
  <c r="AN30" i="9"/>
  <c r="AN31" i="9"/>
  <c r="AN32" i="9"/>
  <c r="AN33" i="9"/>
  <c r="AN34" i="9"/>
  <c r="AN35" i="9"/>
  <c r="AN36" i="9"/>
  <c r="AN37" i="9"/>
  <c r="AN38" i="9"/>
  <c r="AN39" i="9"/>
  <c r="AN40" i="9"/>
  <c r="AN41" i="9"/>
  <c r="AN42" i="9"/>
  <c r="AN43" i="9"/>
  <c r="AN44" i="9"/>
  <c r="AN45" i="9"/>
  <c r="AN46" i="9"/>
  <c r="AN47" i="9"/>
  <c r="AN48" i="9"/>
  <c r="AN49" i="9"/>
  <c r="AN50" i="9"/>
  <c r="AN51" i="9"/>
  <c r="AN52" i="9"/>
  <c r="AN53" i="9"/>
  <c r="AN54" i="9"/>
  <c r="AN55" i="9"/>
  <c r="AN56" i="9"/>
  <c r="AN57" i="9"/>
  <c r="AN58" i="9"/>
  <c r="AN59" i="9"/>
  <c r="AN60" i="9"/>
  <c r="AN61" i="9"/>
  <c r="AN62" i="9"/>
  <c r="AN63" i="9"/>
  <c r="AN64" i="9"/>
  <c r="AN65" i="9"/>
  <c r="AN66" i="9"/>
  <c r="AN67" i="9"/>
  <c r="AN68" i="9"/>
  <c r="AN69" i="9"/>
  <c r="AN70" i="9"/>
  <c r="AN71" i="9"/>
  <c r="AN72" i="9"/>
  <c r="AN73" i="9"/>
  <c r="AN74" i="9"/>
  <c r="AN75" i="9"/>
  <c r="AN76" i="9"/>
  <c r="AN77" i="9"/>
  <c r="AN78" i="9"/>
  <c r="AN79" i="9"/>
  <c r="AN80" i="9"/>
  <c r="AN81" i="9"/>
  <c r="AN82" i="9"/>
  <c r="AN83" i="9"/>
  <c r="AN84" i="9"/>
  <c r="AN85" i="9"/>
  <c r="AN86" i="9"/>
  <c r="AN87" i="9"/>
  <c r="AN88" i="9"/>
  <c r="AN89" i="9"/>
  <c r="AN90" i="9"/>
  <c r="AN91" i="9"/>
  <c r="AN92" i="9"/>
  <c r="AN93" i="9"/>
  <c r="AN94" i="9"/>
  <c r="AN95" i="9"/>
  <c r="AN96" i="9"/>
  <c r="AN97" i="9"/>
  <c r="AN98" i="9"/>
  <c r="AN99" i="9"/>
  <c r="AN100" i="9"/>
  <c r="AN101" i="9"/>
  <c r="AN102" i="9"/>
  <c r="AN103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1" i="9"/>
  <c r="AO32" i="9"/>
  <c r="AO33" i="9"/>
  <c r="AO34" i="9"/>
  <c r="AO35" i="9"/>
  <c r="AO36" i="9"/>
  <c r="AO37" i="9"/>
  <c r="AO38" i="9"/>
  <c r="AO39" i="9"/>
  <c r="AO40" i="9"/>
  <c r="AO41" i="9"/>
  <c r="AO42" i="9"/>
  <c r="AO43" i="9"/>
  <c r="AO44" i="9"/>
  <c r="AO45" i="9"/>
  <c r="AO46" i="9"/>
  <c r="AO47" i="9"/>
  <c r="AO48" i="9"/>
  <c r="AO49" i="9"/>
  <c r="AO50" i="9"/>
  <c r="AO51" i="9"/>
  <c r="AO52" i="9"/>
  <c r="AO53" i="9"/>
  <c r="AO54" i="9"/>
  <c r="AO55" i="9"/>
  <c r="AO56" i="9"/>
  <c r="AO57" i="9"/>
  <c r="AO58" i="9"/>
  <c r="AO59" i="9"/>
  <c r="AO60" i="9"/>
  <c r="AO61" i="9"/>
  <c r="AO62" i="9"/>
  <c r="AO63" i="9"/>
  <c r="AO64" i="9"/>
  <c r="AO65" i="9"/>
  <c r="AO66" i="9"/>
  <c r="AO67" i="9"/>
  <c r="AO68" i="9"/>
  <c r="AO69" i="9"/>
  <c r="AO70" i="9"/>
  <c r="AO71" i="9"/>
  <c r="AO72" i="9"/>
  <c r="AO73" i="9"/>
  <c r="AO74" i="9"/>
  <c r="AO75" i="9"/>
  <c r="AO76" i="9"/>
  <c r="AO77" i="9"/>
  <c r="AO78" i="9"/>
  <c r="AO79" i="9"/>
  <c r="AO80" i="9"/>
  <c r="AO81" i="9"/>
  <c r="AO82" i="9"/>
  <c r="AO83" i="9"/>
  <c r="AO84" i="9"/>
  <c r="AO85" i="9"/>
  <c r="AO86" i="9"/>
  <c r="AO87" i="9"/>
  <c r="AO88" i="9"/>
  <c r="AO89" i="9"/>
  <c r="AO90" i="9"/>
  <c r="AO91" i="9"/>
  <c r="AO92" i="9"/>
  <c r="AO93" i="9"/>
  <c r="AO94" i="9"/>
  <c r="AO95" i="9"/>
  <c r="AO96" i="9"/>
  <c r="AO97" i="9"/>
  <c r="AO98" i="9"/>
  <c r="AO99" i="9"/>
  <c r="AO100" i="9"/>
  <c r="AO101" i="9"/>
  <c r="AO102" i="9"/>
  <c r="AO103" i="9"/>
  <c r="AU20" i="9"/>
  <c r="AU32" i="9"/>
  <c r="AU44" i="9"/>
  <c r="AU56" i="9"/>
  <c r="AV66" i="9"/>
  <c r="AV78" i="9"/>
  <c r="AW28" i="9"/>
  <c r="AZ20" i="9"/>
  <c r="AZ21" i="9"/>
  <c r="AZ32" i="9"/>
  <c r="AZ44" i="9"/>
  <c r="AZ56" i="9"/>
  <c r="AZ68" i="9"/>
  <c r="AZ80" i="9"/>
  <c r="AZ81" i="9"/>
  <c r="AZ92" i="9"/>
  <c r="BA27" i="9"/>
  <c r="BA38" i="9"/>
  <c r="BA39" i="9"/>
  <c r="BA42" i="9"/>
  <c r="BA51" i="9"/>
  <c r="BA63" i="9"/>
  <c r="BA66" i="9"/>
  <c r="BA75" i="9"/>
  <c r="BA78" i="9"/>
  <c r="BA86" i="9"/>
  <c r="BA87" i="9"/>
  <c r="BA99" i="9"/>
  <c r="BA102" i="9"/>
  <c r="BG28" i="9"/>
  <c r="BG48" i="9"/>
  <c r="BG64" i="9"/>
  <c r="BG100" i="9"/>
  <c r="AW26" i="9" l="1"/>
  <c r="BA101" i="9"/>
  <c r="BA89" i="9"/>
  <c r="BA65" i="9"/>
  <c r="BA53" i="9"/>
  <c r="BA41" i="9"/>
  <c r="BA29" i="9"/>
  <c r="BH95" i="9"/>
  <c r="BD95" i="9"/>
  <c r="BD83" i="9"/>
  <c r="BD71" i="9"/>
  <c r="BH71" i="9"/>
  <c r="BH59" i="9"/>
  <c r="BD59" i="9"/>
  <c r="BD47" i="9"/>
  <c r="BD35" i="9"/>
  <c r="BD23" i="9"/>
  <c r="BH94" i="9"/>
  <c r="BD94" i="9"/>
  <c r="BD82" i="9"/>
  <c r="BD70" i="9"/>
  <c r="BD58" i="9"/>
  <c r="BD46" i="9"/>
  <c r="BD34" i="9"/>
  <c r="BD22" i="9"/>
  <c r="BD93" i="9"/>
  <c r="BH93" i="9"/>
  <c r="BD81" i="9"/>
  <c r="BD69" i="9"/>
  <c r="BH57" i="9"/>
  <c r="BD57" i="9"/>
  <c r="BH45" i="9"/>
  <c r="BD45" i="9"/>
  <c r="BD33" i="9"/>
  <c r="BD21" i="9"/>
  <c r="BD92" i="9"/>
  <c r="BD80" i="9"/>
  <c r="BD68" i="9"/>
  <c r="BH56" i="9"/>
  <c r="BD56" i="9"/>
  <c r="BD44" i="9"/>
  <c r="BD32" i="9"/>
  <c r="BH32" i="9"/>
  <c r="BD20" i="9"/>
  <c r="BA98" i="9"/>
  <c r="BA74" i="9"/>
  <c r="BA62" i="9"/>
  <c r="BA50" i="9"/>
  <c r="BA26" i="9"/>
  <c r="BD103" i="9"/>
  <c r="BD91" i="9"/>
  <c r="BD79" i="9"/>
  <c r="BD67" i="9"/>
  <c r="BD55" i="9"/>
  <c r="BH55" i="9"/>
  <c r="BD43" i="9"/>
  <c r="BD31" i="9"/>
  <c r="BH31" i="9"/>
  <c r="BD19" i="9"/>
  <c r="BA97" i="9"/>
  <c r="BA85" i="9"/>
  <c r="BA73" i="9"/>
  <c r="BA61" i="9"/>
  <c r="BA49" i="9"/>
  <c r="BA37" i="9"/>
  <c r="BA25" i="9"/>
  <c r="BD102" i="9"/>
  <c r="BD90" i="9"/>
  <c r="BH90" i="9"/>
  <c r="BD78" i="9"/>
  <c r="BD66" i="9"/>
  <c r="BD54" i="9"/>
  <c r="BD42" i="9"/>
  <c r="BH30" i="9"/>
  <c r="BD30" i="9"/>
  <c r="BD18" i="9"/>
  <c r="BD101" i="9"/>
  <c r="BH89" i="9"/>
  <c r="BD89" i="9"/>
  <c r="BD77" i="9"/>
  <c r="BD65" i="9"/>
  <c r="BD53" i="9"/>
  <c r="BH41" i="9"/>
  <c r="BD41" i="9"/>
  <c r="BD29" i="9"/>
  <c r="BH29" i="9"/>
  <c r="BD100" i="9"/>
  <c r="BD88" i="9"/>
  <c r="BD76" i="9"/>
  <c r="BH64" i="9"/>
  <c r="BD64" i="9"/>
  <c r="BD52" i="9"/>
  <c r="BD40" i="9"/>
  <c r="BD28" i="9"/>
  <c r="BH99" i="9"/>
  <c r="BD99" i="9"/>
  <c r="BD87" i="9"/>
  <c r="BD75" i="9"/>
  <c r="BH75" i="9"/>
  <c r="BD63" i="9"/>
  <c r="BD51" i="9"/>
  <c r="BH39" i="9"/>
  <c r="BD39" i="9"/>
  <c r="BD27" i="9"/>
  <c r="BD98" i="9"/>
  <c r="BD86" i="9"/>
  <c r="BH74" i="9"/>
  <c r="BD74" i="9"/>
  <c r="BD62" i="9"/>
  <c r="BD50" i="9"/>
  <c r="BH38" i="9"/>
  <c r="BD38" i="9"/>
  <c r="BD26" i="9"/>
  <c r="BD97" i="9"/>
  <c r="BD85" i="9"/>
  <c r="BD73" i="9"/>
  <c r="BD61" i="9"/>
  <c r="BD49" i="9"/>
  <c r="BD37" i="9"/>
  <c r="BD25" i="9"/>
  <c r="BD96" i="9"/>
  <c r="BD84" i="9"/>
  <c r="BD72" i="9"/>
  <c r="BD60" i="9"/>
  <c r="BD48" i="9"/>
  <c r="BD36" i="9"/>
  <c r="BD24" i="9"/>
  <c r="G58" i="9"/>
  <c r="AW84" i="9"/>
  <c r="AW72" i="9"/>
  <c r="AW60" i="9"/>
  <c r="AW24" i="9"/>
  <c r="F34" i="9"/>
  <c r="F93" i="9"/>
  <c r="AW25" i="9"/>
  <c r="BB97" i="9"/>
  <c r="AW81" i="9"/>
  <c r="AW80" i="9"/>
  <c r="G45" i="9"/>
  <c r="G21" i="9"/>
  <c r="S95" i="9"/>
  <c r="R95" i="9" s="1"/>
  <c r="BA94" i="9"/>
  <c r="BA82" i="9"/>
  <c r="BA70" i="9"/>
  <c r="BA58" i="9"/>
  <c r="BA46" i="9"/>
  <c r="BA34" i="9"/>
  <c r="BA22" i="9"/>
  <c r="AW102" i="9"/>
  <c r="BA93" i="9"/>
  <c r="BA81" i="9"/>
  <c r="BA69" i="9"/>
  <c r="BA57" i="9"/>
  <c r="BA45" i="9"/>
  <c r="BA33" i="9"/>
  <c r="BA21" i="9"/>
  <c r="F81" i="9"/>
  <c r="BA100" i="9"/>
  <c r="BA88" i="9"/>
  <c r="BA76" i="9"/>
  <c r="BA64" i="9"/>
  <c r="BA52" i="9"/>
  <c r="BA40" i="9"/>
  <c r="BA28" i="9"/>
  <c r="G57" i="9"/>
  <c r="G33" i="9"/>
  <c r="AW22" i="9"/>
  <c r="G69" i="9"/>
  <c r="F96" i="9"/>
  <c r="BB27" i="9"/>
  <c r="S83" i="9"/>
  <c r="R83" i="9" s="1"/>
  <c r="S71" i="9"/>
  <c r="R71" i="9" s="1"/>
  <c r="S59" i="9"/>
  <c r="AT59" i="9" s="1"/>
  <c r="S47" i="9"/>
  <c r="AT47" i="9" s="1"/>
  <c r="S35" i="9"/>
  <c r="AT35" i="9" s="1"/>
  <c r="BA79" i="9"/>
  <c r="BA55" i="9"/>
  <c r="BA43" i="9"/>
  <c r="BA31" i="9"/>
  <c r="BG90" i="9"/>
  <c r="BB93" i="9"/>
  <c r="BB45" i="9"/>
  <c r="BB81" i="9"/>
  <c r="BB21" i="9"/>
  <c r="AW73" i="9"/>
  <c r="AW37" i="9"/>
  <c r="BB101" i="9"/>
  <c r="BB89" i="9"/>
  <c r="BB77" i="9"/>
  <c r="BB65" i="9"/>
  <c r="BB53" i="9"/>
  <c r="BB41" i="9"/>
  <c r="BB29" i="9"/>
  <c r="BG102" i="9"/>
  <c r="BB100" i="9"/>
  <c r="BB76" i="9"/>
  <c r="AW66" i="9"/>
  <c r="BG30" i="9"/>
  <c r="AW31" i="9"/>
  <c r="BA92" i="9"/>
  <c r="BA56" i="9"/>
  <c r="BB57" i="9"/>
  <c r="BB33" i="9"/>
  <c r="S23" i="9"/>
  <c r="R23" i="9" s="1"/>
  <c r="BG29" i="9"/>
  <c r="AP82" i="9"/>
  <c r="AY82" i="9" s="1"/>
  <c r="AP36" i="9"/>
  <c r="AY36" i="9" s="1"/>
  <c r="AW50" i="9"/>
  <c r="BB102" i="9"/>
  <c r="BB78" i="9"/>
  <c r="BB66" i="9"/>
  <c r="BB54" i="9"/>
  <c r="BB42" i="9"/>
  <c r="BB18" i="9"/>
  <c r="S103" i="9"/>
  <c r="R103" i="9" s="1"/>
  <c r="S91" i="9"/>
  <c r="R91" i="9" s="1"/>
  <c r="S67" i="9"/>
  <c r="R67" i="9" s="1"/>
  <c r="S55" i="9"/>
  <c r="BC55" i="9" s="1"/>
  <c r="S43" i="9"/>
  <c r="R43" i="9" s="1"/>
  <c r="BG41" i="9"/>
  <c r="AU81" i="9"/>
  <c r="AW101" i="9"/>
  <c r="AW89" i="9"/>
  <c r="AW77" i="9"/>
  <c r="AW53" i="9"/>
  <c r="AW29" i="9"/>
  <c r="S96" i="9"/>
  <c r="R96" i="9" s="1"/>
  <c r="S84" i="9"/>
  <c r="R84" i="9" s="1"/>
  <c r="S72" i="9"/>
  <c r="R72" i="9" s="1"/>
  <c r="S60" i="9"/>
  <c r="AT60" i="9" s="1"/>
  <c r="S48" i="9"/>
  <c r="R48" i="9" s="1"/>
  <c r="AW88" i="9"/>
  <c r="AW76" i="9"/>
  <c r="AW52" i="9"/>
  <c r="AW40" i="9"/>
  <c r="BB94" i="9"/>
  <c r="BB82" i="9"/>
  <c r="BB70" i="9"/>
  <c r="BB34" i="9"/>
  <c r="BB22" i="9"/>
  <c r="BG74" i="9"/>
  <c r="BG50" i="9"/>
  <c r="AW62" i="9"/>
  <c r="BG73" i="9"/>
  <c r="AW98" i="9"/>
  <c r="AW61" i="9"/>
  <c r="AP33" i="9"/>
  <c r="AY33" i="9" s="1"/>
  <c r="G46" i="9"/>
  <c r="F94" i="9"/>
  <c r="F22" i="9"/>
  <c r="AW86" i="9"/>
  <c r="AW85" i="9"/>
  <c r="AW38" i="9"/>
  <c r="AW78" i="9"/>
  <c r="G82" i="9"/>
  <c r="AP95" i="9"/>
  <c r="AY95" i="9" s="1"/>
  <c r="AP59" i="9"/>
  <c r="AY59" i="9" s="1"/>
  <c r="AP37" i="9"/>
  <c r="AY37" i="9" s="1"/>
  <c r="AW103" i="9"/>
  <c r="AW91" i="9"/>
  <c r="AW67" i="9"/>
  <c r="AW55" i="9"/>
  <c r="AW19" i="9"/>
  <c r="BB95" i="9"/>
  <c r="BB83" i="9"/>
  <c r="BB35" i="9"/>
  <c r="AW36" i="9"/>
  <c r="AQ38" i="9"/>
  <c r="BB92" i="9"/>
  <c r="BB56" i="9"/>
  <c r="BB44" i="9"/>
  <c r="BB32" i="9"/>
  <c r="BB20" i="9"/>
  <c r="S85" i="9"/>
  <c r="R85" i="9" s="1"/>
  <c r="AQ73" i="9"/>
  <c r="AU71" i="9"/>
  <c r="BB71" i="9"/>
  <c r="AU47" i="9"/>
  <c r="BB47" i="9"/>
  <c r="AU23" i="9"/>
  <c r="BB23" i="9"/>
  <c r="BA60" i="9"/>
  <c r="AP99" i="9"/>
  <c r="AY99" i="9" s="1"/>
  <c r="AQ41" i="9"/>
  <c r="BG59" i="9"/>
  <c r="AQ58" i="9"/>
  <c r="AP96" i="9"/>
  <c r="AY96" i="9" s="1"/>
  <c r="AQ60" i="9"/>
  <c r="AP24" i="9"/>
  <c r="AY24" i="9" s="1"/>
  <c r="AP86" i="9"/>
  <c r="AY86" i="9" s="1"/>
  <c r="AP100" i="9"/>
  <c r="AY100" i="9" s="1"/>
  <c r="AW54" i="9"/>
  <c r="AW18" i="9"/>
  <c r="AU58" i="9"/>
  <c r="BB58" i="9"/>
  <c r="AU46" i="9"/>
  <c r="BB46" i="9"/>
  <c r="S94" i="9"/>
  <c r="R94" i="9" s="1"/>
  <c r="S82" i="9"/>
  <c r="R82" i="9" s="1"/>
  <c r="S70" i="9"/>
  <c r="R70" i="9" s="1"/>
  <c r="S58" i="9"/>
  <c r="BC58" i="9" s="1"/>
  <c r="S46" i="9"/>
  <c r="R46" i="9" s="1"/>
  <c r="S34" i="9"/>
  <c r="AT34" i="9" s="1"/>
  <c r="S22" i="9"/>
  <c r="BC22" i="9" s="1"/>
  <c r="BA83" i="9"/>
  <c r="BA59" i="9"/>
  <c r="BA35" i="9"/>
  <c r="AU69" i="9"/>
  <c r="BB69" i="9"/>
  <c r="S21" i="9"/>
  <c r="R21" i="9" s="1"/>
  <c r="AP39" i="9"/>
  <c r="AY39" i="9" s="1"/>
  <c r="AP65" i="9"/>
  <c r="P65" i="9" s="1"/>
  <c r="Q65" i="9" s="1"/>
  <c r="AS65" i="9" s="1"/>
  <c r="AW65" i="9"/>
  <c r="AU80" i="9"/>
  <c r="BB80" i="9"/>
  <c r="AU68" i="9"/>
  <c r="BB68" i="9"/>
  <c r="S92" i="9"/>
  <c r="R92" i="9" s="1"/>
  <c r="S80" i="9"/>
  <c r="R80" i="9" s="1"/>
  <c r="S68" i="9"/>
  <c r="R68" i="9" s="1"/>
  <c r="S56" i="9"/>
  <c r="AT56" i="9" s="1"/>
  <c r="S44" i="9"/>
  <c r="R44" i="9" s="1"/>
  <c r="S32" i="9"/>
  <c r="R32" i="9" s="1"/>
  <c r="S20" i="9"/>
  <c r="R20" i="9" s="1"/>
  <c r="AU87" i="9"/>
  <c r="BB87" i="9"/>
  <c r="AU63" i="9"/>
  <c r="BB63" i="9"/>
  <c r="AP87" i="9"/>
  <c r="AY87" i="9" s="1"/>
  <c r="AU103" i="9"/>
  <c r="BB103" i="9"/>
  <c r="AU91" i="9"/>
  <c r="BB91" i="9"/>
  <c r="AU79" i="9"/>
  <c r="BB79" i="9"/>
  <c r="AU67" i="9"/>
  <c r="BB67" i="9"/>
  <c r="AU55" i="9"/>
  <c r="BB55" i="9"/>
  <c r="AU43" i="9"/>
  <c r="BB43" i="9"/>
  <c r="AU31" i="9"/>
  <c r="BB31" i="9"/>
  <c r="AU19" i="9"/>
  <c r="BB19" i="9"/>
  <c r="S31" i="9"/>
  <c r="R31" i="9" s="1"/>
  <c r="S19" i="9"/>
  <c r="R19" i="9" s="1"/>
  <c r="AP85" i="9"/>
  <c r="AY85" i="9" s="1"/>
  <c r="AU51" i="9"/>
  <c r="BB51" i="9"/>
  <c r="AQ61" i="9"/>
  <c r="AW23" i="9"/>
  <c r="S101" i="9"/>
  <c r="BC101" i="9" s="1"/>
  <c r="S89" i="9"/>
  <c r="BC89" i="9" s="1"/>
  <c r="S41" i="9"/>
  <c r="BC41" i="9" s="1"/>
  <c r="S29" i="9"/>
  <c r="BC29" i="9" s="1"/>
  <c r="AW96" i="9"/>
  <c r="AU88" i="9"/>
  <c r="BB88" i="9"/>
  <c r="AU64" i="9"/>
  <c r="BB64" i="9"/>
  <c r="AU52" i="9"/>
  <c r="BB52" i="9"/>
  <c r="AU40" i="9"/>
  <c r="BB40" i="9"/>
  <c r="AU28" i="9"/>
  <c r="BB28" i="9"/>
  <c r="S40" i="9"/>
  <c r="R40" i="9" s="1"/>
  <c r="S28" i="9"/>
  <c r="R28" i="9" s="1"/>
  <c r="AU75" i="9"/>
  <c r="BB75" i="9"/>
  <c r="AU39" i="9"/>
  <c r="BB39" i="9"/>
  <c r="AU98" i="9"/>
  <c r="BB98" i="9"/>
  <c r="AU86" i="9"/>
  <c r="BB86" i="9"/>
  <c r="AU38" i="9"/>
  <c r="BB38" i="9"/>
  <c r="AU26" i="9"/>
  <c r="BB26" i="9"/>
  <c r="AP73" i="9"/>
  <c r="AY73" i="9" s="1"/>
  <c r="AQ37" i="9"/>
  <c r="AW79" i="9"/>
  <c r="AP43" i="9"/>
  <c r="AY43" i="9" s="1"/>
  <c r="AP31" i="9"/>
  <c r="AY31" i="9" s="1"/>
  <c r="AW69" i="9"/>
  <c r="M33" i="9"/>
  <c r="N33" i="9" s="1"/>
  <c r="AR33" i="9" s="1"/>
  <c r="AW21" i="9"/>
  <c r="AU85" i="9"/>
  <c r="BB85" i="9"/>
  <c r="AU73" i="9"/>
  <c r="BB73" i="9"/>
  <c r="AU61" i="9"/>
  <c r="BB61" i="9"/>
  <c r="AU49" i="9"/>
  <c r="BB49" i="9"/>
  <c r="AU37" i="9"/>
  <c r="BB37" i="9"/>
  <c r="AU25" i="9"/>
  <c r="BB25" i="9"/>
  <c r="S97" i="9"/>
  <c r="R97" i="9" s="1"/>
  <c r="S73" i="9"/>
  <c r="AT73" i="9" s="1"/>
  <c r="S61" i="9"/>
  <c r="R61" i="9" s="1"/>
  <c r="S49" i="9"/>
  <c r="R49" i="9" s="1"/>
  <c r="S37" i="9"/>
  <c r="R37" i="9" s="1"/>
  <c r="AQ94" i="9"/>
  <c r="AP72" i="9"/>
  <c r="AY72" i="9" s="1"/>
  <c r="AQ36" i="9"/>
  <c r="AQ98" i="9"/>
  <c r="AP66" i="9"/>
  <c r="AY66" i="9" s="1"/>
  <c r="AP42" i="9"/>
  <c r="AY42" i="9" s="1"/>
  <c r="AP30" i="9"/>
  <c r="AY30" i="9" s="1"/>
  <c r="AQ92" i="9"/>
  <c r="AW68" i="9"/>
  <c r="AW44" i="9"/>
  <c r="AW32" i="9"/>
  <c r="AW20" i="9"/>
  <c r="AU96" i="9"/>
  <c r="BB96" i="9"/>
  <c r="BB84" i="9"/>
  <c r="BB72" i="9"/>
  <c r="AU60" i="9"/>
  <c r="BB60" i="9"/>
  <c r="BB48" i="9"/>
  <c r="AU36" i="9"/>
  <c r="BB36" i="9"/>
  <c r="AU24" i="9"/>
  <c r="BB24" i="9"/>
  <c r="S36" i="9"/>
  <c r="AT36" i="9" s="1"/>
  <c r="S24" i="9"/>
  <c r="BC24" i="9" s="1"/>
  <c r="BA96" i="9"/>
  <c r="BA24" i="9"/>
  <c r="M92" i="9"/>
  <c r="N92" i="9" s="1"/>
  <c r="M100" i="9"/>
  <c r="N100" i="9" s="1"/>
  <c r="M88" i="9"/>
  <c r="N88" i="9" s="1"/>
  <c r="M76" i="9"/>
  <c r="N76" i="9" s="1"/>
  <c r="M64" i="9"/>
  <c r="N64" i="9" s="1"/>
  <c r="M52" i="9"/>
  <c r="N52" i="9" s="1"/>
  <c r="M40" i="9"/>
  <c r="N40" i="9" s="1"/>
  <c r="M28" i="9"/>
  <c r="N28" i="9" s="1"/>
  <c r="BG33" i="9"/>
  <c r="M91" i="9"/>
  <c r="N91" i="9" s="1"/>
  <c r="BA72" i="9"/>
  <c r="AW45" i="9"/>
  <c r="BA47" i="9"/>
  <c r="AW92" i="9"/>
  <c r="AW42" i="9"/>
  <c r="AU84" i="9"/>
  <c r="AQ32" i="9"/>
  <c r="M57" i="9"/>
  <c r="N57" i="9" s="1"/>
  <c r="BA36" i="9"/>
  <c r="BA23" i="9"/>
  <c r="BA68" i="9"/>
  <c r="BA32" i="9"/>
  <c r="AU83" i="9"/>
  <c r="AQ87" i="9"/>
  <c r="AP61" i="9"/>
  <c r="AY61" i="9" s="1"/>
  <c r="M45" i="9"/>
  <c r="N45" i="9" s="1"/>
  <c r="AR45" i="9" s="1"/>
  <c r="BA71" i="9"/>
  <c r="AQ33" i="9"/>
  <c r="BA80" i="9"/>
  <c r="BG44" i="9"/>
  <c r="BA91" i="9"/>
  <c r="BA67" i="9"/>
  <c r="AW90" i="9"/>
  <c r="AW57" i="9"/>
  <c r="AQ86" i="9"/>
  <c r="AP60" i="9"/>
  <c r="AY60" i="9" s="1"/>
  <c r="AQ93" i="9"/>
  <c r="AQ85" i="9"/>
  <c r="AP97" i="9"/>
  <c r="AY97" i="9" s="1"/>
  <c r="AP49" i="9"/>
  <c r="AY49" i="9" s="1"/>
  <c r="AP25" i="9"/>
  <c r="AY25" i="9" s="1"/>
  <c r="AW99" i="9"/>
  <c r="AW87" i="9"/>
  <c r="AW75" i="9"/>
  <c r="AW51" i="9"/>
  <c r="AW27" i="9"/>
  <c r="M32" i="9"/>
  <c r="N32" i="9" s="1"/>
  <c r="BE32" i="9" s="1"/>
  <c r="BA84" i="9"/>
  <c r="BA48" i="9"/>
  <c r="AW43" i="9"/>
  <c r="BA44" i="9"/>
  <c r="BA20" i="9"/>
  <c r="AW41" i="9"/>
  <c r="BA19" i="9"/>
  <c r="AU82" i="9"/>
  <c r="AQ59" i="9"/>
  <c r="AW56" i="9"/>
  <c r="AP84" i="9"/>
  <c r="AY84" i="9" s="1"/>
  <c r="AP48" i="9"/>
  <c r="AY48" i="9" s="1"/>
  <c r="M31" i="9"/>
  <c r="N31" i="9" s="1"/>
  <c r="AR31" i="9" s="1"/>
  <c r="AP58" i="9"/>
  <c r="AY58" i="9" s="1"/>
  <c r="AQ65" i="9"/>
  <c r="AQ29" i="9"/>
  <c r="AQ81" i="9"/>
  <c r="AQ23" i="9"/>
  <c r="AQ99" i="9"/>
  <c r="AP75" i="9"/>
  <c r="AY75" i="9" s="1"/>
  <c r="AQ51" i="9"/>
  <c r="AP101" i="9"/>
  <c r="P101" i="9" s="1"/>
  <c r="Q101" i="9" s="1"/>
  <c r="AS101" i="9" s="1"/>
  <c r="AP53" i="9"/>
  <c r="P53" i="9" s="1"/>
  <c r="Q53" i="9" s="1"/>
  <c r="AS53" i="9" s="1"/>
  <c r="AP79" i="9"/>
  <c r="AY79" i="9" s="1"/>
  <c r="AQ43" i="9"/>
  <c r="AQ19" i="9"/>
  <c r="AP93" i="9"/>
  <c r="AY93" i="9" s="1"/>
  <c r="AP81" i="9"/>
  <c r="AY81" i="9" s="1"/>
  <c r="AP69" i="9"/>
  <c r="AY69" i="9" s="1"/>
  <c r="AP57" i="9"/>
  <c r="AY57" i="9" s="1"/>
  <c r="AP45" i="9"/>
  <c r="AY45" i="9" s="1"/>
  <c r="AP21" i="9"/>
  <c r="AY21" i="9" s="1"/>
  <c r="M19" i="9"/>
  <c r="N19" i="9" s="1"/>
  <c r="AR19" i="9" s="1"/>
  <c r="BA95" i="9"/>
  <c r="AW93" i="9"/>
  <c r="BG56" i="9"/>
  <c r="BG69" i="9"/>
  <c r="BG54" i="9"/>
  <c r="AU48" i="9"/>
  <c r="AQ64" i="9"/>
  <c r="AQ56" i="9"/>
  <c r="AP74" i="9"/>
  <c r="AY74" i="9" s="1"/>
  <c r="AQ100" i="9"/>
  <c r="AP52" i="9"/>
  <c r="P52" i="9" s="1"/>
  <c r="Q52" i="9" s="1"/>
  <c r="AS52" i="9" s="1"/>
  <c r="AP102" i="9"/>
  <c r="AY102" i="9" s="1"/>
  <c r="AP18" i="9"/>
  <c r="AY18" i="9" s="1"/>
  <c r="AQ80" i="9"/>
  <c r="AW48" i="9"/>
  <c r="BG68" i="9"/>
  <c r="AW33" i="9"/>
  <c r="BG32" i="9"/>
  <c r="M56" i="9"/>
  <c r="N56" i="9" s="1"/>
  <c r="AZ51" i="9"/>
  <c r="AZ63" i="9"/>
  <c r="AZ99" i="9"/>
  <c r="AZ75" i="9"/>
  <c r="AZ40" i="9"/>
  <c r="S33" i="9"/>
  <c r="BC33" i="9" s="1"/>
  <c r="AZ28" i="9"/>
  <c r="S79" i="9"/>
  <c r="R79" i="9" s="1"/>
  <c r="S98" i="9"/>
  <c r="AT98" i="9" s="1"/>
  <c r="S86" i="9"/>
  <c r="R86" i="9" s="1"/>
  <c r="S74" i="9"/>
  <c r="BC74" i="9" s="1"/>
  <c r="S62" i="9"/>
  <c r="R62" i="9" s="1"/>
  <c r="S50" i="9"/>
  <c r="R50" i="9" s="1"/>
  <c r="S38" i="9"/>
  <c r="S26" i="9"/>
  <c r="S25" i="9"/>
  <c r="AU45" i="9"/>
  <c r="AU21" i="9"/>
  <c r="AU57" i="9"/>
  <c r="AU93" i="9"/>
  <c r="AU92" i="9"/>
  <c r="AU34" i="9"/>
  <c r="AU33" i="9"/>
  <c r="AU70" i="9"/>
  <c r="AU72" i="9"/>
  <c r="AU35" i="9"/>
  <c r="AU95" i="9"/>
  <c r="AU62" i="9"/>
  <c r="AU78" i="9"/>
  <c r="AU59" i="9"/>
  <c r="AU90" i="9"/>
  <c r="AU76" i="9"/>
  <c r="AU74" i="9"/>
  <c r="AU89" i="9"/>
  <c r="AU102" i="9"/>
  <c r="AU101" i="9"/>
  <c r="AU18" i="9"/>
  <c r="AU97" i="9"/>
  <c r="AU54" i="9"/>
  <c r="AU27" i="9"/>
  <c r="AU53" i="9"/>
  <c r="AU100" i="9"/>
  <c r="AU30" i="9"/>
  <c r="AU42" i="9"/>
  <c r="AU94" i="9"/>
  <c r="AU66" i="9"/>
  <c r="AU50" i="9"/>
  <c r="AU99" i="9"/>
  <c r="AU29" i="9"/>
  <c r="AU41" i="9"/>
  <c r="BC67" i="9"/>
  <c r="BC43" i="9"/>
  <c r="R22" i="9"/>
  <c r="AZ100" i="9"/>
  <c r="F101" i="9"/>
  <c r="G101" i="9"/>
  <c r="F29" i="9"/>
  <c r="G29" i="9"/>
  <c r="AZ76" i="9"/>
  <c r="F53" i="9"/>
  <c r="G53" i="9"/>
  <c r="AU65" i="9"/>
  <c r="AQ102" i="9"/>
  <c r="AQ52" i="9"/>
  <c r="AQ22" i="9"/>
  <c r="P100" i="9"/>
  <c r="Q100" i="9" s="1"/>
  <c r="AS100" i="9" s="1"/>
  <c r="F65" i="9"/>
  <c r="G65" i="9"/>
  <c r="AU77" i="9"/>
  <c r="AQ101" i="9"/>
  <c r="AQ79" i="9"/>
  <c r="AP23" i="9"/>
  <c r="AY23" i="9" s="1"/>
  <c r="F89" i="9"/>
  <c r="G89" i="9"/>
  <c r="F41" i="9"/>
  <c r="G41" i="9"/>
  <c r="BC83" i="9"/>
  <c r="BC68" i="9"/>
  <c r="AQ75" i="9"/>
  <c r="AQ45" i="9"/>
  <c r="AP22" i="9"/>
  <c r="AY22" i="9" s="1"/>
  <c r="AZ88" i="9"/>
  <c r="F77" i="9"/>
  <c r="G77" i="9"/>
  <c r="AT83" i="9"/>
  <c r="AQ74" i="9"/>
  <c r="AZ103" i="9"/>
  <c r="AP89" i="9"/>
  <c r="AQ89" i="9"/>
  <c r="AP29" i="9"/>
  <c r="AP67" i="9"/>
  <c r="AY67" i="9" s="1"/>
  <c r="AQ67" i="9"/>
  <c r="AQ95" i="9"/>
  <c r="AW95" i="9"/>
  <c r="AQ83" i="9"/>
  <c r="M83" i="9"/>
  <c r="AW83" i="9"/>
  <c r="AP83" i="9"/>
  <c r="AY83" i="9" s="1"/>
  <c r="M71" i="9"/>
  <c r="N71" i="9" s="1"/>
  <c r="AW71" i="9"/>
  <c r="AP71" i="9"/>
  <c r="AY71" i="9" s="1"/>
  <c r="AQ71" i="9"/>
  <c r="AW59" i="9"/>
  <c r="M59" i="9"/>
  <c r="N59" i="9" s="1"/>
  <c r="AW47" i="9"/>
  <c r="AP47" i="9"/>
  <c r="AY47" i="9" s="1"/>
  <c r="AQ47" i="9"/>
  <c r="AP35" i="9"/>
  <c r="AY35" i="9" s="1"/>
  <c r="AQ35" i="9"/>
  <c r="AW35" i="9"/>
  <c r="AQ97" i="9"/>
  <c r="AW97" i="9"/>
  <c r="P73" i="9"/>
  <c r="Q73" i="9" s="1"/>
  <c r="AS73" i="9" s="1"/>
  <c r="AQ49" i="9"/>
  <c r="AW49" i="9"/>
  <c r="BG37" i="9"/>
  <c r="AQ25" i="9"/>
  <c r="BG25" i="9"/>
  <c r="AP50" i="9"/>
  <c r="AY50" i="9" s="1"/>
  <c r="AQ50" i="9"/>
  <c r="AP88" i="9"/>
  <c r="AQ88" i="9"/>
  <c r="AP28" i="9"/>
  <c r="AQ28" i="9"/>
  <c r="AQ68" i="9"/>
  <c r="AQ44" i="9"/>
  <c r="AQ20" i="9"/>
  <c r="AW94" i="9"/>
  <c r="AP94" i="9"/>
  <c r="AY94" i="9" s="1"/>
  <c r="AW82" i="9"/>
  <c r="AQ82" i="9"/>
  <c r="AQ70" i="9"/>
  <c r="AW70" i="9"/>
  <c r="AP70" i="9"/>
  <c r="AY70" i="9" s="1"/>
  <c r="AW58" i="9"/>
  <c r="M58" i="9"/>
  <c r="N58" i="9" s="1"/>
  <c r="AW46" i="9"/>
  <c r="AP46" i="9"/>
  <c r="AY46" i="9" s="1"/>
  <c r="AQ46" i="9"/>
  <c r="AP34" i="9"/>
  <c r="AY34" i="9" s="1"/>
  <c r="AQ34" i="9"/>
  <c r="AW34" i="9"/>
  <c r="M34" i="9"/>
  <c r="N34" i="9" s="1"/>
  <c r="AQ96" i="9"/>
  <c r="AQ84" i="9"/>
  <c r="AQ72" i="9"/>
  <c r="AQ48" i="9"/>
  <c r="AQ24" i="9"/>
  <c r="BG24" i="9"/>
  <c r="AZ101" i="9"/>
  <c r="AZ89" i="9"/>
  <c r="AZ77" i="9"/>
  <c r="AQ63" i="9"/>
  <c r="AW63" i="9"/>
  <c r="AQ39" i="9"/>
  <c r="AW39" i="9"/>
  <c r="M99" i="9"/>
  <c r="N99" i="9" s="1"/>
  <c r="M87" i="9"/>
  <c r="N87" i="9" s="1"/>
  <c r="M75" i="9"/>
  <c r="N75" i="9" s="1"/>
  <c r="M63" i="9"/>
  <c r="N63" i="9" s="1"/>
  <c r="M51" i="9"/>
  <c r="N51" i="9" s="1"/>
  <c r="M39" i="9"/>
  <c r="N39" i="9" s="1"/>
  <c r="M27" i="9"/>
  <c r="N27" i="9" s="1"/>
  <c r="AQ62" i="9"/>
  <c r="AQ26" i="9"/>
  <c r="AZ64" i="9"/>
  <c r="AZ52" i="9"/>
  <c r="P82" i="9"/>
  <c r="Q82" i="9" s="1"/>
  <c r="AS82" i="9" s="1"/>
  <c r="AP103" i="9"/>
  <c r="AY103" i="9" s="1"/>
  <c r="AP91" i="9"/>
  <c r="AY91" i="9" s="1"/>
  <c r="AP55" i="9"/>
  <c r="AY55" i="9" s="1"/>
  <c r="AP19" i="9"/>
  <c r="AY19" i="9" s="1"/>
  <c r="AQ69" i="9"/>
  <c r="BG51" i="9"/>
  <c r="AQ27" i="9"/>
  <c r="AP98" i="9"/>
  <c r="AY98" i="9" s="1"/>
  <c r="AP62" i="9"/>
  <c r="AP38" i="9"/>
  <c r="AY38" i="9" s="1"/>
  <c r="AP26" i="9"/>
  <c r="AY26" i="9" s="1"/>
  <c r="AP76" i="9"/>
  <c r="AQ76" i="9"/>
  <c r="AP64" i="9"/>
  <c r="AP40" i="9"/>
  <c r="AQ40" i="9"/>
  <c r="AP90" i="9"/>
  <c r="AY90" i="9" s="1"/>
  <c r="AQ90" i="9"/>
  <c r="AQ78" i="9"/>
  <c r="AP78" i="9"/>
  <c r="AY78" i="9" s="1"/>
  <c r="AQ66" i="9"/>
  <c r="M66" i="9"/>
  <c r="N66" i="9" s="1"/>
  <c r="AQ54" i="9"/>
  <c r="M54" i="9"/>
  <c r="N54" i="9" s="1"/>
  <c r="AP54" i="9"/>
  <c r="AY54" i="9" s="1"/>
  <c r="AQ42" i="9"/>
  <c r="M42" i="9"/>
  <c r="N42" i="9" s="1"/>
  <c r="AQ30" i="9"/>
  <c r="M30" i="9"/>
  <c r="N30" i="9" s="1"/>
  <c r="AQ18" i="9"/>
  <c r="M18" i="9"/>
  <c r="N18" i="9" s="1"/>
  <c r="AP63" i="9"/>
  <c r="AY63" i="9" s="1"/>
  <c r="AP51" i="9"/>
  <c r="AY51" i="9" s="1"/>
  <c r="AP27" i="9"/>
  <c r="AY27" i="9" s="1"/>
  <c r="AP77" i="9"/>
  <c r="AQ77" i="9"/>
  <c r="AQ53" i="9"/>
  <c r="AP41" i="9"/>
  <c r="M103" i="9"/>
  <c r="N103" i="9" s="1"/>
  <c r="AQ103" i="9"/>
  <c r="BG103" i="9"/>
  <c r="AQ91" i="9"/>
  <c r="BG91" i="9"/>
  <c r="M79" i="9"/>
  <c r="N79" i="9" s="1"/>
  <c r="BG79" i="9"/>
  <c r="M67" i="9"/>
  <c r="N67" i="9" s="1"/>
  <c r="BG67" i="9"/>
  <c r="M55" i="9"/>
  <c r="N55" i="9" s="1"/>
  <c r="BG55" i="9"/>
  <c r="AQ55" i="9"/>
  <c r="P43" i="9"/>
  <c r="Q43" i="9" s="1"/>
  <c r="AS43" i="9" s="1"/>
  <c r="M43" i="9"/>
  <c r="N43" i="9" s="1"/>
  <c r="BG43" i="9"/>
  <c r="P31" i="9"/>
  <c r="Q31" i="9" s="1"/>
  <c r="AS31" i="9" s="1"/>
  <c r="AQ31" i="9"/>
  <c r="BG31" i="9"/>
  <c r="BG19" i="9"/>
  <c r="S77" i="9"/>
  <c r="S65" i="9"/>
  <c r="S53" i="9"/>
  <c r="R29" i="9"/>
  <c r="F100" i="9"/>
  <c r="G100" i="9"/>
  <c r="F88" i="9"/>
  <c r="G88" i="9"/>
  <c r="F76" i="9"/>
  <c r="G76" i="9"/>
  <c r="F64" i="9"/>
  <c r="G64" i="9"/>
  <c r="F52" i="9"/>
  <c r="G52" i="9"/>
  <c r="F40" i="9"/>
  <c r="G40" i="9"/>
  <c r="F28" i="9"/>
  <c r="G28" i="9"/>
  <c r="F99" i="9"/>
  <c r="G99" i="9"/>
  <c r="F87" i="9"/>
  <c r="G87" i="9"/>
  <c r="F75" i="9"/>
  <c r="G75" i="9"/>
  <c r="F63" i="9"/>
  <c r="G63" i="9"/>
  <c r="F51" i="9"/>
  <c r="G51" i="9"/>
  <c r="F39" i="9"/>
  <c r="G39" i="9"/>
  <c r="F27" i="9"/>
  <c r="G27" i="9"/>
  <c r="F98" i="9"/>
  <c r="G98" i="9"/>
  <c r="F86" i="9"/>
  <c r="G86" i="9"/>
  <c r="F74" i="9"/>
  <c r="G74" i="9"/>
  <c r="F62" i="9"/>
  <c r="G62" i="9"/>
  <c r="F50" i="9"/>
  <c r="G50" i="9"/>
  <c r="F38" i="9"/>
  <c r="G38" i="9"/>
  <c r="F26" i="9"/>
  <c r="G26" i="9"/>
  <c r="M47" i="9"/>
  <c r="N47" i="9" s="1"/>
  <c r="M23" i="9"/>
  <c r="N23" i="9" s="1"/>
  <c r="S100" i="9"/>
  <c r="S88" i="9"/>
  <c r="S76" i="9"/>
  <c r="S64" i="9"/>
  <c r="S52" i="9"/>
  <c r="M94" i="9"/>
  <c r="N94" i="9" s="1"/>
  <c r="M82" i="9"/>
  <c r="N82" i="9" s="1"/>
  <c r="M70" i="9"/>
  <c r="N70" i="9" s="1"/>
  <c r="M46" i="9"/>
  <c r="N46" i="9" s="1"/>
  <c r="M22" i="9"/>
  <c r="N22" i="9" s="1"/>
  <c r="S99" i="9"/>
  <c r="S87" i="9"/>
  <c r="S75" i="9"/>
  <c r="S63" i="9"/>
  <c r="S51" i="9"/>
  <c r="S39" i="9"/>
  <c r="S27" i="9"/>
  <c r="P81" i="9"/>
  <c r="Q81" i="9" s="1"/>
  <c r="AS81" i="9" s="1"/>
  <c r="M81" i="9"/>
  <c r="N81" i="9" s="1"/>
  <c r="M69" i="9"/>
  <c r="N69" i="9" s="1"/>
  <c r="AQ57" i="9"/>
  <c r="M21" i="9"/>
  <c r="N21" i="9" s="1"/>
  <c r="M93" i="9"/>
  <c r="N93" i="9" s="1"/>
  <c r="AZ65" i="9"/>
  <c r="AZ53" i="9"/>
  <c r="AZ41" i="9"/>
  <c r="AZ29" i="9"/>
  <c r="AQ21" i="9"/>
  <c r="P102" i="9"/>
  <c r="Q102" i="9" s="1"/>
  <c r="AS102" i="9" s="1"/>
  <c r="P42" i="9"/>
  <c r="Q42" i="9" s="1"/>
  <c r="AS42" i="9" s="1"/>
  <c r="M101" i="9"/>
  <c r="N101" i="9" s="1"/>
  <c r="M89" i="9"/>
  <c r="N89" i="9" s="1"/>
  <c r="M77" i="9"/>
  <c r="N77" i="9" s="1"/>
  <c r="M65" i="9"/>
  <c r="N65" i="9" s="1"/>
  <c r="M53" i="9"/>
  <c r="N53" i="9" s="1"/>
  <c r="M41" i="9"/>
  <c r="N41" i="9" s="1"/>
  <c r="M29" i="9"/>
  <c r="N29" i="9" s="1"/>
  <c r="S93" i="9"/>
  <c r="S81" i="9"/>
  <c r="S69" i="9"/>
  <c r="S57" i="9"/>
  <c r="S45" i="9"/>
  <c r="M98" i="9"/>
  <c r="N98" i="9" s="1"/>
  <c r="M86" i="9"/>
  <c r="N86" i="9" s="1"/>
  <c r="M74" i="9"/>
  <c r="N74" i="9" s="1"/>
  <c r="M62" i="9"/>
  <c r="N62" i="9" s="1"/>
  <c r="M50" i="9"/>
  <c r="N50" i="9" s="1"/>
  <c r="M38" i="9"/>
  <c r="N38" i="9" s="1"/>
  <c r="M26" i="9"/>
  <c r="N26" i="9" s="1"/>
  <c r="AP92" i="9"/>
  <c r="AY92" i="9" s="1"/>
  <c r="AP80" i="9"/>
  <c r="AY80" i="9" s="1"/>
  <c r="AP68" i="9"/>
  <c r="AY68" i="9" s="1"/>
  <c r="AP56" i="9"/>
  <c r="AY56" i="9" s="1"/>
  <c r="AP44" i="9"/>
  <c r="AY44" i="9" s="1"/>
  <c r="AP32" i="9"/>
  <c r="AY32" i="9" s="1"/>
  <c r="AP20" i="9"/>
  <c r="AY20" i="9" s="1"/>
  <c r="N83" i="9"/>
  <c r="M97" i="9"/>
  <c r="N97" i="9" s="1"/>
  <c r="M85" i="9"/>
  <c r="N85" i="9" s="1"/>
  <c r="M73" i="9"/>
  <c r="N73" i="9" s="1"/>
  <c r="M61" i="9"/>
  <c r="N61" i="9" s="1"/>
  <c r="M49" i="9"/>
  <c r="N49" i="9" s="1"/>
  <c r="M37" i="9"/>
  <c r="N37" i="9" s="1"/>
  <c r="M25" i="9"/>
  <c r="N25" i="9" s="1"/>
  <c r="M80" i="9"/>
  <c r="N80" i="9" s="1"/>
  <c r="M96" i="9"/>
  <c r="N96" i="9" s="1"/>
  <c r="P96" i="9"/>
  <c r="Q96" i="9" s="1"/>
  <c r="AS96" i="9" s="1"/>
  <c r="M84" i="9"/>
  <c r="N84" i="9" s="1"/>
  <c r="M72" i="9"/>
  <c r="N72" i="9" s="1"/>
  <c r="M60" i="9"/>
  <c r="N60" i="9" s="1"/>
  <c r="M48" i="9"/>
  <c r="N48" i="9" s="1"/>
  <c r="M36" i="9"/>
  <c r="N36" i="9" s="1"/>
  <c r="P36" i="9"/>
  <c r="Q36" i="9" s="1"/>
  <c r="AS36" i="9" s="1"/>
  <c r="M24" i="9"/>
  <c r="N24" i="9" s="1"/>
  <c r="P24" i="9"/>
  <c r="Q24" i="9" s="1"/>
  <c r="AS24" i="9" s="1"/>
  <c r="M20" i="9"/>
  <c r="N20" i="9" s="1"/>
  <c r="P95" i="9"/>
  <c r="Q95" i="9" s="1"/>
  <c r="AS95" i="9" s="1"/>
  <c r="P59" i="9"/>
  <c r="Q59" i="9" s="1"/>
  <c r="AS59" i="9" s="1"/>
  <c r="P35" i="9"/>
  <c r="Q35" i="9" s="1"/>
  <c r="AS35" i="9" s="1"/>
  <c r="M44" i="9"/>
  <c r="N44" i="9" s="1"/>
  <c r="M95" i="9"/>
  <c r="N95" i="9" s="1"/>
  <c r="S102" i="9"/>
  <c r="S90" i="9"/>
  <c r="S78" i="9"/>
  <c r="S66" i="9"/>
  <c r="S54" i="9"/>
  <c r="S42" i="9"/>
  <c r="S30" i="9"/>
  <c r="S18" i="9"/>
  <c r="P97" i="9"/>
  <c r="Q97" i="9" s="1"/>
  <c r="AS97" i="9" s="1"/>
  <c r="M68" i="9"/>
  <c r="N68" i="9" s="1"/>
  <c r="M35" i="9"/>
  <c r="N35" i="9" s="1"/>
  <c r="M102" i="9"/>
  <c r="N102" i="9" s="1"/>
  <c r="M90" i="9"/>
  <c r="N90" i="9" s="1"/>
  <c r="M78" i="9"/>
  <c r="N78" i="9" s="1"/>
  <c r="BC56" i="9" l="1"/>
  <c r="AT19" i="9"/>
  <c r="R56" i="9"/>
  <c r="BC23" i="9"/>
  <c r="AT29" i="9"/>
  <c r="BC84" i="9"/>
  <c r="P85" i="9"/>
  <c r="Q85" i="9" s="1"/>
  <c r="AS85" i="9" s="1"/>
  <c r="BC21" i="9"/>
  <c r="AT21" i="9"/>
  <c r="AT67" i="9"/>
  <c r="BC70" i="9"/>
  <c r="AT84" i="9"/>
  <c r="BC60" i="9"/>
  <c r="BC19" i="9"/>
  <c r="R35" i="9"/>
  <c r="AT23" i="9"/>
  <c r="R47" i="9"/>
  <c r="BC35" i="9"/>
  <c r="BC71" i="9"/>
  <c r="BC47" i="9"/>
  <c r="AT43" i="9"/>
  <c r="BC59" i="9"/>
  <c r="AT22" i="9"/>
  <c r="R59" i="9"/>
  <c r="AT48" i="9"/>
  <c r="AT70" i="9"/>
  <c r="AT71" i="9"/>
  <c r="R60" i="9"/>
  <c r="BC28" i="9"/>
  <c r="AT95" i="9"/>
  <c r="BC95" i="9"/>
  <c r="AT24" i="9"/>
  <c r="P33" i="9"/>
  <c r="Q33" i="9" s="1"/>
  <c r="AS33" i="9" s="1"/>
  <c r="P74" i="9"/>
  <c r="Q74" i="9" s="1"/>
  <c r="AS74" i="9" s="1"/>
  <c r="BC40" i="9"/>
  <c r="P99" i="9"/>
  <c r="Q99" i="9" s="1"/>
  <c r="AS99" i="9" s="1"/>
  <c r="P84" i="9"/>
  <c r="Q84" i="9" s="1"/>
  <c r="AS84" i="9" s="1"/>
  <c r="AT72" i="9"/>
  <c r="R55" i="9"/>
  <c r="BC31" i="9"/>
  <c r="P30" i="9"/>
  <c r="Q30" i="9" s="1"/>
  <c r="AS30" i="9" s="1"/>
  <c r="AT101" i="9"/>
  <c r="BC92" i="9"/>
  <c r="R101" i="9"/>
  <c r="P66" i="9"/>
  <c r="Q66" i="9" s="1"/>
  <c r="AS66" i="9" s="1"/>
  <c r="P69" i="9"/>
  <c r="Q69" i="9" s="1"/>
  <c r="AS69" i="9" s="1"/>
  <c r="P48" i="9"/>
  <c r="Q48" i="9" s="1"/>
  <c r="AS48" i="9" s="1"/>
  <c r="R89" i="9"/>
  <c r="P50" i="9"/>
  <c r="Q50" i="9" s="1"/>
  <c r="AS50" i="9" s="1"/>
  <c r="AT40" i="9"/>
  <c r="BE45" i="9"/>
  <c r="P23" i="9"/>
  <c r="Q23" i="9" s="1"/>
  <c r="AS23" i="9" s="1"/>
  <c r="R24" i="9"/>
  <c r="AT37" i="9"/>
  <c r="BC82" i="9"/>
  <c r="AT55" i="9"/>
  <c r="BC72" i="9"/>
  <c r="AT31" i="9"/>
  <c r="AX31" i="9" s="1"/>
  <c r="BC37" i="9"/>
  <c r="AT28" i="9"/>
  <c r="AT41" i="9"/>
  <c r="AT92" i="9"/>
  <c r="R41" i="9"/>
  <c r="BC48" i="9"/>
  <c r="AT97" i="9"/>
  <c r="AT80" i="9"/>
  <c r="P61" i="9"/>
  <c r="Q61" i="9" s="1"/>
  <c r="AS61" i="9" s="1"/>
  <c r="P60" i="9"/>
  <c r="Q60" i="9" s="1"/>
  <c r="AS60" i="9" s="1"/>
  <c r="BC94" i="9"/>
  <c r="P37" i="9"/>
  <c r="Q37" i="9" s="1"/>
  <c r="AS37" i="9" s="1"/>
  <c r="P39" i="9"/>
  <c r="Q39" i="9" s="1"/>
  <c r="AS39" i="9" s="1"/>
  <c r="AY52" i="9"/>
  <c r="P72" i="9"/>
  <c r="Q72" i="9" s="1"/>
  <c r="AS72" i="9" s="1"/>
  <c r="AY53" i="9"/>
  <c r="P83" i="9"/>
  <c r="Q83" i="9" s="1"/>
  <c r="AS83" i="9" s="1"/>
  <c r="AT103" i="9"/>
  <c r="AY101" i="9"/>
  <c r="BC103" i="9"/>
  <c r="BC91" i="9"/>
  <c r="P57" i="9"/>
  <c r="Q57" i="9" s="1"/>
  <c r="AS57" i="9" s="1"/>
  <c r="AT96" i="9"/>
  <c r="AT32" i="9"/>
  <c r="AT89" i="9"/>
  <c r="BC96" i="9"/>
  <c r="R36" i="9"/>
  <c r="AT91" i="9"/>
  <c r="R58" i="9"/>
  <c r="AT49" i="9"/>
  <c r="P32" i="9"/>
  <c r="Q32" i="9" s="1"/>
  <c r="AS32" i="9" s="1"/>
  <c r="P26" i="9"/>
  <c r="Q26" i="9" s="1"/>
  <c r="AS26" i="9" s="1"/>
  <c r="P21" i="9"/>
  <c r="Q21" i="9" s="1"/>
  <c r="AS21" i="9" s="1"/>
  <c r="P86" i="9"/>
  <c r="Q86" i="9" s="1"/>
  <c r="AS86" i="9" s="1"/>
  <c r="AT20" i="9"/>
  <c r="P45" i="9"/>
  <c r="Q45" i="9" s="1"/>
  <c r="AS45" i="9" s="1"/>
  <c r="AT58" i="9"/>
  <c r="AT61" i="9"/>
  <c r="R34" i="9"/>
  <c r="P98" i="9"/>
  <c r="Q98" i="9" s="1"/>
  <c r="AS98" i="9" s="1"/>
  <c r="BC61" i="9"/>
  <c r="BC44" i="9"/>
  <c r="BE33" i="9"/>
  <c r="BF33" i="9" s="1"/>
  <c r="BH33" i="9" s="1"/>
  <c r="AY65" i="9"/>
  <c r="BC73" i="9"/>
  <c r="BC32" i="9"/>
  <c r="BF32" i="9" s="1"/>
  <c r="AT85" i="9"/>
  <c r="BC85" i="9"/>
  <c r="P87" i="9"/>
  <c r="Q87" i="9" s="1"/>
  <c r="AS87" i="9" s="1"/>
  <c r="BC34" i="9"/>
  <c r="BC49" i="9"/>
  <c r="BC46" i="9"/>
  <c r="BE92" i="9"/>
  <c r="AR92" i="9"/>
  <c r="AR32" i="9"/>
  <c r="P90" i="9"/>
  <c r="Q90" i="9" s="1"/>
  <c r="AS90" i="9" s="1"/>
  <c r="P49" i="9"/>
  <c r="Q49" i="9" s="1"/>
  <c r="AS49" i="9" s="1"/>
  <c r="BE31" i="9"/>
  <c r="BC36" i="9"/>
  <c r="AT82" i="9"/>
  <c r="AT44" i="9"/>
  <c r="BC20" i="9"/>
  <c r="AT46" i="9"/>
  <c r="P93" i="9"/>
  <c r="Q93" i="9" s="1"/>
  <c r="AS93" i="9" s="1"/>
  <c r="R73" i="9"/>
  <c r="BC80" i="9"/>
  <c r="BC97" i="9"/>
  <c r="P46" i="9"/>
  <c r="Q46" i="9" s="1"/>
  <c r="AS46" i="9" s="1"/>
  <c r="P38" i="9"/>
  <c r="Q38" i="9" s="1"/>
  <c r="AS38" i="9" s="1"/>
  <c r="P18" i="9"/>
  <c r="Q18" i="9" s="1"/>
  <c r="AS18" i="9" s="1"/>
  <c r="P67" i="9"/>
  <c r="Q67" i="9" s="1"/>
  <c r="AS67" i="9" s="1"/>
  <c r="P58" i="9"/>
  <c r="Q58" i="9" s="1"/>
  <c r="AS58" i="9" s="1"/>
  <c r="AT68" i="9"/>
  <c r="AT94" i="9"/>
  <c r="BC86" i="9"/>
  <c r="P79" i="9"/>
  <c r="Q79" i="9" s="1"/>
  <c r="AS79" i="9" s="1"/>
  <c r="P22" i="9"/>
  <c r="Q22" i="9" s="1"/>
  <c r="AS22" i="9" s="1"/>
  <c r="BE19" i="9"/>
  <c r="BF19" i="9" s="1"/>
  <c r="BH19" i="9" s="1"/>
  <c r="P34" i="9"/>
  <c r="Q34" i="9" s="1"/>
  <c r="AS34" i="9" s="1"/>
  <c r="P27" i="9"/>
  <c r="Q27" i="9" s="1"/>
  <c r="AS27" i="9" s="1"/>
  <c r="P20" i="9"/>
  <c r="Q20" i="9" s="1"/>
  <c r="AS20" i="9" s="1"/>
  <c r="AR57" i="9"/>
  <c r="BE57" i="9"/>
  <c r="P55" i="9"/>
  <c r="Q55" i="9" s="1"/>
  <c r="AS55" i="9" s="1"/>
  <c r="P103" i="9"/>
  <c r="Q103" i="9" s="1"/>
  <c r="AS103" i="9" s="1"/>
  <c r="P25" i="9"/>
  <c r="Q25" i="9" s="1"/>
  <c r="AS25" i="9" s="1"/>
  <c r="P75" i="9"/>
  <c r="Q75" i="9" s="1"/>
  <c r="AS75" i="9" s="1"/>
  <c r="P78" i="9"/>
  <c r="Q78" i="9" s="1"/>
  <c r="AS78" i="9" s="1"/>
  <c r="AR56" i="9"/>
  <c r="BE56" i="9"/>
  <c r="BF56" i="9" s="1"/>
  <c r="AT79" i="9"/>
  <c r="BC79" i="9"/>
  <c r="R38" i="9"/>
  <c r="AT38" i="9"/>
  <c r="AT33" i="9"/>
  <c r="AX33" i="9" s="1"/>
  <c r="BC38" i="9"/>
  <c r="R33" i="9"/>
  <c r="R74" i="9"/>
  <c r="AT74" i="9"/>
  <c r="AT62" i="9"/>
  <c r="R98" i="9"/>
  <c r="BC98" i="9"/>
  <c r="BC62" i="9"/>
  <c r="AT86" i="9"/>
  <c r="BC50" i="9"/>
  <c r="R25" i="9"/>
  <c r="AT25" i="9"/>
  <c r="BC25" i="9"/>
  <c r="AT50" i="9"/>
  <c r="R26" i="9"/>
  <c r="BC26" i="9"/>
  <c r="AT26" i="9"/>
  <c r="BE91" i="9"/>
  <c r="AR91" i="9"/>
  <c r="BE28" i="9"/>
  <c r="BF28" i="9" s="1"/>
  <c r="BH28" i="9" s="1"/>
  <c r="AR28" i="9"/>
  <c r="BE40" i="9"/>
  <c r="AR40" i="9"/>
  <c r="BE52" i="9"/>
  <c r="AR52" i="9"/>
  <c r="BE64" i="9"/>
  <c r="AR64" i="9"/>
  <c r="AR76" i="9"/>
  <c r="BE76" i="9"/>
  <c r="AR88" i="9"/>
  <c r="BE88" i="9"/>
  <c r="AR100" i="9"/>
  <c r="BE100" i="9"/>
  <c r="AR37" i="9"/>
  <c r="BE37" i="9"/>
  <c r="AR82" i="9"/>
  <c r="BE82" i="9"/>
  <c r="BE72" i="9"/>
  <c r="AR72" i="9"/>
  <c r="AR49" i="9"/>
  <c r="BE49" i="9"/>
  <c r="AR61" i="9"/>
  <c r="BE61" i="9"/>
  <c r="AR84" i="9"/>
  <c r="BE84" i="9"/>
  <c r="BF84" i="9" s="1"/>
  <c r="BH84" i="9" s="1"/>
  <c r="AR73" i="9"/>
  <c r="AX73" i="9" s="1"/>
  <c r="BE73" i="9"/>
  <c r="BE26" i="9"/>
  <c r="AR26" i="9"/>
  <c r="BE85" i="9"/>
  <c r="AR85" i="9"/>
  <c r="AR38" i="9"/>
  <c r="BE38" i="9"/>
  <c r="AR96" i="9"/>
  <c r="BE96" i="9"/>
  <c r="AR97" i="9"/>
  <c r="BE97" i="9"/>
  <c r="AR50" i="9"/>
  <c r="BE50" i="9"/>
  <c r="BE35" i="9"/>
  <c r="BF35" i="9" s="1"/>
  <c r="BH35" i="9" s="1"/>
  <c r="AR35" i="9"/>
  <c r="AX35" i="9" s="1"/>
  <c r="BE95" i="9"/>
  <c r="AR95" i="9"/>
  <c r="AX95" i="9" s="1"/>
  <c r="AR23" i="9"/>
  <c r="BE23" i="9"/>
  <c r="BF23" i="9" s="1"/>
  <c r="BH23" i="9" s="1"/>
  <c r="BE47" i="9"/>
  <c r="AR47" i="9"/>
  <c r="BE59" i="9"/>
  <c r="AR59" i="9"/>
  <c r="AX59" i="9" s="1"/>
  <c r="AR69" i="9"/>
  <c r="BE69" i="9"/>
  <c r="AR22" i="9"/>
  <c r="BE22" i="9"/>
  <c r="BF22" i="9" s="1"/>
  <c r="BH22" i="9" s="1"/>
  <c r="AR25" i="9"/>
  <c r="BE25" i="9"/>
  <c r="AR70" i="9"/>
  <c r="BE70" i="9"/>
  <c r="AR71" i="9"/>
  <c r="BE71" i="9"/>
  <c r="AR103" i="9"/>
  <c r="BE103" i="9"/>
  <c r="BF103" i="9" s="1"/>
  <c r="BH103" i="9" s="1"/>
  <c r="AR68" i="9"/>
  <c r="BE68" i="9"/>
  <c r="BF68" i="9" s="1"/>
  <c r="BH68" i="9" s="1"/>
  <c r="P41" i="9"/>
  <c r="Q41" i="9" s="1"/>
  <c r="AS41" i="9" s="1"/>
  <c r="AY41" i="9"/>
  <c r="BE54" i="9"/>
  <c r="AR54" i="9"/>
  <c r="AR77" i="9"/>
  <c r="BE77" i="9"/>
  <c r="P56" i="9"/>
  <c r="Q56" i="9" s="1"/>
  <c r="AS56" i="9" s="1"/>
  <c r="P29" i="9"/>
  <c r="Q29" i="9" s="1"/>
  <c r="AS29" i="9" s="1"/>
  <c r="AY29" i="9"/>
  <c r="R87" i="9"/>
  <c r="BC87" i="9"/>
  <c r="AT87" i="9"/>
  <c r="P19" i="9"/>
  <c r="Q19" i="9" s="1"/>
  <c r="AS19" i="9" s="1"/>
  <c r="AX19" i="9" s="1"/>
  <c r="R100" i="9"/>
  <c r="AT100" i="9"/>
  <c r="BC100" i="9"/>
  <c r="P76" i="9"/>
  <c r="Q76" i="9" s="1"/>
  <c r="AS76" i="9" s="1"/>
  <c r="AY76" i="9"/>
  <c r="AY62" i="9"/>
  <c r="P62" i="9"/>
  <c r="Q62" i="9" s="1"/>
  <c r="AS62" i="9" s="1"/>
  <c r="P89" i="9"/>
  <c r="Q89" i="9" s="1"/>
  <c r="AS89" i="9" s="1"/>
  <c r="AY89" i="9"/>
  <c r="AR41" i="9"/>
  <c r="BE41" i="9"/>
  <c r="BF41" i="9" s="1"/>
  <c r="BE86" i="9"/>
  <c r="AR86" i="9"/>
  <c r="AR81" i="9"/>
  <c r="BE81" i="9"/>
  <c r="P68" i="9"/>
  <c r="Q68" i="9" s="1"/>
  <c r="AS68" i="9" s="1"/>
  <c r="P92" i="9"/>
  <c r="Q92" i="9" s="1"/>
  <c r="AS92" i="9" s="1"/>
  <c r="R102" i="9"/>
  <c r="BC102" i="9"/>
  <c r="AT102" i="9"/>
  <c r="AR74" i="9"/>
  <c r="BE74" i="9"/>
  <c r="BF74" i="9" s="1"/>
  <c r="AR42" i="9"/>
  <c r="BE42" i="9"/>
  <c r="P40" i="9"/>
  <c r="Q40" i="9" s="1"/>
  <c r="AS40" i="9" s="1"/>
  <c r="AY40" i="9"/>
  <c r="AR75" i="9"/>
  <c r="BE75" i="9"/>
  <c r="P28" i="9"/>
  <c r="Q28" i="9" s="1"/>
  <c r="AS28" i="9" s="1"/>
  <c r="AY28" i="9"/>
  <c r="AR83" i="9"/>
  <c r="BE83" i="9"/>
  <c r="BF83" i="9" s="1"/>
  <c r="BH83" i="9" s="1"/>
  <c r="AR36" i="9"/>
  <c r="AX36" i="9" s="1"/>
  <c r="BE36" i="9"/>
  <c r="BE53" i="9"/>
  <c r="AR53" i="9"/>
  <c r="R99" i="9"/>
  <c r="BC99" i="9"/>
  <c r="AT99" i="9"/>
  <c r="AR60" i="9"/>
  <c r="AX60" i="9" s="1"/>
  <c r="BE60" i="9"/>
  <c r="P44" i="9"/>
  <c r="Q44" i="9" s="1"/>
  <c r="AS44" i="9" s="1"/>
  <c r="BE79" i="9"/>
  <c r="AR79" i="9"/>
  <c r="BE46" i="9"/>
  <c r="AR46" i="9"/>
  <c r="AR101" i="9"/>
  <c r="AX101" i="9" s="1"/>
  <c r="BE101" i="9"/>
  <c r="BF101" i="9" s="1"/>
  <c r="BH101" i="9" s="1"/>
  <c r="R53" i="9"/>
  <c r="AT53" i="9"/>
  <c r="BC53" i="9"/>
  <c r="P47" i="9"/>
  <c r="Q47" i="9" s="1"/>
  <c r="AS47" i="9" s="1"/>
  <c r="R45" i="9"/>
  <c r="AT45" i="9"/>
  <c r="BC45" i="9"/>
  <c r="R65" i="9"/>
  <c r="AT65" i="9"/>
  <c r="BC65" i="9"/>
  <c r="BE39" i="9"/>
  <c r="AR39" i="9"/>
  <c r="R57" i="9"/>
  <c r="AT57" i="9"/>
  <c r="BC57" i="9"/>
  <c r="AR18" i="9"/>
  <c r="BE18" i="9"/>
  <c r="AR20" i="9"/>
  <c r="BE20" i="9"/>
  <c r="BE29" i="9"/>
  <c r="BF29" i="9" s="1"/>
  <c r="AR29" i="9"/>
  <c r="R75" i="9"/>
  <c r="BC75" i="9"/>
  <c r="AT75" i="9"/>
  <c r="P63" i="9"/>
  <c r="Q63" i="9" s="1"/>
  <c r="AS63" i="9" s="1"/>
  <c r="P64" i="9"/>
  <c r="Q64" i="9" s="1"/>
  <c r="AS64" i="9" s="1"/>
  <c r="AY64" i="9"/>
  <c r="AR48" i="9"/>
  <c r="BE48" i="9"/>
  <c r="AR67" i="9"/>
  <c r="BE67" i="9"/>
  <c r="BF67" i="9" s="1"/>
  <c r="BH67" i="9" s="1"/>
  <c r="BE87" i="9"/>
  <c r="AR87" i="9"/>
  <c r="AR44" i="9"/>
  <c r="BE44" i="9"/>
  <c r="BE65" i="9"/>
  <c r="AR65" i="9"/>
  <c r="R18" i="9"/>
  <c r="AT18" i="9"/>
  <c r="BC18" i="9"/>
  <c r="AR34" i="9"/>
  <c r="BE34" i="9"/>
  <c r="AR89" i="9"/>
  <c r="BE89" i="9"/>
  <c r="BF89" i="9" s="1"/>
  <c r="BE66" i="9"/>
  <c r="AR66" i="9"/>
  <c r="BE27" i="9"/>
  <c r="AR27" i="9"/>
  <c r="R30" i="9"/>
  <c r="BC30" i="9"/>
  <c r="AT30" i="9"/>
  <c r="P80" i="9"/>
  <c r="Q80" i="9" s="1"/>
  <c r="AS80" i="9" s="1"/>
  <c r="R42" i="9"/>
  <c r="BC42" i="9"/>
  <c r="AT42" i="9"/>
  <c r="AR58" i="9"/>
  <c r="BE58" i="9"/>
  <c r="BF58" i="9" s="1"/>
  <c r="BH58" i="9" s="1"/>
  <c r="AR43" i="9"/>
  <c r="BE43" i="9"/>
  <c r="BF43" i="9" s="1"/>
  <c r="BH43" i="9" s="1"/>
  <c r="AR93" i="9"/>
  <c r="BE93" i="9"/>
  <c r="R54" i="9"/>
  <c r="AT54" i="9"/>
  <c r="BC54" i="9"/>
  <c r="R27" i="9"/>
  <c r="BC27" i="9"/>
  <c r="AT27" i="9"/>
  <c r="R77" i="9"/>
  <c r="AT77" i="9"/>
  <c r="BC77" i="9"/>
  <c r="P77" i="9"/>
  <c r="Q77" i="9" s="1"/>
  <c r="AS77" i="9" s="1"/>
  <c r="AY77" i="9"/>
  <c r="P51" i="9"/>
  <c r="Q51" i="9" s="1"/>
  <c r="AS51" i="9" s="1"/>
  <c r="R66" i="9"/>
  <c r="BC66" i="9"/>
  <c r="AT66" i="9"/>
  <c r="P71" i="9"/>
  <c r="Q71" i="9" s="1"/>
  <c r="AS71" i="9" s="1"/>
  <c r="R69" i="9"/>
  <c r="AT69" i="9"/>
  <c r="BC69" i="9"/>
  <c r="AR21" i="9"/>
  <c r="BE21" i="9"/>
  <c r="BF21" i="9" s="1"/>
  <c r="BH21" i="9" s="1"/>
  <c r="R39" i="9"/>
  <c r="BC39" i="9"/>
  <c r="AT39" i="9"/>
  <c r="R52" i="9"/>
  <c r="AT52" i="9"/>
  <c r="BC52" i="9"/>
  <c r="P91" i="9"/>
  <c r="Q91" i="9" s="1"/>
  <c r="AS91" i="9" s="1"/>
  <c r="P70" i="9"/>
  <c r="Q70" i="9" s="1"/>
  <c r="AS70" i="9" s="1"/>
  <c r="AR51" i="9"/>
  <c r="BE51" i="9"/>
  <c r="R88" i="9"/>
  <c r="AT88" i="9"/>
  <c r="BC88" i="9"/>
  <c r="AR98" i="9"/>
  <c r="BE98" i="9"/>
  <c r="AR99" i="9"/>
  <c r="BE99" i="9"/>
  <c r="BE78" i="9"/>
  <c r="AR78" i="9"/>
  <c r="R78" i="9"/>
  <c r="BC78" i="9"/>
  <c r="AT78" i="9"/>
  <c r="BE94" i="9"/>
  <c r="AR94" i="9"/>
  <c r="R81" i="9"/>
  <c r="AT81" i="9"/>
  <c r="BC81" i="9"/>
  <c r="P54" i="9"/>
  <c r="Q54" i="9" s="1"/>
  <c r="AS54" i="9" s="1"/>
  <c r="R51" i="9"/>
  <c r="BC51" i="9"/>
  <c r="AT51" i="9"/>
  <c r="R64" i="9"/>
  <c r="AT64" i="9"/>
  <c r="BC64" i="9"/>
  <c r="AR30" i="9"/>
  <c r="BE30" i="9"/>
  <c r="AR63" i="9"/>
  <c r="BE63" i="9"/>
  <c r="AR102" i="9"/>
  <c r="BE102" i="9"/>
  <c r="AR24" i="9"/>
  <c r="BE24" i="9"/>
  <c r="BF24" i="9" s="1"/>
  <c r="BH24" i="9" s="1"/>
  <c r="P88" i="9"/>
  <c r="Q88" i="9" s="1"/>
  <c r="AS88" i="9" s="1"/>
  <c r="AY88" i="9"/>
  <c r="BE90" i="9"/>
  <c r="AR90" i="9"/>
  <c r="R90" i="9"/>
  <c r="AT90" i="9"/>
  <c r="BC90" i="9"/>
  <c r="AR80" i="9"/>
  <c r="BE80" i="9"/>
  <c r="AT93" i="9"/>
  <c r="R93" i="9"/>
  <c r="BC93" i="9"/>
  <c r="R63" i="9"/>
  <c r="BC63" i="9"/>
  <c r="AT63" i="9"/>
  <c r="R76" i="9"/>
  <c r="AT76" i="9"/>
  <c r="BC76" i="9"/>
  <c r="AR62" i="9"/>
  <c r="BE62" i="9"/>
  <c r="BE55" i="9"/>
  <c r="BF55" i="9" s="1"/>
  <c r="AR55" i="9"/>
  <c r="P94" i="9"/>
  <c r="Q94" i="9" s="1"/>
  <c r="AS94" i="9" s="1"/>
  <c r="BF52" i="9" l="1"/>
  <c r="BH52" i="9" s="1"/>
  <c r="AX21" i="9"/>
  <c r="BF100" i="9"/>
  <c r="BH100" i="9" s="1"/>
  <c r="BF71" i="9"/>
  <c r="BF70" i="9"/>
  <c r="BH70" i="9" s="1"/>
  <c r="BF94" i="9"/>
  <c r="AX96" i="9"/>
  <c r="AX43" i="9"/>
  <c r="BF47" i="9"/>
  <c r="BH47" i="9" s="1"/>
  <c r="BF60" i="9"/>
  <c r="BH60" i="9" s="1"/>
  <c r="AX24" i="9"/>
  <c r="AX72" i="9"/>
  <c r="BF59" i="9"/>
  <c r="BF95" i="9"/>
  <c r="BF36" i="9"/>
  <c r="BH36" i="9" s="1"/>
  <c r="BF40" i="9"/>
  <c r="BH40" i="9" s="1"/>
  <c r="AX84" i="9"/>
  <c r="BF37" i="9"/>
  <c r="BH37" i="9" s="1"/>
  <c r="AX97" i="9"/>
  <c r="BF92" i="9"/>
  <c r="BH92" i="9" s="1"/>
  <c r="AX48" i="9"/>
  <c r="AX46" i="9"/>
  <c r="BF31" i="9"/>
  <c r="AX23" i="9"/>
  <c r="BF45" i="9"/>
  <c r="AX83" i="9"/>
  <c r="BF66" i="9"/>
  <c r="BH66" i="9" s="1"/>
  <c r="AX49" i="9"/>
  <c r="BF72" i="9"/>
  <c r="BH72" i="9" s="1"/>
  <c r="BF48" i="9"/>
  <c r="BH48" i="9" s="1"/>
  <c r="BF82" i="9"/>
  <c r="BH82" i="9" s="1"/>
  <c r="AX85" i="9"/>
  <c r="BF44" i="9"/>
  <c r="BH44" i="9" s="1"/>
  <c r="BF20" i="9"/>
  <c r="BH20" i="9" s="1"/>
  <c r="BF96" i="9"/>
  <c r="BH96" i="9" s="1"/>
  <c r="AX92" i="9"/>
  <c r="BF91" i="9"/>
  <c r="BH91" i="9" s="1"/>
  <c r="AX99" i="9"/>
  <c r="BF80" i="9"/>
  <c r="BH80" i="9" s="1"/>
  <c r="AX34" i="9"/>
  <c r="AX32" i="9"/>
  <c r="BF76" i="9"/>
  <c r="BH76" i="9" s="1"/>
  <c r="AX37" i="9"/>
  <c r="BF97" i="9"/>
  <c r="BH97" i="9" s="1"/>
  <c r="AX58" i="9"/>
  <c r="BF73" i="9"/>
  <c r="BH73" i="9" s="1"/>
  <c r="AX45" i="9"/>
  <c r="AX52" i="9"/>
  <c r="AX55" i="9"/>
  <c r="BF85" i="9"/>
  <c r="BH85" i="9" s="1"/>
  <c r="BF57" i="9"/>
  <c r="BF46" i="9"/>
  <c r="BH46" i="9" s="1"/>
  <c r="BF61" i="9"/>
  <c r="BH61" i="9" s="1"/>
  <c r="AX89" i="9"/>
  <c r="AX91" i="9"/>
  <c r="BF34" i="9"/>
  <c r="BH34" i="9" s="1"/>
  <c r="AX61" i="9"/>
  <c r="BF51" i="9"/>
  <c r="BH51" i="9" s="1"/>
  <c r="BF49" i="9"/>
  <c r="BH49" i="9" s="1"/>
  <c r="BF53" i="9"/>
  <c r="BH53" i="9" s="1"/>
  <c r="AX100" i="9"/>
  <c r="AX98" i="9"/>
  <c r="AX67" i="9"/>
  <c r="AX20" i="9"/>
  <c r="BF30" i="9"/>
  <c r="AX57" i="9"/>
  <c r="BF88" i="9"/>
  <c r="BH88" i="9" s="1"/>
  <c r="AX22" i="9"/>
  <c r="AX82" i="9"/>
  <c r="BF86" i="9"/>
  <c r="BH86" i="9" s="1"/>
  <c r="BF62" i="9"/>
  <c r="BH62" i="9" s="1"/>
  <c r="BF50" i="9"/>
  <c r="BH50" i="9" s="1"/>
  <c r="BF38" i="9"/>
  <c r="AX38" i="9"/>
  <c r="AX74" i="9"/>
  <c r="AX56" i="9"/>
  <c r="BF81" i="9"/>
  <c r="BH81" i="9" s="1"/>
  <c r="BF64" i="9"/>
  <c r="BF69" i="9"/>
  <c r="BH69" i="9" s="1"/>
  <c r="AX79" i="9"/>
  <c r="AX103" i="9"/>
  <c r="BF27" i="9"/>
  <c r="BH27" i="9" s="1"/>
  <c r="BF79" i="9"/>
  <c r="BH79" i="9" s="1"/>
  <c r="BF18" i="9"/>
  <c r="BH18" i="9" s="1"/>
  <c r="AX40" i="9"/>
  <c r="AX86" i="9"/>
  <c r="AX26" i="9"/>
  <c r="AX25" i="9"/>
  <c r="BF26" i="9"/>
  <c r="BH26" i="9" s="1"/>
  <c r="AX44" i="9"/>
  <c r="AX41" i="9"/>
  <c r="AX50" i="9"/>
  <c r="AX29" i="9"/>
  <c r="BF25" i="9"/>
  <c r="BH25" i="9" s="1"/>
  <c r="BF98" i="9"/>
  <c r="BH98" i="9" s="1"/>
  <c r="BF63" i="9"/>
  <c r="BH63" i="9" s="1"/>
  <c r="BF42" i="9"/>
  <c r="BH42" i="9" s="1"/>
  <c r="BF93" i="9"/>
  <c r="BF54" i="9"/>
  <c r="BH54" i="9" s="1"/>
  <c r="AX28" i="9"/>
  <c r="BF90" i="9"/>
  <c r="BF87" i="9"/>
  <c r="BH87" i="9" s="1"/>
  <c r="BF65" i="9"/>
  <c r="BH65" i="9" s="1"/>
  <c r="AX77" i="9"/>
  <c r="AX78" i="9"/>
  <c r="AX88" i="9"/>
  <c r="AX76" i="9"/>
  <c r="AX18" i="9"/>
  <c r="AX75" i="9"/>
  <c r="AX102" i="9"/>
  <c r="AX64" i="9"/>
  <c r="AX65" i="9"/>
  <c r="AX42" i="9"/>
  <c r="AX54" i="9"/>
  <c r="AX80" i="9"/>
  <c r="BF39" i="9"/>
  <c r="AX93" i="9"/>
  <c r="BF99" i="9"/>
  <c r="AX81" i="9"/>
  <c r="AX62" i="9"/>
  <c r="AX63" i="9"/>
  <c r="AX27" i="9"/>
  <c r="AX70" i="9"/>
  <c r="BF77" i="9"/>
  <c r="BH77" i="9" s="1"/>
  <c r="BF75" i="9"/>
  <c r="AX39" i="9"/>
  <c r="AX53" i="9"/>
  <c r="AX30" i="9"/>
  <c r="AX90" i="9"/>
  <c r="AX94" i="9"/>
  <c r="AX66" i="9"/>
  <c r="AX87" i="9"/>
  <c r="AX68" i="9"/>
  <c r="BF78" i="9"/>
  <c r="BH78" i="9" s="1"/>
  <c r="AX51" i="9"/>
  <c r="AX69" i="9"/>
  <c r="BF102" i="9"/>
  <c r="BH102" i="9" s="1"/>
  <c r="AX71" i="9"/>
  <c r="AX47" i="9"/>
  <c r="AC17" i="9" l="1"/>
  <c r="D17" i="9" l="1"/>
  <c r="G17" i="9" s="1"/>
  <c r="E17" i="9"/>
  <c r="H17" i="9"/>
  <c r="I17" i="9"/>
  <c r="J17" i="9"/>
  <c r="K17" i="9"/>
  <c r="L17" i="9"/>
  <c r="O17" i="9"/>
  <c r="T17" i="9"/>
  <c r="U17" i="9"/>
  <c r="W17" i="9"/>
  <c r="V17" i="9" s="1"/>
  <c r="Y17" i="9"/>
  <c r="X17" i="9" s="1"/>
  <c r="AA17" i="9"/>
  <c r="Z17" i="9" s="1"/>
  <c r="AB17" i="9"/>
  <c r="AV17" i="9"/>
  <c r="AE17" i="9"/>
  <c r="AF17" i="9"/>
  <c r="AG17" i="9"/>
  <c r="AH17" i="9"/>
  <c r="AI17" i="9"/>
  <c r="AJ17" i="9"/>
  <c r="AK17" i="9"/>
  <c r="AL17" i="9"/>
  <c r="AM17" i="9"/>
  <c r="AN17" i="9"/>
  <c r="AO17" i="9"/>
  <c r="BD17" i="9" l="1"/>
  <c r="BB17" i="9"/>
  <c r="AQ17" i="9"/>
  <c r="AW17" i="9"/>
  <c r="BA17" i="9"/>
  <c r="F17" i="9"/>
  <c r="S17" i="9"/>
  <c r="R17" i="9" s="1"/>
  <c r="BG17" i="9"/>
  <c r="AU17" i="9"/>
  <c r="AZ17" i="9"/>
  <c r="AP17" i="9"/>
  <c r="M17" i="9"/>
  <c r="N17" i="9" l="1"/>
  <c r="BE17" i="9" s="1"/>
  <c r="BC17" i="9"/>
  <c r="AT17" i="9"/>
  <c r="AY17" i="9"/>
  <c r="P17" i="9"/>
  <c r="Q17" i="9" s="1"/>
  <c r="AS17" i="9" s="1"/>
  <c r="AR17" i="9" l="1"/>
  <c r="AX17" i="9" s="1"/>
  <c r="BF17" i="9"/>
  <c r="BH17" i="9" s="1"/>
  <c r="D64" i="19"/>
  <c r="BH104" i="9" l="1"/>
  <c r="C20" i="15"/>
  <c r="D63" i="15" l="1"/>
  <c r="C63" i="15"/>
  <c r="B63" i="15"/>
  <c r="D41" i="15"/>
  <c r="C41" i="15"/>
  <c r="B41" i="15"/>
  <c r="D30" i="15"/>
  <c r="C30" i="15"/>
  <c r="B30" i="15"/>
  <c r="D20" i="15"/>
  <c r="B20" i="15"/>
  <c r="D10" i="15"/>
  <c r="C10" i="15"/>
  <c r="B10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0D81F1-C16D-43A3-A4E4-06B7B33CF386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2F08CB9D-F57A-414D-9001-03D6478EE723}" keepAlive="1" name="Consulta - Archivo de ejemplo (2)" description="Conexión a la consulta 'Archivo de ejemplo (2)' en el libro." type="5" refreshedVersion="0" background="1">
    <dbPr connection="Provider=Microsoft.Mashup.OleDb.1;Data Source=$Workbook$;Location=&quot;Archivo de ejemplo (2)&quot;;Extended Properties=&quot;&quot;" command="SELECT * FROM [Archivo de ejemplo (2)]"/>
  </connection>
  <connection id="3" xr16:uid="{2A0FCE10-5DFE-4A9C-B85B-916BD5F6EF36}" keepAlive="1" name="Consulta - Archivo de ejemplo (3)" description="Conexión a la consulta 'Archivo de ejemplo (3)' en el libro." type="5" refreshedVersion="0" background="1">
    <dbPr connection="Provider=Microsoft.Mashup.OleDb.1;Data Source=$Workbook$;Location=&quot;Archivo de ejemplo (3)&quot;;Extended Properties=&quot;&quot;" command="SELECT * FROM [Archivo de ejemplo (3)]"/>
  </connection>
  <connection id="4" xr16:uid="{B56F03E9-F0E4-40E2-B53F-5CF46029D9D5}" keepAlive="1" name="Consulta - Dotacion" description="Conexión a la consulta 'Dotacion' en el libro." type="5" refreshedVersion="0" background="1">
    <dbPr connection="Provider=Microsoft.Mashup.OleDb.1;Data Source=$Workbook$;Location=Dotacion;Extended Properties=&quot;&quot;" command="SELECT * FROM [Dotacion]"/>
  </connection>
  <connection id="5" xr16:uid="{937A788A-019A-42B1-B3C6-15DB5AE72D37}" keepAlive="1" name="Consulta - Estado" description="Conexión a la consulta 'Estado' en el libro." type="5" refreshedVersion="8" background="1" saveData="1">
    <dbPr connection="Provider=Microsoft.Mashup.OleDb.1;Data Source=$Workbook$;Location=Estado;Extended Properties=&quot;&quot;" command="SELECT * FROM [Estado]"/>
  </connection>
  <connection id="6" xr16:uid="{30BBF3ED-89C9-40FD-AFBD-94C51FCEBD1E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7" xr16:uid="{F01DB4A4-0E36-4B69-8A11-BC9373B14F1F}" keepAlive="1" name="Consulta - Parámetro2" description="Conexión a la consulta 'Parámetro2' en el libro." type="5" refreshedVersion="0" background="1">
    <dbPr connection="Provider=Microsoft.Mashup.OleDb.1;Data Source=$Workbook$;Location=Parámetro2;Extended Properties=&quot;&quot;" command="SELECT * FROM [Parámetro2]"/>
  </connection>
  <connection id="8" xr16:uid="{CEB743C5-4A77-4732-A799-240A551A564B}" keepAlive="1" name="Consulta - Parámetro3" description="Conexión a la consulta 'Parámetro3' en el libro." type="5" refreshedVersion="0" background="1">
    <dbPr connection="Provider=Microsoft.Mashup.OleDb.1;Data Source=$Workbook$;Location=Parámetro3;Extended Properties=&quot;&quot;" command="SELECT * FROM [Parámetro3]"/>
  </connection>
  <connection id="9" xr16:uid="{11048DD0-B8C5-43F4-805D-FB4899E46B8B}" keepAlive="1" name="Consulta - Rendimiento" description="Conexión a la consulta 'Rendimiento' en el libro." type="5" refreshedVersion="8" background="1">
    <dbPr connection="Provider=Microsoft.Mashup.OleDb.1;Data Source=$Workbook$;Location=Rendimiento;Extended Properties=&quot;&quot;" command="SELECT * FROM [Rendimiento]"/>
  </connection>
  <connection id="10" xr16:uid="{39EE53D5-2D4B-40FB-BFE2-D927BACA7452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11" xr16:uid="{B6011F17-6AB7-48F1-8B8F-FD33F4186232}" keepAlive="1" name="Consulta - Transformar archivo (2)" description="Conexión a la consulta 'Transformar archivo (2)' en el libro." type="5" refreshedVersion="0" background="1">
    <dbPr connection="Provider=Microsoft.Mashup.OleDb.1;Data Source=$Workbook$;Location=&quot;Transformar archivo (2)&quot;;Extended Properties=&quot;&quot;" command="SELECT * FROM [Transformar archivo (2)]"/>
  </connection>
  <connection id="12" xr16:uid="{9DD3C424-7E96-4ADA-B6A4-6416DECF1E1E}" keepAlive="1" name="Consulta - Transformar archivo (3)" description="Conexión a la consulta 'Transformar archivo (3)' en el libro." type="5" refreshedVersion="0" background="1">
    <dbPr connection="Provider=Microsoft.Mashup.OleDb.1;Data Source=$Workbook$;Location=&quot;Transformar archivo (3)&quot;;Extended Properties=&quot;&quot;" command="SELECT * FROM [Transformar archivo (3)]"/>
  </connection>
  <connection id="13" xr16:uid="{3D1B037D-42D8-490E-8717-3D9B4DA2A54B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14" xr16:uid="{34C58E20-54EC-4F7F-B2D6-D0C94BD3126A}" keepAlive="1" name="Consulta - Transformar archivo de ejemplo (2)" description="Conexión a la consulta 'Transformar archivo de ejemplo (2)' en el libro." type="5" refreshedVersion="0" background="1">
    <dbPr connection="Provider=Microsoft.Mashup.OleDb.1;Data Source=$Workbook$;Location=&quot;Transformar archivo de ejemplo (2)&quot;;Extended Properties=&quot;&quot;" command="SELECT * FROM [Transformar archivo de ejemplo (2)]"/>
  </connection>
  <connection id="15" xr16:uid="{CA3E8D79-07A9-42F8-A88C-323BD89F14D3}" keepAlive="1" name="Consulta - Transformar archivo de ejemplo (3)" description="Conexión a la consulta 'Transformar archivo de ejemplo (3)' en el libro." type="5" refreshedVersion="0" background="1">
    <dbPr connection="Provider=Microsoft.Mashup.OleDb.1;Data Source=$Workbook$;Location=&quot;Transformar archivo de ejemplo (3)&quot;;Extended Properties=&quot;&quot;" command="SELECT * FROM [Transformar archivo de ejemplo (3)]"/>
  </connection>
</connections>
</file>

<file path=xl/sharedStrings.xml><?xml version="1.0" encoding="utf-8"?>
<sst xmlns="http://schemas.openxmlformats.org/spreadsheetml/2006/main" count="6820" uniqueCount="768">
  <si>
    <t>DNI</t>
  </si>
  <si>
    <t xml:space="preserve">NOMBRE DE GENESYS </t>
  </si>
  <si>
    <t>APELLIDOS Y NOMBRES</t>
  </si>
  <si>
    <t>SUPERVISOR</t>
  </si>
  <si>
    <t>ESTADO</t>
  </si>
  <si>
    <t>FECHA ALTA</t>
  </si>
  <si>
    <t>FECHA DE CESE</t>
  </si>
  <si>
    <t>MOTIVO DE CESE</t>
  </si>
  <si>
    <t>TURNO</t>
  </si>
  <si>
    <t>MODALIDAD</t>
  </si>
  <si>
    <t>HORARIO L-V</t>
  </si>
  <si>
    <t>HORARIO FDS - FER</t>
  </si>
  <si>
    <t>DESCANSO</t>
  </si>
  <si>
    <t>POOL</t>
  </si>
  <si>
    <t>AG</t>
  </si>
  <si>
    <t>09608199</t>
  </si>
  <si>
    <t>MIRIAM VERGARAY</t>
  </si>
  <si>
    <t>VERGARAY CHAUCA MIRIAM MARTHA</t>
  </si>
  <si>
    <t>SAN MARTIN WONG LUIS RAFAEL</t>
  </si>
  <si>
    <t>ACTIVO</t>
  </si>
  <si>
    <t>MAÑANA</t>
  </si>
  <si>
    <t>FULL TIME</t>
  </si>
  <si>
    <t>08:00 - 17:00</t>
  </si>
  <si>
    <t>DOMINGO</t>
  </si>
  <si>
    <t>MESA AYUDA</t>
  </si>
  <si>
    <t>AG0079</t>
  </si>
  <si>
    <t>CUEVA TRUJILLANO MIGUEL ANGEL</t>
  </si>
  <si>
    <t>RECLAMOS</t>
  </si>
  <si>
    <t>VILCA MENACHO ISABEL AURORA</t>
  </si>
  <si>
    <t>07:00 - 16:00</t>
  </si>
  <si>
    <t>CLIENTE INTERNO</t>
  </si>
  <si>
    <t>07481952</t>
  </si>
  <si>
    <t>MADELEINE TAPIA</t>
  </si>
  <si>
    <t>TAPIA SORIA MADELEINE DALIA</t>
  </si>
  <si>
    <t>TARDE</t>
  </si>
  <si>
    <t>12:00 - 21:00</t>
  </si>
  <si>
    <t>SÁBADO</t>
  </si>
  <si>
    <t>AG0086</t>
  </si>
  <si>
    <t>75834737</t>
  </si>
  <si>
    <t>JADIRA SHAREBA</t>
  </si>
  <si>
    <t>SHAREBA VILCHEZ JADIRA ANDREA</t>
  </si>
  <si>
    <t>MADRUGADA</t>
  </si>
  <si>
    <t>21:00 - 06:00</t>
  </si>
  <si>
    <t>76352602</t>
  </si>
  <si>
    <t>YOSEP SANGAY</t>
  </si>
  <si>
    <t>A.CORRESPONSAL</t>
  </si>
  <si>
    <t>AG0149</t>
  </si>
  <si>
    <t>40263178</t>
  </si>
  <si>
    <t>CLAUDIA SANCHEZ</t>
  </si>
  <si>
    <t>AG0088</t>
  </si>
  <si>
    <t>POOL QUECHUA</t>
  </si>
  <si>
    <t>09:00 - 18:00</t>
  </si>
  <si>
    <t>13:00 - 22:00</t>
  </si>
  <si>
    <t>06:00 - 15:00</t>
  </si>
  <si>
    <t>40229064</t>
  </si>
  <si>
    <t>LUIS REBAZA</t>
  </si>
  <si>
    <t>REBAZA BENDEZU LUIS ALBERTO</t>
  </si>
  <si>
    <t>AG0037</t>
  </si>
  <si>
    <t>73152269</t>
  </si>
  <si>
    <t>YARITZA RAMOS</t>
  </si>
  <si>
    <t>RAMOS RAMIREZ YARITZA</t>
  </si>
  <si>
    <t>AG0025</t>
  </si>
  <si>
    <t>45071732</t>
  </si>
  <si>
    <t>YAJAIRA RAMIREZ</t>
  </si>
  <si>
    <t>AG0098</t>
  </si>
  <si>
    <t>75545584</t>
  </si>
  <si>
    <t>LUIS RAMIREZ</t>
  </si>
  <si>
    <t>RAMIREZ ALVARADO LUIS MIGUEL</t>
  </si>
  <si>
    <t>AG0013</t>
  </si>
  <si>
    <t>42553156</t>
  </si>
  <si>
    <t>ALFREDO QUISPE</t>
  </si>
  <si>
    <t>QUISPE CONDE ALFREDO</t>
  </si>
  <si>
    <t>09892084</t>
  </si>
  <si>
    <t>SARA CONDEZO</t>
  </si>
  <si>
    <t>POZO CONDEZO DE PRINCIPE SARA LUZ</t>
  </si>
  <si>
    <t>AG0233</t>
  </si>
  <si>
    <t>76472086</t>
  </si>
  <si>
    <t>MAYRA MORALES</t>
  </si>
  <si>
    <t>AG0076</t>
  </si>
  <si>
    <t>77600273</t>
  </si>
  <si>
    <t>CANDY MONTES</t>
  </si>
  <si>
    <t>AG0064</t>
  </si>
  <si>
    <t>41901740</t>
  </si>
  <si>
    <t>SUGEY MOGOLLÓN</t>
  </si>
  <si>
    <t>MOGOLLON MARTINEZ SUGEY GURMY</t>
  </si>
  <si>
    <t>AG0094</t>
  </si>
  <si>
    <t>71208503</t>
  </si>
  <si>
    <t>MARTIN HIRAM</t>
  </si>
  <si>
    <t>AG0231</t>
  </si>
  <si>
    <t>47531646</t>
  </si>
  <si>
    <t>ISABEL MENDOZA</t>
  </si>
  <si>
    <t>AG0022</t>
  </si>
  <si>
    <t>72370212</t>
  </si>
  <si>
    <t>MARIN VEGA RUBEN FABRICIO</t>
  </si>
  <si>
    <t>AG0214</t>
  </si>
  <si>
    <t>45391506</t>
  </si>
  <si>
    <t>YEISY MAGUIÑA</t>
  </si>
  <si>
    <t>AG0125</t>
  </si>
  <si>
    <t>73227285</t>
  </si>
  <si>
    <t>MELISA LOZANO</t>
  </si>
  <si>
    <t>LOZANO FALCONI MELISA</t>
  </si>
  <si>
    <t>PART TIME</t>
  </si>
  <si>
    <t>15:00 - 19:00</t>
  </si>
  <si>
    <t>AG0087</t>
  </si>
  <si>
    <t>46413667</t>
  </si>
  <si>
    <t>ARACELY LOPEZ</t>
  </si>
  <si>
    <t>LOPEZ LAURO ARACELY</t>
  </si>
  <si>
    <t>AG0242</t>
  </si>
  <si>
    <t>48123633</t>
  </si>
  <si>
    <t>KEVIN LEIVA</t>
  </si>
  <si>
    <t>AG0102</t>
  </si>
  <si>
    <t>76545794</t>
  </si>
  <si>
    <t>FIORELLA HUARCAYA</t>
  </si>
  <si>
    <t>HUARCAYA JUAREZ FIORELA</t>
  </si>
  <si>
    <t>AG0127</t>
  </si>
  <si>
    <t>76439699</t>
  </si>
  <si>
    <t>KAREN HUAINAMANGO</t>
  </si>
  <si>
    <t>HUAINAMANGO MANTILLA KAREN DARLYN</t>
  </si>
  <si>
    <t>AG0058</t>
  </si>
  <si>
    <t>44875037</t>
  </si>
  <si>
    <t>KIRSA GUEVARA</t>
  </si>
  <si>
    <t>AG0117</t>
  </si>
  <si>
    <t>07871500</t>
  </si>
  <si>
    <t>MARIELLA GRADOS</t>
  </si>
  <si>
    <t>GRADOS POLIAKOFF MARIELLA KATHERINE</t>
  </si>
  <si>
    <t>AG0074</t>
  </si>
  <si>
    <t>76098284</t>
  </si>
  <si>
    <t>ALEXANDRA GOMEZ</t>
  </si>
  <si>
    <t>AG0114</t>
  </si>
  <si>
    <t>48155105</t>
  </si>
  <si>
    <t>KARIN GARAY</t>
  </si>
  <si>
    <t>AG0100</t>
  </si>
  <si>
    <t>09679391</t>
  </si>
  <si>
    <t>ALEJO TOU FUNG</t>
  </si>
  <si>
    <t>FUN CHAN KIN TOU ALEJO</t>
  </si>
  <si>
    <t>AG0081</t>
  </si>
  <si>
    <t>71915481</t>
  </si>
  <si>
    <t>BELTRAN ENRIQUEZ</t>
  </si>
  <si>
    <t>ENRIQUEZ AROTOMA BELTRAN LUCHO</t>
  </si>
  <si>
    <t>AG0116</t>
  </si>
  <si>
    <t>77202205</t>
  </si>
  <si>
    <t>ADRIANA DONAYRE</t>
  </si>
  <si>
    <t>DONAYRE LIZARRAGA ADRIANA DKARLA</t>
  </si>
  <si>
    <t>VIERNES</t>
  </si>
  <si>
    <t>10207333</t>
  </si>
  <si>
    <t>HEBER CLAROS</t>
  </si>
  <si>
    <t>AG0026</t>
  </si>
  <si>
    <t>40911347</t>
  </si>
  <si>
    <t>SANDRA CHAUPIS</t>
  </si>
  <si>
    <t>CHAUPIS SANTOS SANDRA CECILIA</t>
  </si>
  <si>
    <t>AG0040</t>
  </si>
  <si>
    <t>07538922</t>
  </si>
  <si>
    <t>PATRICIA CHAUPIS</t>
  </si>
  <si>
    <t>CHAUPIS SANTOS PATRICIA</t>
  </si>
  <si>
    <t>43614379</t>
  </si>
  <si>
    <t>MARIA CHAMPA</t>
  </si>
  <si>
    <t>CHAMPA GOMEZ MARIA EUGENIA</t>
  </si>
  <si>
    <t>AG0070</t>
  </si>
  <si>
    <t>76234546</t>
  </si>
  <si>
    <t>FRANCO CASTILLO</t>
  </si>
  <si>
    <t>AG0071</t>
  </si>
  <si>
    <t>48088648</t>
  </si>
  <si>
    <t>SARAIH CARDENAS</t>
  </si>
  <si>
    <t>AG0085</t>
  </si>
  <si>
    <t>70160182</t>
  </si>
  <si>
    <t>ESTHER CALSIN</t>
  </si>
  <si>
    <t>CALSIN PACOMPIA ESTHER CLAUDIA</t>
  </si>
  <si>
    <t>AG0045</t>
  </si>
  <si>
    <t>47960111</t>
  </si>
  <si>
    <t>PENELOPE AYALA</t>
  </si>
  <si>
    <t>AYALA AGUILAR PENELOPE D'YANIRA</t>
  </si>
  <si>
    <t>AG0096</t>
  </si>
  <si>
    <t>07970939</t>
  </si>
  <si>
    <t>MONICA ASCUEZ</t>
  </si>
  <si>
    <t>ASCUEZ RIOS MONICA VANESA</t>
  </si>
  <si>
    <t>AG0227</t>
  </si>
  <si>
    <t>74971842</t>
  </si>
  <si>
    <t>JAFET AREVALO</t>
  </si>
  <si>
    <t>AREVALO MEJIA JAFET EDU</t>
  </si>
  <si>
    <t>AG0111</t>
  </si>
  <si>
    <t>75437296</t>
  </si>
  <si>
    <t>RODRIGO ARAKAKI</t>
  </si>
  <si>
    <t>ARAKAKI VILLACORTA RODRIGO SEBASTIAN</t>
  </si>
  <si>
    <t>AG0069</t>
  </si>
  <si>
    <t>AG0029</t>
  </si>
  <si>
    <t>48583449</t>
  </si>
  <si>
    <t>DANIEL CALLO</t>
  </si>
  <si>
    <t>AG0230</t>
  </si>
  <si>
    <t>76749669</t>
  </si>
  <si>
    <t>MARJORIE CRUZ</t>
  </si>
  <si>
    <t>AG0044</t>
  </si>
  <si>
    <t>72744379</t>
  </si>
  <si>
    <t>GISSEL ALBUQUERQUE</t>
  </si>
  <si>
    <t>ALBURQUEQUE BARCELLI GISSELA ISABEL</t>
  </si>
  <si>
    <t>45716908</t>
  </si>
  <si>
    <t>GRACE ALBURQUEQUE</t>
  </si>
  <si>
    <t>ALBURQUEQUE ALBURQUEQUE GRACE VANESSA</t>
  </si>
  <si>
    <t>AG0232</t>
  </si>
  <si>
    <t>BAJA</t>
  </si>
  <si>
    <t>AG0307</t>
  </si>
  <si>
    <t>Estado</t>
  </si>
  <si>
    <t>Total Contestadas</t>
  </si>
  <si>
    <t>Total Ofrecidas</t>
  </si>
  <si>
    <t>Total No Contestadas</t>
  </si>
  <si>
    <t>Supervisor</t>
  </si>
  <si>
    <t>Tiempo Medio Operativo</t>
  </si>
  <si>
    <t>Tiempo Medio Conversación</t>
  </si>
  <si>
    <t>Tiempo Medio ACW</t>
  </si>
  <si>
    <t>Tiempo Medio Retención</t>
  </si>
  <si>
    <t>Total</t>
  </si>
  <si>
    <t xml:space="preserve"> </t>
  </si>
  <si>
    <t>T Conectado</t>
  </si>
  <si>
    <t>T En Cola</t>
  </si>
  <si>
    <t>T Fuera de Cola</t>
  </si>
  <si>
    <t>T Interactuando</t>
  </si>
  <si>
    <t>T No Responde</t>
  </si>
  <si>
    <t>T Inactivo</t>
  </si>
  <si>
    <t>T Disponible</t>
  </si>
  <si>
    <t>T Comida</t>
  </si>
  <si>
    <t>T Ocupado</t>
  </si>
  <si>
    <t>T Ausente</t>
  </si>
  <si>
    <t>T Descanso</t>
  </si>
  <si>
    <t>T Sistema Ausente</t>
  </si>
  <si>
    <t>T Reunión</t>
  </si>
  <si>
    <t>T Capacitación</t>
  </si>
  <si>
    <t>T En Comunicación</t>
  </si>
  <si>
    <t>ADHERENCIA</t>
  </si>
  <si>
    <t>PRODUCTIVIDAD</t>
  </si>
  <si>
    <t>TMO</t>
  </si>
  <si>
    <t>CALIDAD</t>
  </si>
  <si>
    <t>PRESENTISMO</t>
  </si>
  <si>
    <t>DESVIACIÓN</t>
  </si>
  <si>
    <t>Asesor</t>
  </si>
  <si>
    <t>Fecha de Ingreso</t>
  </si>
  <si>
    <t>Fecha de Cese</t>
  </si>
  <si>
    <t>Antigüedad</t>
  </si>
  <si>
    <t>Rango Tiempo</t>
  </si>
  <si>
    <t>Turno</t>
  </si>
  <si>
    <t>Pool</t>
  </si>
  <si>
    <t>Modalidad</t>
  </si>
  <si>
    <t>Total de Horas Trabajadas</t>
  </si>
  <si>
    <t>Total Horas Mes</t>
  </si>
  <si>
    <t>% Horas</t>
  </si>
  <si>
    <t>Llam. Atendidas</t>
  </si>
  <si>
    <t>Meta Llamadas</t>
  </si>
  <si>
    <t>% Productividad</t>
  </si>
  <si>
    <t>Nota de Calidad</t>
  </si>
  <si>
    <t>Nota de Satisfación</t>
  </si>
  <si>
    <t>Asistidos</t>
  </si>
  <si>
    <t>F</t>
  </si>
  <si>
    <t>LCG</t>
  </si>
  <si>
    <t>LSG</t>
  </si>
  <si>
    <t>FP</t>
  </si>
  <si>
    <t>FCF</t>
  </si>
  <si>
    <t>DM</t>
  </si>
  <si>
    <t>V</t>
  </si>
  <si>
    <t>Faltas Acumuladas</t>
  </si>
  <si>
    <t>Adherencia</t>
  </si>
  <si>
    <t>Productividad</t>
  </si>
  <si>
    <t>Calidad</t>
  </si>
  <si>
    <t>Satisfacción</t>
  </si>
  <si>
    <t>Presentismo</t>
  </si>
  <si>
    <t>Total Desviación (No Cumple)</t>
  </si>
  <si>
    <t>Ingreso</t>
  </si>
  <si>
    <t>PF</t>
  </si>
  <si>
    <t>FC</t>
  </si>
  <si>
    <t>DSO</t>
  </si>
  <si>
    <t>TMC MIN</t>
  </si>
  <si>
    <t>TMC SEG</t>
  </si>
  <si>
    <t>ACW MIN</t>
  </si>
  <si>
    <t>ACW SEG</t>
  </si>
  <si>
    <t>% Ausentismo</t>
  </si>
  <si>
    <t xml:space="preserve">Total Horas Mes </t>
  </si>
  <si>
    <t xml:space="preserve">Total de Horas Trabajadas </t>
  </si>
  <si>
    <t xml:space="preserve">% Adherencia </t>
  </si>
  <si>
    <t>Prom ACW SEG</t>
  </si>
  <si>
    <t>Prom Calidad</t>
  </si>
  <si>
    <t>Prom Satisfación</t>
  </si>
  <si>
    <t>Suma de Ingreso</t>
  </si>
  <si>
    <t>TMR MIN</t>
  </si>
  <si>
    <t>TMR SEG</t>
  </si>
  <si>
    <t>TMO SEG OP</t>
  </si>
  <si>
    <t>TMO SEG GC</t>
  </si>
  <si>
    <t>TMO FIN SEG</t>
  </si>
  <si>
    <t>TMO FIN MIN</t>
  </si>
  <si>
    <t>AG0306</t>
  </si>
  <si>
    <t>AG0305</t>
  </si>
  <si>
    <t xml:space="preserve">MAQUETA ASESOR MESA DE AYUDA </t>
  </si>
  <si>
    <t>&gt; 85%</t>
  </si>
  <si>
    <t>&lt; 85%</t>
  </si>
  <si>
    <t>REGISTRO CORRECTO RECLAMOS</t>
  </si>
  <si>
    <t>&gt; o = 99.95%</t>
  </si>
  <si>
    <t>&lt; 99.95%</t>
  </si>
  <si>
    <t>≤ 290 Seg</t>
  </si>
  <si>
    <t>Entre 291 seg a 320 seg</t>
  </si>
  <si>
    <t>&gt; 320 seg</t>
  </si>
  <si>
    <t>TOTAL</t>
  </si>
  <si>
    <t>MAQUETA ASESOR A (CLIENTE INTERNO) MESA DE AYUDA</t>
  </si>
  <si>
    <t>REGISTRO INCORRECTO RECLAMOS</t>
  </si>
  <si>
    <t>&gt; 1</t>
  </si>
  <si>
    <t xml:space="preserve">ASEGURADO </t>
  </si>
  <si>
    <t>MAQUETA ASESOR A (MADRUGADA) MESA DE AYUDA</t>
  </si>
  <si>
    <t>&gt; 95%</t>
  </si>
  <si>
    <t>De 94% a 90%</t>
  </si>
  <si>
    <t>&lt; 90%</t>
  </si>
  <si>
    <t>REVISIÓN DE RECLAMOS</t>
  </si>
  <si>
    <t>Penalidad:</t>
  </si>
  <si>
    <t>MAQUETA ASESOR (QUECHUA) MESA DE AYUDA</t>
  </si>
  <si>
    <t>TODA MALA GESTIÓN QUE IMPLIQUE PENALIDAD DE BN A A365 SERA IMPUTADO AL ASESOR PARA DSCTO</t>
  </si>
  <si>
    <t>TODO MAL BLOQUEO QUE LLEVE A PAGO DE REPOSICIÓN DE TARJETA (CRÉDITO O DÉBITO) SERA ASUMIDO POR EL ASESOR</t>
  </si>
  <si>
    <t>Presentismo (Penalidad)</t>
  </si>
  <si>
    <t>(*) De tener 1 a 2 Faltas injustificadas y justificadas se penaliza el 25% de Maqueta</t>
  </si>
  <si>
    <t>(**) De tener 3 a 4 faltas injustificadas y justificadasse penaliza el 50% de Maqueta</t>
  </si>
  <si>
    <t>(***) De tener &gt; 4 faltas injustificadas y justificadas quedan sin maqueta</t>
  </si>
  <si>
    <t>APLICA MAQUETA</t>
  </si>
  <si>
    <t>Para aplicar a maqueta debe tener mes completo de gestión. No aplica en caso renunciar antes del término del mes. En caso baja por NSPP dentro del mes tampoco aplica maqueta.</t>
  </si>
  <si>
    <t>En el caso de ingresos nuevos deberá tener cómo mínimo 15 días de gestión y su maqueta será prorrateada.</t>
  </si>
  <si>
    <t>MAQUETA SUPERVISORES - MESA DE AYUDA</t>
  </si>
  <si>
    <t>INGRESO POR AGENTE</t>
  </si>
  <si>
    <t>≥ 85%</t>
  </si>
  <si>
    <t>Entre 84% y 80%</t>
  </si>
  <si>
    <t>&lt; 80%</t>
  </si>
  <si>
    <t>REGISTRO DE RECLAMOS (*)</t>
  </si>
  <si>
    <t>≥ 0.05%</t>
  </si>
  <si>
    <t>&lt; 0.05%</t>
  </si>
  <si>
    <t>≤ 300 Seg</t>
  </si>
  <si>
    <t>Entre 301 seg a 330 seg</t>
  </si>
  <si>
    <t>&gt; 330 seg</t>
  </si>
  <si>
    <t>(*) Se medira el resultado acumulado de la MESA DE AYUDA.</t>
  </si>
  <si>
    <t>(**) Para sacar maqueta completa y ser considerado debe estar activo en el mes minimo 20 días.</t>
  </si>
  <si>
    <t>(***) Ingreso por agente no incluye quechua / ciente interno y madrugada</t>
  </si>
  <si>
    <t>(****) TMO de quechua no sera considerado para el cálculo por supervisor.</t>
  </si>
  <si>
    <t>(*****) Para la supervisora senior se considera el promedio de los supervisores mes completo.</t>
  </si>
  <si>
    <t>Maqueta Calidad</t>
  </si>
  <si>
    <t>Maqueta Reclamos</t>
  </si>
  <si>
    <t>Maqueta TMO</t>
  </si>
  <si>
    <t>Maqueta Productividad</t>
  </si>
  <si>
    <t>Maqueta Adherencia</t>
  </si>
  <si>
    <t>Total Cobrar Inicial</t>
  </si>
  <si>
    <t>Aplica Días Gestión</t>
  </si>
  <si>
    <t>MAQUETA DE ASESORES</t>
  </si>
  <si>
    <t>OTROS</t>
  </si>
  <si>
    <t>Observaciones</t>
  </si>
  <si>
    <t>Calculo de Reclamos</t>
  </si>
  <si>
    <t>&gt; 1000 reclamos*</t>
  </si>
  <si>
    <t>Entre 999 y 769 reclamos*</t>
  </si>
  <si>
    <t>&lt; 768 reclamos*</t>
  </si>
  <si>
    <t>Total Cobrar Final</t>
  </si>
  <si>
    <t>Respuesta</t>
  </si>
  <si>
    <t>Prom de TMC SEG</t>
  </si>
  <si>
    <t>AG0310</t>
  </si>
  <si>
    <t>AG0308</t>
  </si>
  <si>
    <t>71110430</t>
  </si>
  <si>
    <t>AG0011</t>
  </si>
  <si>
    <t>71193573</t>
  </si>
  <si>
    <t>CAVERO MONGE NARCIZO MARTIN</t>
  </si>
  <si>
    <t>AG0097</t>
  </si>
  <si>
    <t>70623994</t>
  </si>
  <si>
    <t>AG0119</t>
  </si>
  <si>
    <t>72123187</t>
  </si>
  <si>
    <t>AG0002</t>
  </si>
  <si>
    <t>73589684</t>
  </si>
  <si>
    <t>AG0015</t>
  </si>
  <si>
    <t>Total de asistencia</t>
  </si>
  <si>
    <t>AC</t>
  </si>
  <si>
    <t>ANC</t>
  </si>
  <si>
    <t>DSC</t>
  </si>
  <si>
    <t>C</t>
  </si>
  <si>
    <t>T</t>
  </si>
  <si>
    <t>FL</t>
  </si>
  <si>
    <t>FER</t>
  </si>
  <si>
    <t>PROGRAMADO</t>
  </si>
  <si>
    <t>% ASISTENCIA</t>
  </si>
  <si>
    <t>% CONEXIÓN</t>
  </si>
  <si>
    <t>%Ausentismo</t>
  </si>
  <si>
    <t>HORA REAL</t>
  </si>
  <si>
    <t xml:space="preserve">HORA FINAL </t>
  </si>
  <si>
    <t>Rango de Ausentismo</t>
  </si>
  <si>
    <t>&gt;15%</t>
  </si>
  <si>
    <t>06:00</t>
  </si>
  <si>
    <t>15:00</t>
  </si>
  <si>
    <t>&lt;15%</t>
  </si>
  <si>
    <t>07:00</t>
  </si>
  <si>
    <t>16:00</t>
  </si>
  <si>
    <t>08:00</t>
  </si>
  <si>
    <t>17:00</t>
  </si>
  <si>
    <t>09:00</t>
  </si>
  <si>
    <t>18:00</t>
  </si>
  <si>
    <t>12:00</t>
  </si>
  <si>
    <t>21:00</t>
  </si>
  <si>
    <t>13:00</t>
  </si>
  <si>
    <t>22:00</t>
  </si>
  <si>
    <t>19:00</t>
  </si>
  <si>
    <t>Prom de Llam. Atendidas</t>
  </si>
  <si>
    <t>71314704</t>
  </si>
  <si>
    <t>SANTAMARINA HUAMANI BRENDA CRISTINA</t>
  </si>
  <si>
    <t>AG0241</t>
  </si>
  <si>
    <t>KALYESCA CAMPOVERDE</t>
  </si>
  <si>
    <t>FELIPE HUANCA</t>
  </si>
  <si>
    <t>ROXELI LIMAY</t>
  </si>
  <si>
    <t>Q Ausentismo</t>
  </si>
  <si>
    <t>48126746</t>
  </si>
  <si>
    <t>AG0066</t>
  </si>
  <si>
    <t>AG0059</t>
  </si>
  <si>
    <t>AG0048</t>
  </si>
  <si>
    <t>47569952</t>
  </si>
  <si>
    <t>FIESTAS TALLEDO</t>
  </si>
  <si>
    <t>AG0067</t>
  </si>
  <si>
    <t>75173773</t>
  </si>
  <si>
    <t>CASTILLO CENTURION</t>
  </si>
  <si>
    <t>CASTILLO CENTURION ALBERTO XAVIER</t>
  </si>
  <si>
    <t>AG0063</t>
  </si>
  <si>
    <t>40882757</t>
  </si>
  <si>
    <t>CARHUAJULCA TOCAS SONIA</t>
  </si>
  <si>
    <t>AG0077</t>
  </si>
  <si>
    <t>ASESOR</t>
  </si>
  <si>
    <t>ENC</t>
  </si>
  <si>
    <t xml:space="preserve">Promotores </t>
  </si>
  <si>
    <t xml:space="preserve">Neutro </t>
  </si>
  <si>
    <t xml:space="preserve">Detractores </t>
  </si>
  <si>
    <t xml:space="preserve">% Satisf </t>
  </si>
  <si>
    <t xml:space="preserve">% FCR </t>
  </si>
  <si>
    <t xml:space="preserve">% VOZ </t>
  </si>
  <si>
    <t>74917270</t>
  </si>
  <si>
    <t>AG0043</t>
  </si>
  <si>
    <t>74579412</t>
  </si>
  <si>
    <t>74298358</t>
  </si>
  <si>
    <t>MANUEL RETAMOZO</t>
  </si>
  <si>
    <t>AG0007</t>
  </si>
  <si>
    <t>45875835</t>
  </si>
  <si>
    <t>CISNEROS GONZALES RUDDY MARIANA</t>
  </si>
  <si>
    <t>AG0021</t>
  </si>
  <si>
    <t>DEISY ARAYA</t>
  </si>
  <si>
    <t>AG0110</t>
  </si>
  <si>
    <t>47745745</t>
  </si>
  <si>
    <t>JUAN CAYETANO</t>
  </si>
  <si>
    <t>AG0113</t>
  </si>
  <si>
    <t>61339071</t>
  </si>
  <si>
    <t>AG0027</t>
  </si>
  <si>
    <t>40882488</t>
  </si>
  <si>
    <t>CLAUDIA GONZALES</t>
  </si>
  <si>
    <t>AG0138</t>
  </si>
  <si>
    <t>75818973</t>
  </si>
  <si>
    <t>ANABEL HUAMAN</t>
  </si>
  <si>
    <t>AG0112</t>
  </si>
  <si>
    <t>09:00 - 13:00</t>
  </si>
  <si>
    <t>45432380</t>
  </si>
  <si>
    <t>AG0055</t>
  </si>
  <si>
    <t>73262512</t>
  </si>
  <si>
    <t>JOSE RODRIGUEZ</t>
  </si>
  <si>
    <t>AG0220</t>
  </si>
  <si>
    <t>75325363</t>
  </si>
  <si>
    <t>SAN MARTIN WONG CIELO ALEJANDRA</t>
  </si>
  <si>
    <t>AG0123</t>
  </si>
  <si>
    <t>AG0012</t>
  </si>
  <si>
    <t>72456179</t>
  </si>
  <si>
    <t>AG0028</t>
  </si>
  <si>
    <t>10719092</t>
  </si>
  <si>
    <t>12:00 - 16:00</t>
  </si>
  <si>
    <t>40345621</t>
  </si>
  <si>
    <t>71251259</t>
  </si>
  <si>
    <t>AG0005</t>
  </si>
  <si>
    <t>08592792</t>
  </si>
  <si>
    <t>09675365</t>
  </si>
  <si>
    <t>76351948</t>
  </si>
  <si>
    <t>PEÑA CHAVEZ ALLISSON CAMILA</t>
  </si>
  <si>
    <t>AG0309</t>
  </si>
  <si>
    <t>08:00 - 12:00</t>
  </si>
  <si>
    <t>AG0240</t>
  </si>
  <si>
    <t>SANDRO ALVAREZ</t>
  </si>
  <si>
    <t>JORGE BAZALAR</t>
  </si>
  <si>
    <t>EDUARDO VIDEIRA</t>
  </si>
  <si>
    <t>RUDDY CISNEROS</t>
  </si>
  <si>
    <t>DARCY FASNANDO</t>
  </si>
  <si>
    <t>CARLOS LOPEZ</t>
  </si>
  <si>
    <t>KETTY ZELADA</t>
  </si>
  <si>
    <t>VIVIANA SARNAQUE</t>
  </si>
  <si>
    <t>ZAOILA RODRIGUEZ</t>
  </si>
  <si>
    <t>ROSA ORE</t>
  </si>
  <si>
    <t>SANDRA POMA</t>
  </si>
  <si>
    <t>SONIA CARHUAJULCA</t>
  </si>
  <si>
    <t>MARTIN NARCIZO</t>
  </si>
  <si>
    <t>CIELO MARTIN</t>
  </si>
  <si>
    <t>RUBEN MARIN</t>
  </si>
  <si>
    <t>BRENDA SANTAMARIA</t>
  </si>
  <si>
    <t>%</t>
  </si>
  <si>
    <t>USUARIO</t>
  </si>
  <si>
    <t>OFRECIDAS</t>
  </si>
  <si>
    <t>CONTESTADAS</t>
  </si>
  <si>
    <t>ABANDONADAS</t>
  </si>
  <si>
    <t>QUIT. COLA</t>
  </si>
  <si>
    <t>TRANSFERIDA</t>
  </si>
  <si>
    <t>TIEMPO LLAMADA</t>
  </si>
  <si>
    <t>PROMEDIO</t>
  </si>
  <si>
    <t>TIEMPO DE ESPERA</t>
  </si>
  <si>
    <t>TIEMPO ACW</t>
  </si>
  <si>
    <t>TIEMPO DE MANEJO</t>
  </si>
  <si>
    <t>NO ACD</t>
  </si>
  <si>
    <t>SAL</t>
  </si>
  <si>
    <t>TMO SEG</t>
  </si>
  <si>
    <t>NOMBRE</t>
  </si>
  <si>
    <t>TOTAL HORAS</t>
  </si>
  <si>
    <t>JulioR RIVAS</t>
  </si>
  <si>
    <t>10:00 - 14:00</t>
  </si>
  <si>
    <t>10:00</t>
  </si>
  <si>
    <t>14:00</t>
  </si>
  <si>
    <t>LA ROSA LÓPEZ CARLOS OMAR</t>
  </si>
  <si>
    <t>AG0049</t>
  </si>
  <si>
    <t>47101870</t>
  </si>
  <si>
    <t>FUENTES PEREZ LAURA MELISSA</t>
  </si>
  <si>
    <t>AG0062</t>
  </si>
  <si>
    <t>77668835</t>
  </si>
  <si>
    <t>MONTALVAN PANAIFO JUAN DANIEL</t>
  </si>
  <si>
    <t>AG0078</t>
  </si>
  <si>
    <t>SANTOS ERAZO CARMEN SUSANA</t>
  </si>
  <si>
    <t>AG0082</t>
  </si>
  <si>
    <t>45973784</t>
  </si>
  <si>
    <t>MENDOZA PRIETO SANDRA PAOLA</t>
  </si>
  <si>
    <t>AG0090</t>
  </si>
  <si>
    <t>43618951</t>
  </si>
  <si>
    <t>VALDIVIA RUIZ FERNANDO EDUARDO</t>
  </si>
  <si>
    <t>10677211</t>
  </si>
  <si>
    <t>GOYA CALLIRGOS CARMEN DIANA</t>
  </si>
  <si>
    <t>77231601</t>
  </si>
  <si>
    <t>MENDEZ NUÑEZ KEVIN FELIX</t>
  </si>
  <si>
    <t>AG0093</t>
  </si>
  <si>
    <t>LUNES</t>
  </si>
  <si>
    <t>07003905</t>
  </si>
  <si>
    <t>De tener más del 1% de error en revisión de reclamos se penalizará el 10% de la maqueta.</t>
  </si>
  <si>
    <t>*La meta de revisión de reclamos es variable dependiendo de la cantidad de reclamos ingresados mensualmente</t>
  </si>
  <si>
    <t>&gt; S/. 3600</t>
  </si>
  <si>
    <t>Entre S/. 3599 y S/. 2900</t>
  </si>
  <si>
    <t>&lt; S/. 2800</t>
  </si>
  <si>
    <t>Q</t>
  </si>
  <si>
    <t>63794635</t>
  </si>
  <si>
    <t>NIÑO DE GUZMAN GARCIA YULET LINDA</t>
  </si>
  <si>
    <t>70111933</t>
  </si>
  <si>
    <t>70266372</t>
  </si>
  <si>
    <t>PONCIANO UREÑA PAULA YSLENI</t>
  </si>
  <si>
    <t>74997299</t>
  </si>
  <si>
    <t>KISHIMOTO MUÑOZ GERAL OSHIRO</t>
  </si>
  <si>
    <t>75143887</t>
  </si>
  <si>
    <t>P</t>
  </si>
  <si>
    <t>ALCANTARA PEÑA MARIA LAURA</t>
  </si>
  <si>
    <t>AG0009</t>
  </si>
  <si>
    <t>CEPIDA VILLA LIZETH GABRIELA</t>
  </si>
  <si>
    <t>AG0052</t>
  </si>
  <si>
    <t>AG0080</t>
  </si>
  <si>
    <t>76287744</t>
  </si>
  <si>
    <t>SERNA VEGA DENISSE KRISEELL</t>
  </si>
  <si>
    <t>AG0206</t>
  </si>
  <si>
    <t>09922461</t>
  </si>
  <si>
    <t>RODRIGUEZ SANCHEZ JULIA ISABEL</t>
  </si>
  <si>
    <t>AG0199</t>
  </si>
  <si>
    <t>73414848</t>
  </si>
  <si>
    <t>CCAHUANA MAMANI JORGE ALBERTO</t>
  </si>
  <si>
    <t>73721337</t>
  </si>
  <si>
    <t>77669995</t>
  </si>
  <si>
    <t>ROJAS RAMOS XIOMARA JIMENA</t>
  </si>
  <si>
    <t>LESLIE MARISOL LUCERO</t>
  </si>
  <si>
    <t>73822410</t>
  </si>
  <si>
    <t>MOGOLLON RUIZ GHILBERT ALEKSEI</t>
  </si>
  <si>
    <t>43016539</t>
  </si>
  <si>
    <t>AGUILAR CARBAJAL LUIS RAFAEL</t>
  </si>
  <si>
    <t>42109095</t>
  </si>
  <si>
    <t>ROJAS CARBAJAL JOSÉ MIGUEL</t>
  </si>
  <si>
    <t>SANCHEZ ZELADA KETTY BEATRIZ</t>
  </si>
  <si>
    <t>MIÉRCOLES</t>
  </si>
  <si>
    <t>MAGUIÑA RUIZ YEISY FLOR</t>
  </si>
  <si>
    <t>NSPP</t>
  </si>
  <si>
    <t>14:00 - 18:00</t>
  </si>
  <si>
    <t>NARCIZO MARTIN</t>
  </si>
  <si>
    <t>CIELO SAN MARTIN</t>
  </si>
  <si>
    <t xml:space="preserve">RUDDY CISNEROS
</t>
  </si>
  <si>
    <t>PEREZ LAURA</t>
  </si>
  <si>
    <t>CARHUAJULCA</t>
  </si>
  <si>
    <t xml:space="preserve">RUBEN MARIN
</t>
  </si>
  <si>
    <t>ALLISSON PEÑA</t>
  </si>
  <si>
    <t>FERNANDO VALDIVIA</t>
  </si>
  <si>
    <t>YULIET GUZMAN</t>
  </si>
  <si>
    <t>RUIZ GHILBERT</t>
  </si>
  <si>
    <t>CARMEN GOYA</t>
  </si>
  <si>
    <t>CARBAJAL LUIS</t>
  </si>
  <si>
    <t>BRENDA SANTAMARINA</t>
  </si>
  <si>
    <t>CARBAJAL JOSÉ</t>
  </si>
  <si>
    <t>LÓPEZ CARLOS</t>
  </si>
  <si>
    <t>ZELADA KETTY</t>
  </si>
  <si>
    <t>ERAZO CARMEN</t>
  </si>
  <si>
    <t>PRIETO SANDRA</t>
  </si>
  <si>
    <t>MILAGROS SOLIS</t>
  </si>
  <si>
    <t>SANCHEZ JULIA</t>
  </si>
  <si>
    <t>NUÑEZ KEVIN</t>
  </si>
  <si>
    <t>GERAL MUÑOZ</t>
  </si>
  <si>
    <t>PANAIFO JUAN</t>
  </si>
  <si>
    <t>MAMANI JORGE</t>
  </si>
  <si>
    <t>LIZETH VILLA</t>
  </si>
  <si>
    <t>VEGA DENISSE</t>
  </si>
  <si>
    <t>ALCANTARA MARIA </t>
  </si>
  <si>
    <t>RAMOS XIOMARA</t>
  </si>
  <si>
    <t>74148598</t>
  </si>
  <si>
    <t>MILAGROS QUINECHE</t>
  </si>
  <si>
    <t>QUINECHE DECAROLLI MILAGROS DEL ROSARIO</t>
  </si>
  <si>
    <t>AG0249</t>
  </si>
  <si>
    <t>46238835</t>
  </si>
  <si>
    <t>PEDRO SENISSE</t>
  </si>
  <si>
    <t>SENISSE MONTESINOS PEDRO ISMAEL</t>
  </si>
  <si>
    <t>AG0217</t>
  </si>
  <si>
    <t>74645408</t>
  </si>
  <si>
    <t>HILLARY UGARTE</t>
  </si>
  <si>
    <t>UGARTE LEON HILLARY CAROL</t>
  </si>
  <si>
    <t>AG0237</t>
  </si>
  <si>
    <t>90707451</t>
  </si>
  <si>
    <t>ADRIANA ZAPATEL</t>
  </si>
  <si>
    <t>ZAPATEL CANELO ADRIANA CAMILA</t>
  </si>
  <si>
    <t>AG0226</t>
  </si>
  <si>
    <t>77155143</t>
  </si>
  <si>
    <t>JOSTIN BUSTAMANTE</t>
  </si>
  <si>
    <t>BUSTAMANTE SALINAS JOSTIN EDGAR ESTEBAN</t>
  </si>
  <si>
    <t>AG0225</t>
  </si>
  <si>
    <t>72789511</t>
  </si>
  <si>
    <t>FELIX CHEVEZ</t>
  </si>
  <si>
    <t>CHEVEZ DURAN FELIX ANDRES</t>
  </si>
  <si>
    <t>AG0250</t>
  </si>
  <si>
    <t>40526699</t>
  </si>
  <si>
    <t>PEDRO FIGUEROA</t>
  </si>
  <si>
    <t>FIGUEROA MORENO PEDRO MICHAEL</t>
  </si>
  <si>
    <t>AG0251</t>
  </si>
  <si>
    <t>74887164</t>
  </si>
  <si>
    <t>POLO ANTERIOR</t>
  </si>
  <si>
    <t>HUARANGA POLO BRYAN GUSTAVO ANTENOR</t>
  </si>
  <si>
    <t>AG0244</t>
  </si>
  <si>
    <t>72391521</t>
  </si>
  <si>
    <t>ANGEL MANTILLA</t>
  </si>
  <si>
    <t>MANTILLA HUAMANI ANGEL GABRIEL LEANDRO</t>
  </si>
  <si>
    <t>AG0245</t>
  </si>
  <si>
    <t>72284720</t>
  </si>
  <si>
    <t>KARLA MOLOCHO</t>
  </si>
  <si>
    <t>MOLOCHO ROJAS KARLA JACQUELINE</t>
  </si>
  <si>
    <t>AG0252</t>
  </si>
  <si>
    <t>71021047</t>
  </si>
  <si>
    <t>ANGIE PESEROS</t>
  </si>
  <si>
    <t>PESEROS MOREYRA ANGIE YANIRET</t>
  </si>
  <si>
    <t>AG0260</t>
  </si>
  <si>
    <t>Nombre</t>
  </si>
  <si>
    <t xml:space="preserve">% PENC </t>
  </si>
  <si>
    <t xml:space="preserve">% PEC </t>
  </si>
  <si>
    <t xml:space="preserve">PEC UF </t>
  </si>
  <si>
    <t xml:space="preserve">3.1. Interactua cada 20seg </t>
  </si>
  <si>
    <t xml:space="preserve">4.2 Sondeo para correcto diagnostico </t>
  </si>
  <si>
    <t xml:space="preserve">4.3 Identifica correctamente la necesidad </t>
  </si>
  <si>
    <t xml:space="preserve">5.2 Brinda informacion correcta y completa </t>
  </si>
  <si>
    <t xml:space="preserve">PEC NEG </t>
  </si>
  <si>
    <t xml:space="preserve">5.3. Realiza procedimiento correcto y completo </t>
  </si>
  <si>
    <t xml:space="preserve">5.4 Tipifica en el sistemas de gestion </t>
  </si>
  <si>
    <t xml:space="preserve">PEC CUMPL </t>
  </si>
  <si>
    <t xml:space="preserve">5.1. Realiza validacion de datos </t>
  </si>
  <si>
    <t>NA</t>
  </si>
  <si>
    <t>Dias Totales</t>
  </si>
  <si>
    <t>72188841</t>
  </si>
  <si>
    <t>WIILIAM LAZO</t>
  </si>
  <si>
    <t>LAZO TORRES WILLIAM EDU</t>
  </si>
  <si>
    <t>71710603</t>
  </si>
  <si>
    <t>STEPHNNAY CAJAS</t>
  </si>
  <si>
    <t>CAJAS TERRY IAN STEPHANNY MAYUMI</t>
  </si>
  <si>
    <t>AG0031</t>
  </si>
  <si>
    <t>78716929</t>
  </si>
  <si>
    <t>RAFAEL CHACON</t>
  </si>
  <si>
    <t>CHACON RAFAEL OSCAR</t>
  </si>
  <si>
    <t>AG0036</t>
  </si>
  <si>
    <t>76448072</t>
  </si>
  <si>
    <t>KATHERINE QUIÑONES</t>
  </si>
  <si>
    <t>QUIÑONES VILCA KATHERINE VANESSA</t>
  </si>
  <si>
    <t>AG0061</t>
  </si>
  <si>
    <t>60817193</t>
  </si>
  <si>
    <t>RENATA VASQUEZ</t>
  </si>
  <si>
    <t>VASQUEZ MIRANDA RENATA ANGHELY</t>
  </si>
  <si>
    <t>09893591</t>
  </si>
  <si>
    <t>VICTOR LUNA</t>
  </si>
  <si>
    <t>LUNA QUINTANILLA VICTOR HUMBERTO</t>
  </si>
  <si>
    <t>AG0060</t>
  </si>
  <si>
    <t>41081382</t>
  </si>
  <si>
    <t>KATTY SUAREZ</t>
  </si>
  <si>
    <t>SUAREZ QUISPE KATTY ELIZABETH</t>
  </si>
  <si>
    <t>71237576</t>
  </si>
  <si>
    <t>KARLA CACERES</t>
  </si>
  <si>
    <t>CACERES UNTIVEROS KARLA GIANNINA</t>
  </si>
  <si>
    <t>Indicadores de Supervisores de BN - Mesa de Ayuda - Octubre 2025</t>
  </si>
  <si>
    <t>Indicadores de Asesores de BN - Mesa de Ayuda - Octubre 2025</t>
  </si>
  <si>
    <t>01/mi</t>
  </si>
  <si>
    <t>02/ju</t>
  </si>
  <si>
    <t>03/vi</t>
  </si>
  <si>
    <t>04/sá</t>
  </si>
  <si>
    <t>05/do</t>
  </si>
  <si>
    <t>06/lu</t>
  </si>
  <si>
    <t>07/ma</t>
  </si>
  <si>
    <t>08/mi</t>
  </si>
  <si>
    <t>09/ju</t>
  </si>
  <si>
    <t>10/vi</t>
  </si>
  <si>
    <t>11/sá</t>
  </si>
  <si>
    <t>12/do</t>
  </si>
  <si>
    <t>13/lu</t>
  </si>
  <si>
    <t>14/ma</t>
  </si>
  <si>
    <t>15/mi</t>
  </si>
  <si>
    <t>16/ju</t>
  </si>
  <si>
    <t>17/vi</t>
  </si>
  <si>
    <t>18/sá</t>
  </si>
  <si>
    <t>19/do</t>
  </si>
  <si>
    <t>20/lu</t>
  </si>
  <si>
    <t>21/ma</t>
  </si>
  <si>
    <t>22/mi</t>
  </si>
  <si>
    <t>23/ju</t>
  </si>
  <si>
    <t>24/vi</t>
  </si>
  <si>
    <t>25/sá</t>
  </si>
  <si>
    <t>26/do</t>
  </si>
  <si>
    <t>27/lu</t>
  </si>
  <si>
    <t>28/ma</t>
  </si>
  <si>
    <t>29/mi</t>
  </si>
  <si>
    <t>30/ju</t>
  </si>
  <si>
    <t>31/vi</t>
  </si>
  <si>
    <t xml:space="preserve">RENUNCIA VOLUNTARIA </t>
  </si>
  <si>
    <t>73877170</t>
  </si>
  <si>
    <t xml:space="preserve">DÓNAS JOSHUA </t>
  </si>
  <si>
    <t>RIVERA SAN DÓNAS JOSHUA ANTHONY</t>
  </si>
  <si>
    <t>74839714</t>
  </si>
  <si>
    <t>JANIS GARCIA</t>
  </si>
  <si>
    <t>LARA GARCIA YRINA JANIS</t>
  </si>
  <si>
    <t>61122530</t>
  </si>
  <si>
    <t xml:space="preserve">MERA ADRIEL </t>
  </si>
  <si>
    <t>QUINTANA MERA ADRIEL GABRYLO</t>
  </si>
  <si>
    <t>45558915</t>
  </si>
  <si>
    <t xml:space="preserve">LEON EVELYN </t>
  </si>
  <si>
    <t>CARDENAS LEON EVELYN JENNY</t>
  </si>
  <si>
    <t>72194081</t>
  </si>
  <si>
    <t>VALENCIA VALENTINA</t>
  </si>
  <si>
    <t>SANCHEZ VALENCIA VALENTINA LIZBEL</t>
  </si>
  <si>
    <t>AG0091</t>
  </si>
  <si>
    <t>04824961</t>
  </si>
  <si>
    <t>RUIZ KATTY</t>
  </si>
  <si>
    <t>SILVA RUIZ KATTY</t>
  </si>
  <si>
    <t>42272150</t>
  </si>
  <si>
    <t xml:space="preserve">CRUZ CINTHIA </t>
  </si>
  <si>
    <t>CHANG CRUZ CINTHIA BRENEICE</t>
  </si>
  <si>
    <t>AG0053</t>
  </si>
  <si>
    <t>LESLIE LUCERO</t>
  </si>
  <si>
    <t>76027127</t>
  </si>
  <si>
    <t>RAMIREZ LEANDRO</t>
  </si>
  <si>
    <t>ALVAREZ RAMIREZ LEANDRO ANGELO</t>
  </si>
  <si>
    <t>AG0099</t>
  </si>
  <si>
    <t>73882798</t>
  </si>
  <si>
    <t>CONDORI RICHARD</t>
  </si>
  <si>
    <t>PAUCCARA CONDORI RICHARD</t>
  </si>
  <si>
    <t>AG0101</t>
  </si>
  <si>
    <t>72630581</t>
  </si>
  <si>
    <t xml:space="preserve">PEREDA ALDO </t>
  </si>
  <si>
    <t>RONDINEL PEREDA ALDO ALEJANDRO</t>
  </si>
  <si>
    <t>AG0095</t>
  </si>
  <si>
    <t>40900674</t>
  </si>
  <si>
    <t>KARIM ANGERMÜLLER</t>
  </si>
  <si>
    <t>ANGERMÜLLER COELLO KARIM ANAHI</t>
  </si>
  <si>
    <t>AG0072</t>
  </si>
  <si>
    <t>JUEVES</t>
  </si>
  <si>
    <t>CHANG CRUZ CINTHIA BERENICE</t>
  </si>
  <si>
    <t>LESLIE MARISOL LUCERO ARCE</t>
  </si>
  <si>
    <t>CALIFICACIÓN FINAL</t>
  </si>
  <si>
    <t>&gt; 90%</t>
  </si>
  <si>
    <t>&gt; 1710 Llam. Atendidas</t>
  </si>
  <si>
    <t>Entre 1709 y 1694 Llam. Atendidas</t>
  </si>
  <si>
    <t>&lt; 1693 Llam. Atendidas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</si>
</sst>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8" formatCode="&quot;S/&quot;\ #,##0.00;[Red]\-&quot;S/&quot;\ #,##0.00"/>
    <numFmt numFmtId="44" formatCode="_-&quot;S/&quot;\ * #,##0.00_-;\-&quot;S/&quot;\ * #,##0.00_-;_-&quot;S/&quot;\ * &quot;-&quot;??_-;_-@_-"/>
    <numFmt numFmtId="164" formatCode="dd\-mm\-yy"/>
    <numFmt numFmtId="165" formatCode="[hh]:mm:ss"/>
    <numFmt numFmtId="166" formatCode="0.0%"/>
    <numFmt numFmtId="167" formatCode="&quot;S/&quot;\ #,##0.00"/>
    <numFmt numFmtId="168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color rgb="FF002060"/>
      <name val="Calibri"/>
      <family val="2"/>
    </font>
    <font>
      <sz val="8"/>
      <color rgb="FF000000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96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DAD"/>
        <bgColor indexed="64"/>
      </patternFill>
    </fill>
    <fill>
      <patternFill patternType="solid">
        <fgColor rgb="FF96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theme="1" tint="0.499984740745262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double">
        <color theme="1" tint="0.499984740745262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3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0" borderId="0" xfId="0" pivotButton="1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166" fontId="3" fillId="0" borderId="0" xfId="1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5" fillId="10" borderId="0" xfId="0" applyFont="1" applyFill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2" fillId="0" borderId="0" xfId="0" pivotButton="1" applyFont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67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center"/>
    </xf>
    <xf numFmtId="167" fontId="6" fillId="8" borderId="1" xfId="0" applyNumberFormat="1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167" fontId="6" fillId="8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7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6" fillId="8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8" fontId="6" fillId="0" borderId="0" xfId="0" applyNumberFormat="1" applyFont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14" borderId="1" xfId="0" applyFont="1" applyFill="1" applyBorder="1" applyAlignment="1">
      <alignment horizontal="center"/>
    </xf>
    <xf numFmtId="9" fontId="6" fillId="14" borderId="1" xfId="1" applyFont="1" applyFill="1" applyBorder="1" applyAlignment="1">
      <alignment horizontal="center"/>
    </xf>
    <xf numFmtId="167" fontId="6" fillId="0" borderId="1" xfId="2" applyNumberFormat="1" applyFont="1" applyBorder="1" applyAlignment="1">
      <alignment horizontal="center" vertical="center"/>
    </xf>
    <xf numFmtId="9" fontId="6" fillId="11" borderId="1" xfId="1" applyFont="1" applyFill="1" applyBorder="1" applyAlignment="1">
      <alignment horizontal="center"/>
    </xf>
    <xf numFmtId="44" fontId="6" fillId="15" borderId="1" xfId="2" applyFont="1" applyFill="1" applyBorder="1" applyAlignment="1">
      <alignment horizontal="center"/>
    </xf>
    <xf numFmtId="167" fontId="6" fillId="0" borderId="1" xfId="2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/>
    </xf>
    <xf numFmtId="0" fontId="6" fillId="8" borderId="1" xfId="0" applyFont="1" applyFill="1" applyBorder="1"/>
    <xf numFmtId="167" fontId="6" fillId="8" borderId="1" xfId="2" applyNumberFormat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11" fillId="10" borderId="0" xfId="0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0" borderId="0" xfId="0" applyNumberFormat="1" applyFont="1" applyAlignment="1">
      <alignment vertical="center"/>
    </xf>
    <xf numFmtId="14" fontId="12" fillId="0" borderId="0" xfId="0" applyNumberFormat="1" applyFont="1" applyAlignment="1">
      <alignment vertical="center"/>
    </xf>
    <xf numFmtId="0" fontId="3" fillId="8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11" fillId="16" borderId="0" xfId="0" applyFont="1" applyFill="1" applyAlignment="1">
      <alignment horizontal="center" vertical="center" wrapText="1"/>
    </xf>
    <xf numFmtId="0" fontId="13" fillId="9" borderId="0" xfId="0" applyFont="1" applyFill="1" applyAlignment="1">
      <alignment horizontal="center" vertical="center" wrapText="1"/>
    </xf>
    <xf numFmtId="0" fontId="13" fillId="18" borderId="0" xfId="0" applyFont="1" applyFill="1" applyAlignment="1">
      <alignment horizontal="center" vertical="center" wrapText="1"/>
    </xf>
    <xf numFmtId="0" fontId="6" fillId="18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44" fontId="3" fillId="0" borderId="0" xfId="0" applyNumberFormat="1" applyFont="1" applyAlignment="1">
      <alignment vertical="center"/>
    </xf>
    <xf numFmtId="44" fontId="3" fillId="0" borderId="0" xfId="2" applyFont="1" applyAlignment="1">
      <alignment vertical="center"/>
    </xf>
    <xf numFmtId="44" fontId="3" fillId="0" borderId="0" xfId="2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5" fillId="9" borderId="0" xfId="0" applyFont="1" applyFill="1" applyAlignment="1">
      <alignment vertical="center"/>
    </xf>
    <xf numFmtId="0" fontId="15" fillId="21" borderId="0" xfId="0" applyFont="1" applyFill="1" applyAlignment="1">
      <alignment vertical="center"/>
    </xf>
    <xf numFmtId="0" fontId="3" fillId="18" borderId="0" xfId="0" applyFont="1" applyFill="1" applyAlignment="1">
      <alignment vertical="center"/>
    </xf>
    <xf numFmtId="21" fontId="3" fillId="18" borderId="0" xfId="0" applyNumberFormat="1" applyFont="1" applyFill="1" applyAlignment="1">
      <alignment vertical="center"/>
    </xf>
    <xf numFmtId="1" fontId="3" fillId="18" borderId="0" xfId="0" applyNumberFormat="1" applyFont="1" applyFill="1" applyAlignment="1">
      <alignment vertical="center"/>
    </xf>
    <xf numFmtId="165" fontId="14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65" fontId="3" fillId="18" borderId="0" xfId="0" applyNumberFormat="1" applyFont="1" applyFill="1" applyAlignment="1">
      <alignment horizontal="center" vertical="center"/>
    </xf>
    <xf numFmtId="0" fontId="14" fillId="19" borderId="0" xfId="0" applyFont="1" applyFill="1" applyAlignment="1">
      <alignment horizontal="center" vertical="center"/>
    </xf>
    <xf numFmtId="0" fontId="14" fillId="19" borderId="0" xfId="0" applyFont="1" applyFill="1" applyAlignment="1">
      <alignment horizontal="left" vertical="center"/>
    </xf>
    <xf numFmtId="0" fontId="16" fillId="20" borderId="0" xfId="0" applyFont="1" applyFill="1" applyAlignment="1">
      <alignment horizontal="center" vertical="center"/>
    </xf>
    <xf numFmtId="0" fontId="16" fillId="0" borderId="0" xfId="0" applyFont="1" applyAlignment="1">
      <alignment horizontal="left" vertical="center"/>
    </xf>
    <xf numFmtId="9" fontId="2" fillId="0" borderId="0" xfId="0" applyNumberFormat="1" applyFont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166" fontId="16" fillId="0" borderId="17" xfId="0" applyNumberFormat="1" applyFont="1" applyBorder="1" applyAlignment="1">
      <alignment horizontal="center" vertical="center"/>
    </xf>
    <xf numFmtId="9" fontId="16" fillId="0" borderId="17" xfId="0" applyNumberFormat="1" applyFont="1" applyBorder="1" applyAlignment="1">
      <alignment horizontal="center" vertical="center"/>
    </xf>
    <xf numFmtId="0" fontId="12" fillId="22" borderId="18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 wrapText="1"/>
    </xf>
    <xf numFmtId="9" fontId="11" fillId="2" borderId="18" xfId="0" applyNumberFormat="1" applyFont="1" applyFill="1" applyBorder="1" applyAlignment="1">
      <alignment horizontal="center" vertical="center" wrapText="1"/>
    </xf>
    <xf numFmtId="9" fontId="11" fillId="2" borderId="19" xfId="0" applyNumberFormat="1" applyFont="1" applyFill="1" applyBorder="1" applyAlignment="1">
      <alignment horizontal="center" vertical="center" wrapText="1"/>
    </xf>
    <xf numFmtId="0" fontId="11" fillId="23" borderId="19" xfId="0" applyFont="1" applyFill="1" applyBorder="1" applyAlignment="1">
      <alignment horizontal="center" vertical="center" wrapText="1"/>
    </xf>
    <xf numFmtId="0" fontId="11" fillId="23" borderId="18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 wrapText="1"/>
    </xf>
    <xf numFmtId="9" fontId="12" fillId="22" borderId="18" xfId="0" applyNumberFormat="1" applyFont="1" applyFill="1" applyBorder="1" applyAlignment="1">
      <alignment horizontal="center" vertical="center" wrapText="1"/>
    </xf>
    <xf numFmtId="9" fontId="3" fillId="0" borderId="19" xfId="0" applyNumberFormat="1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9" fontId="10" fillId="0" borderId="20" xfId="0" applyNumberFormat="1" applyFont="1" applyBorder="1" applyAlignment="1">
      <alignment horizontal="center" vertical="center"/>
    </xf>
    <xf numFmtId="9" fontId="10" fillId="0" borderId="19" xfId="0" applyNumberFormat="1" applyFont="1" applyBorder="1" applyAlignment="1">
      <alignment horizontal="center" vertical="center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0" fontId="3" fillId="0" borderId="0" xfId="0" applyNumberFormat="1" applyFont="1"/>
    <xf numFmtId="0" fontId="3" fillId="25" borderId="19" xfId="0" applyFont="1" applyFill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7" borderId="0" xfId="0" applyFont="1" applyFill="1" applyAlignment="1">
      <alignment horizontal="center" vertical="center"/>
    </xf>
    <xf numFmtId="0" fontId="12" fillId="24" borderId="19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center" vertical="center"/>
    </xf>
    <xf numFmtId="44" fontId="3" fillId="0" borderId="0" xfId="2" applyNumberFormat="1" applyFont="1" applyAlignment="1">
      <alignment vertical="center"/>
    </xf>
    <xf numFmtId="44" fontId="3" fillId="0" borderId="0" xfId="2" applyNumberFormat="1" applyFont="1" applyAlignment="1">
      <alignment horizontal="center" vertical="center"/>
    </xf>
    <xf numFmtId="3" fontId="16" fillId="0" borderId="17" xfId="0" applyNumberFormat="1" applyFont="1" applyBorder="1" applyAlignment="1">
      <alignment horizontal="center" vertical="center"/>
    </xf>
    <xf numFmtId="0" fontId="4" fillId="10" borderId="0" xfId="0" applyFont="1" applyFill="1" applyAlignment="1">
      <alignment horizontal="left" vertical="center" indent="2"/>
    </xf>
    <xf numFmtId="0" fontId="3" fillId="2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/>
    </xf>
    <xf numFmtId="167" fontId="6" fillId="0" borderId="15" xfId="2" applyNumberFormat="1" applyFont="1" applyBorder="1" applyAlignment="1">
      <alignment horizontal="center" vertical="center"/>
    </xf>
    <xf numFmtId="167" fontId="6" fillId="0" borderId="16" xfId="2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11" borderId="1" xfId="0" applyFont="1" applyFill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7" fontId="6" fillId="0" borderId="1" xfId="0" applyNumberFormat="1" applyFont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6" fillId="12" borderId="1" xfId="0" applyFont="1" applyFill="1" applyBorder="1" applyAlignment="1">
      <alignment horizontal="center"/>
    </xf>
    <xf numFmtId="0" fontId="14" fillId="3" borderId="0" xfId="0" applyFont="1" applyFill="1" applyAlignment="1">
      <alignment horizontal="center" vertical="center"/>
    </xf>
  </cellXfs>
  <cellStyles count="3">
    <cellStyle name="Moneda" xfId="2" builtinId="4"/>
    <cellStyle name="Normal" xfId="0" builtinId="0"/>
    <cellStyle name="Porcentaje" xfId="1" builtinId="5"/>
  </cellStyles>
  <dxfs count="662"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3" formatCode="#,##0"/>
    </dxf>
    <dxf>
      <numFmt numFmtId="3" formatCode="#,##0"/>
    </dxf>
    <dxf>
      <numFmt numFmtId="3" formatCode="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solid">
          <bgColor rgb="FF00B050"/>
        </patternFill>
      </fill>
    </dxf>
    <dxf>
      <numFmt numFmtId="165" formatCode="[hh]:mm:ss"/>
    </dxf>
    <dxf>
      <numFmt numFmtId="165" formatCode="[hh]:mm:ss"/>
    </dxf>
    <dxf>
      <numFmt numFmtId="165" formatCode="[hh]:mm:ss"/>
    </dxf>
    <dxf>
      <numFmt numFmtId="165" formatCode="[hh]:mm:ss"/>
    </dxf>
    <dxf>
      <numFmt numFmtId="165" formatCode="[hh]:mm:ss"/>
    </dxf>
    <dxf>
      <numFmt numFmtId="165" formatCode="[hh]:mm:ss"/>
    </dxf>
    <dxf>
      <numFmt numFmtId="165" formatCode="[hh]:mm:ss"/>
    </dxf>
    <dxf>
      <numFmt numFmtId="165" formatCode="[hh]:mm:ss"/>
    </dxf>
    <dxf>
      <numFmt numFmtId="165" formatCode="[hh]:mm:ss"/>
    </dxf>
    <dxf>
      <numFmt numFmtId="165" formatCode="[hh]:mm:ss"/>
    </dxf>
    <dxf>
      <numFmt numFmtId="165" formatCode="[hh]:mm:ss"/>
    </dxf>
    <dxf>
      <numFmt numFmtId="165" formatCode="[hh]:mm:ss"/>
    </dxf>
    <dxf>
      <numFmt numFmtId="165" formatCode="[hh]:mm:ss"/>
    </dxf>
    <dxf>
      <numFmt numFmtId="165" formatCode="[hh]:mm:ss"/>
    </dxf>
    <dxf>
      <numFmt numFmtId="165" formatCode="[hh]:mm:ss"/>
    </dxf>
    <dxf>
      <font>
        <sz val="9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dd\-mm\-yy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dd\-mm\-yy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4" formatCode="_-&quot;S/&quot;\ * #,##0.00_-;\-&quot;S/&quot;\ * #,##0.00_-;_-&quot;S/&quot;\ 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4" formatCode="_-&quot;S/&quot;\ * #,##0.00_-;\-&quot;S/&quot;\ * #,##0.00_-;_-&quot;S/&quot;\ 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4" formatCode="_-&quot;S/&quot;\ * #,##0.00_-;\-&quot;S/&quot;\ * #,##0.00_-;_-&quot;S/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4" formatCode="_-&quot;S/&quot;\ * #,##0.00_-;\-&quot;S/&quot;\ * #,##0.00_-;_-&quot;S/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4" formatCode="_-&quot;S/&quot;\ * #,##0.00_-;\-&quot;S/&quot;\ * #,##0.00_-;_-&quot;S/&quot;\ 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4" formatCode="_-&quot;S/&quot;\ * #,##0.00_-;\-&quot;S/&quot;\ * #,##0.00_-;_-&quot;S/&quot;\ 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4" formatCode="_-&quot;S/&quot;\ * #,##0.00_-;\-&quot;S/&quot;\ * #,##0.00_-;_-&quot;S/&quot;\ 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4" formatCode="_-&quot;S/&quot;\ * #,##0.00_-;\-&quot;S/&quot;\ * #,##0.00_-;_-&quot;S/&quot;\ 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4" formatCode="_-&quot;S/&quot;\ * #,##0.00_-;\-&quot;S/&quot;\ * #,##0.00_-;_-&quot;S/&quot;\ 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4" formatCode="_-&quot;S/&quot;\ * #,##0.00_-;\-&quot;S/&quot;\ * #,##0.00_-;_-&quot;S/&quot;\ 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4" formatCode="_-&quot;S/&quot;\ * #,##0.00_-;\-&quot;S/&quot;\ * #,##0.00_-;_-&quot;S/&quot;\ 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4" formatCode="_-&quot;S/&quot;\ * #,##0.00_-;\-&quot;S/&quot;\ * #,##0.00_-;_-&quot;S/&quot;\ 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4" formatCode="_-&quot;S/&quot;\ * #,##0.00_-;\-&quot;S/&quot;\ * #,##0.00_-;_-&quot;S/&quot;\ 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6" formatCode="0.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6" formatCode="0.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6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6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[hh]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[hh]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[hh]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[hh]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[hh]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[hh]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[hh]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[hh]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6" formatCode="0.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6" formatCode="0.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6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6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[hh]:mm:ss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[hh]:mm:ss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[hh]:mm:ss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[hh]:mm:ss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dd\-mm\-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dd\-mm\-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dd\-mm\-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dd\-mm\-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 indent="0"/>
    </dxf>
    <dxf>
      <alignment vertical="center" indent="0"/>
    </dxf>
    <dxf>
      <alignment horizontal="center" indent="0"/>
    </dxf>
    <dxf>
      <alignment horizontal="center" indent="0"/>
    </dxf>
    <dxf>
      <numFmt numFmtId="166" formatCode="0.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4" formatCode="0.00%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4" formatCode="0.00%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3" formatCode="#,##0"/>
    </dxf>
    <dxf>
      <numFmt numFmtId="166" formatCode="0.0%"/>
    </dxf>
    <dxf>
      <font>
        <b/>
        <color theme="1"/>
      </font>
      <border>
        <bottom style="thin">
          <color rgb="FFC00000"/>
        </bottom>
        <vertical/>
        <horizontal/>
      </border>
    </dxf>
    <dxf>
      <font>
        <color theme="1"/>
      </font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border>
        <left style="thin">
          <color rgb="FFC00000"/>
        </left>
        <right style="thin">
          <color rgb="FFC00000"/>
        </right>
        <vertical style="thin">
          <color rgb="FFC00000"/>
        </vertical>
      </border>
    </dxf>
    <dxf>
      <border>
        <left style="thin">
          <color rgb="FFC00000"/>
        </left>
        <right style="thin">
          <color rgb="FFC00000"/>
        </right>
        <vertical style="thin">
          <color rgb="FFC00000"/>
        </vertical>
      </border>
    </dxf>
    <dxf>
      <border>
        <top/>
      </border>
    </dxf>
    <dxf>
      <border>
        <top/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rgb="FF960000"/>
        </top>
      </border>
    </dxf>
    <dxf>
      <font>
        <b/>
        <color theme="0"/>
      </font>
      <fill>
        <patternFill patternType="solid">
          <fgColor rgb="FF960000"/>
          <bgColor rgb="FF960000"/>
        </patternFill>
      </fill>
    </dxf>
    <dxf>
      <font>
        <color theme="1"/>
      </font>
      <border diagonalUp="0" diagonalDown="1">
        <left style="thin">
          <color rgb="FFFCD6D6"/>
        </left>
        <right style="thin">
          <color rgb="FFFCD6D6"/>
        </right>
        <top style="thin">
          <color rgb="FF960000"/>
        </top>
        <bottom style="thin">
          <color rgb="FF960000"/>
        </bottom>
        <diagonal style="thin">
          <color rgb="FFFCD6D6"/>
        </diagonal>
        <vertical style="thin">
          <color rgb="FFFCD6D6"/>
        </vertical>
        <horizontal/>
      </border>
    </dxf>
    <dxf>
      <fill>
        <patternFill patternType="solid">
          <fgColor rgb="FFF9ADAD"/>
          <bgColor rgb="FFFCD6D6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rgb="FFF9ADAD"/>
          <bgColor rgb="FFF9ADAD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rgb="FFF9ADAD"/>
          <bgColor rgb="FFF9ADAD"/>
        </patternFill>
      </fill>
    </dxf>
    <dxf>
      <font>
        <b/>
        <color theme="1"/>
      </font>
      <border>
        <left style="medium">
          <color rgb="FFF9ADAD"/>
        </left>
        <right style="medium">
          <color rgb="FFF9ADAD"/>
        </right>
        <top style="medium">
          <color rgb="FFF9ADAD"/>
        </top>
        <bottom style="medium">
          <color rgb="FFF9ADAD"/>
        </bottom>
      </border>
    </dxf>
    <dxf>
      <border>
        <left style="thin">
          <color rgb="FFF9ADAD"/>
        </left>
        <right style="thin">
          <color rgb="FFF9ADAD"/>
        </right>
      </border>
    </dxf>
    <dxf>
      <border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  <dxf>
      <font>
        <b/>
        <color theme="1"/>
      </font>
      <border>
        <top style="thin">
          <color rgb="FFC00000"/>
        </top>
        <bottom style="medium">
          <color theme="5" tint="-0.249977111117893"/>
        </bottom>
      </border>
    </dxf>
    <dxf>
      <font>
        <b/>
        <color theme="0"/>
      </font>
      <fill>
        <patternFill patternType="solid">
          <fgColor rgb="FFC00000"/>
          <bgColor rgb="FFC00000"/>
        </patternFill>
      </fill>
      <border>
        <top style="medium">
          <color rgb="FFC00000"/>
        </top>
      </border>
    </dxf>
    <dxf>
      <font>
        <color theme="1"/>
      </font>
    </dxf>
  </dxfs>
  <tableStyles count="3" defaultTableStyle="TableStyleMedium2" defaultPivotStyle="PivotStyleLight16">
    <tableStyle name="BN" table="0" count="12" xr9:uid="{F76CB254-5C41-4BB5-BDFD-5B0A736E24B7}">
      <tableStyleElement type="wholeTable" dxfId="661"/>
      <tableStyleElement type="headerRow" dxfId="660"/>
      <tableStyleElement type="totalRow" dxfId="659"/>
      <tableStyleElement type="firstRowStripe" dxfId="658"/>
      <tableStyleElement type="firstColumnStripe" dxfId="657"/>
      <tableStyleElement type="firstSubtotalColumn" dxfId="656"/>
      <tableStyleElement type="firstSubtotalRow" dxfId="655"/>
      <tableStyleElement type="secondSubtotalRow" dxfId="654"/>
      <tableStyleElement type="firstRowSubheading" dxfId="653"/>
      <tableStyleElement type="secondRowSubheading" dxfId="652"/>
      <tableStyleElement type="pageFieldLabels" dxfId="651"/>
      <tableStyleElement type="pageFieldValues" dxfId="650"/>
    </tableStyle>
    <tableStyle name="BN2" pivot="0" count="9" xr9:uid="{6A77020B-E2A9-43DA-8BD8-1F887A7FC2A8}">
      <tableStyleElement type="wholeTable" dxfId="649"/>
      <tableStyleElement type="headerRow" dxfId="648"/>
      <tableStyleElement type="totalRow" dxfId="647"/>
      <tableStyleElement type="firstColumn" dxfId="646"/>
      <tableStyleElement type="lastColumn" dxfId="645"/>
      <tableStyleElement type="firstRowStripe" dxfId="644"/>
      <tableStyleElement type="secondRowStripe" dxfId="643"/>
      <tableStyleElement type="firstColumnStripe" dxfId="642"/>
      <tableStyleElement type="secondColumnStripe" dxfId="641"/>
    </tableStyle>
    <tableStyle name="BN3" pivot="0" table="0" count="10" xr9:uid="{9BA548DE-4461-4DEA-9E9B-B134A4E677D4}">
      <tableStyleElement type="wholeTable" dxfId="640"/>
      <tableStyleElement type="headerRow" dxfId="639"/>
    </tableStyle>
  </tableStyles>
  <colors>
    <mruColors>
      <color rgb="FFF9ADAD"/>
      <color rgb="FF960000"/>
      <color rgb="FFFCD6D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C00000"/>
          </font>
          <fill>
            <patternFill patternType="solid">
              <fgColor rgb="FFF9ADAD"/>
              <bgColor rgb="FFF9ADAD"/>
            </patternFill>
          </fill>
          <border>
            <left style="thin">
              <color rgb="FFF9ADAD"/>
            </left>
            <right style="thin">
              <color rgb="FFF9ADAD"/>
            </right>
            <top style="thin">
              <color rgb="FFF9ADAD"/>
            </top>
            <bottom style="thin">
              <color rgb="FFF9ADAD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00000"/>
              <bgColor rgb="FFC00000"/>
            </patternFill>
          </fill>
          <border diagonalUp="1">
            <left style="thin">
              <color rgb="FFC00000"/>
            </left>
            <right style="thin">
              <color rgb="FFC00000"/>
            </right>
            <top style="thin">
              <color rgb="FFC00000"/>
            </top>
            <bottom style="thin">
              <color rgb="FFC00000"/>
            </bottom>
            <diagonal style="thin">
              <color rgb="FFC00000"/>
            </diagonal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BN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microsoft.com/office/2007/relationships/slicerCache" Target="slicerCaches/slicerCache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07/relationships/slicerCache" Target="slicerCaches/slicerCache7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07/relationships/slicerCache" Target="slicerCaches/slicerCache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microsoft.com/office/2007/relationships/slicerCache" Target="slicerCaches/slicerCache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6</xdr:row>
      <xdr:rowOff>89535</xdr:rowOff>
    </xdr:from>
    <xdr:to>
      <xdr:col>1</xdr:col>
      <xdr:colOff>1362074</xdr:colOff>
      <xdr:row>14</xdr:row>
      <xdr:rowOff>32385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stado 1">
              <a:extLst>
                <a:ext uri="{FF2B5EF4-FFF2-40B4-BE49-F238E27FC236}">
                  <a16:creationId xmlns:a16="http://schemas.microsoft.com/office/drawing/2014/main" id="{F3E36D62-7123-DDD4-3D13-CF4B08C4D214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0599" y="1003935"/>
              <a:ext cx="1323975" cy="116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1492038</xdr:colOff>
      <xdr:row>6</xdr:row>
      <xdr:rowOff>89535</xdr:rowOff>
    </xdr:from>
    <xdr:to>
      <xdr:col>4</xdr:col>
      <xdr:colOff>335068</xdr:colOff>
      <xdr:row>14</xdr:row>
      <xdr:rowOff>33135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urno">
              <a:extLst>
                <a:ext uri="{FF2B5EF4-FFF2-40B4-BE49-F238E27FC236}">
                  <a16:creationId xmlns:a16="http://schemas.microsoft.com/office/drawing/2014/main" id="{E7105195-0E36-8697-724F-C6E96F9ED24B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4538" y="1003935"/>
              <a:ext cx="2630170" cy="116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449792</xdr:colOff>
      <xdr:row>6</xdr:row>
      <xdr:rowOff>89535</xdr:rowOff>
    </xdr:from>
    <xdr:to>
      <xdr:col>8</xdr:col>
      <xdr:colOff>108163</xdr:colOff>
      <xdr:row>14</xdr:row>
      <xdr:rowOff>33135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ool 1">
              <a:extLst>
                <a:ext uri="{FF2B5EF4-FFF2-40B4-BE49-F238E27FC236}">
                  <a16:creationId xmlns:a16="http://schemas.microsoft.com/office/drawing/2014/main" id="{B38BAB7C-B314-3057-930E-A2DBDD2A55D3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o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4672" y="1003935"/>
              <a:ext cx="3077846" cy="116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251461</xdr:colOff>
      <xdr:row>6</xdr:row>
      <xdr:rowOff>89535</xdr:rowOff>
    </xdr:from>
    <xdr:to>
      <xdr:col>10</xdr:col>
      <xdr:colOff>870586</xdr:colOff>
      <xdr:row>14</xdr:row>
      <xdr:rowOff>33135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ango Tiempo">
              <a:extLst>
                <a:ext uri="{FF2B5EF4-FFF2-40B4-BE49-F238E27FC236}">
                  <a16:creationId xmlns:a16="http://schemas.microsoft.com/office/drawing/2014/main" id="{E653E38F-4940-0C7F-9CF8-FBE77C976298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ngo Tiem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2481" y="1003935"/>
              <a:ext cx="2289810" cy="116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4</xdr:row>
      <xdr:rowOff>123825</xdr:rowOff>
    </xdr:from>
    <xdr:to>
      <xdr:col>1</xdr:col>
      <xdr:colOff>1885949</xdr:colOff>
      <xdr:row>13</xdr:row>
      <xdr:rowOff>47625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Supervisor">
              <a:extLst>
                <a:ext uri="{FF2B5EF4-FFF2-40B4-BE49-F238E27FC236}">
                  <a16:creationId xmlns:a16="http://schemas.microsoft.com/office/drawing/2014/main" id="{5610F695-0BD5-466D-AC11-C8B29944E2C2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33425"/>
              <a:ext cx="2426969" cy="1089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1919287</xdr:colOff>
      <xdr:row>4</xdr:row>
      <xdr:rowOff>123825</xdr:rowOff>
    </xdr:from>
    <xdr:to>
      <xdr:col>3</xdr:col>
      <xdr:colOff>395287</xdr:colOff>
      <xdr:row>13</xdr:row>
      <xdr:rowOff>47625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ool">
              <a:extLst>
                <a:ext uri="{FF2B5EF4-FFF2-40B4-BE49-F238E27FC236}">
                  <a16:creationId xmlns:a16="http://schemas.microsoft.com/office/drawing/2014/main" id="{8D3C82F9-CD07-71E8-F879-0897D20EE4E5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o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0307" y="733425"/>
              <a:ext cx="2865120" cy="1089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428625</xdr:colOff>
      <xdr:row>4</xdr:row>
      <xdr:rowOff>123826</xdr:rowOff>
    </xdr:from>
    <xdr:to>
      <xdr:col>5</xdr:col>
      <xdr:colOff>381000</xdr:colOff>
      <xdr:row>13</xdr:row>
      <xdr:rowOff>38101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Estado">
              <a:extLst>
                <a:ext uri="{FF2B5EF4-FFF2-40B4-BE49-F238E27FC236}">
                  <a16:creationId xmlns:a16="http://schemas.microsoft.com/office/drawing/2014/main" id="{1BC20307-0AB0-5F02-C5D3-2BA979C61D72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8765" y="733426"/>
              <a:ext cx="1880235" cy="10801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365" refreshedDate="45953.605428587965" backgroundQuery="1" createdVersion="8" refreshedVersion="8" minRefreshableVersion="3" recordCount="87" xr:uid="{A4AE32C3-F45D-45B3-8492-A305841BCD53}">
  <cacheSource type="external" connectionId="5"/>
  <cacheFields count="71">
    <cacheField name="AG" numFmtId="0">
      <sharedItems containsBlank="1" count="139">
        <s v="AG0062"/>
        <s v="AG0305"/>
        <s v="AG0306"/>
        <s v="AG0002"/>
        <s v="AG0307"/>
        <s v="AG0045"/>
        <s v="AG0308"/>
        <s v="AG0309"/>
        <s v="AG0015"/>
        <s v="AG0310"/>
        <s v="AG0063"/>
        <s v="AG0021"/>
        <s v="AG0076"/>
        <s v="AG0049"/>
        <s v="AG0026"/>
        <s v="AG0031"/>
        <s v="AG0005"/>
        <s v="AG0036"/>
        <s v="AG0027"/>
        <s v="AG0007"/>
        <s v="AG0009"/>
        <s v="AG0052"/>
        <s v="AG0011"/>
        <s v="AG0013"/>
        <s v="AG0058"/>
        <s v="AG0025"/>
        <s v="AG0040"/>
        <s v="AG0028"/>
        <s v="AG0071"/>
        <s v="AG0029"/>
        <s v="AG0069"/>
        <s v="AG0060"/>
        <s v="AG0053"/>
        <s v="AG0074"/>
        <s v="AG0064"/>
        <s v="AG0044"/>
        <s v="AG0048"/>
        <s v="AG0070"/>
        <s v="AG0059"/>
        <s v="AG0061"/>
        <s v="AG0066"/>
        <s v="AG0072"/>
        <s v="AG0077"/>
        <s v="AG0078"/>
        <s v="AG0079"/>
        <s v="AG0080"/>
        <s v="AG0081"/>
        <s v="AG0082"/>
        <s v="AG0086"/>
        <s v="AG0087"/>
        <s v="AG0088"/>
        <s v="AG0090"/>
        <s v="AG0091"/>
        <s v="AG0093"/>
        <s v="AG0094"/>
        <s v="AG0095"/>
        <s v="AG0096"/>
        <s v="AG0097"/>
        <s v="AG0099"/>
        <s v="AG0101"/>
        <s v="AG0102"/>
        <s v="AG0110"/>
        <s v="AG0111"/>
        <s v="AG0116"/>
        <s v="AG0123"/>
        <s v="AG0125"/>
        <s v="AG0127"/>
        <s v="AG0199"/>
        <s v="AG0206"/>
        <s v="AG0214"/>
        <s v="AG0217"/>
        <s v="AG0225"/>
        <s v="AG0226"/>
        <s v="AG0227"/>
        <s v="AG0232"/>
        <s v="AG0233"/>
        <s v="AG0237"/>
        <s v="AG0240"/>
        <s v="AG0241"/>
        <s v="AG0242"/>
        <s v="AG0244"/>
        <s v="AG0245"/>
        <s v="AG0249"/>
        <s v="AG0250"/>
        <s v="AG0251"/>
        <s v="AG0252"/>
        <s v="AG0260"/>
        <s v="AG0092" u="1"/>
        <s v="AG0023" u="1"/>
        <s v="AG0006" u="1"/>
        <s v="AG0075" u="1"/>
        <s v="AG0012" u="1"/>
        <s v="AG0022" u="1"/>
        <s v="AG0089" u="1"/>
        <s v="AG0051" u="1"/>
        <s v="AG0037" u="1"/>
        <s v="AG0057" u="1"/>
        <s v="AG0085" u="1"/>
        <s v="AG0054" u="1"/>
        <s v="AG0055" u="1"/>
        <s v="AG0067" u="1"/>
        <s v="AG0098" u="1"/>
        <s v="AG0100" u="1"/>
        <s v="AG0112" u="1"/>
        <s v="AG0114" u="1"/>
        <s v="AG0119" u="1"/>
        <s v="AG0120" u="1"/>
        <s v="AG0138" u="1"/>
        <s v="AG0146" u="1"/>
        <s v="AG0149" u="1"/>
        <s v="AG0210" u="1"/>
        <s v="AG0230" u="1"/>
        <s v="AG0235" u="1"/>
        <s v="AG0238" u="1"/>
        <s v="AG0246" u="1"/>
        <s v="AG0247" u="1"/>
        <m u="1"/>
        <s v="AG0043" u="1"/>
        <s v="AG0103" u="1"/>
        <s v="AG0113" u="1"/>
        <s v="AG0145" u="1"/>
        <s v="AG0220" u="1"/>
        <s v="AG0231" u="1"/>
        <s v="AG0243" u="1"/>
        <s v="AG0020" u="1"/>
        <s v="AG0104" u="1"/>
        <s v="AG0239" u="1"/>
        <s v="AG0117" u="1"/>
        <s v="AG0248" u="1"/>
        <s v="AG0042" u="1"/>
        <s v="AG0219" u="1"/>
        <s v="AG0083" u="1"/>
        <s v="AG0004" u="1"/>
        <s v="AG0205" u="1"/>
        <s v="AG0073" u="1"/>
        <s v="AG0122" u="1"/>
        <s v="AG0038" u="1"/>
        <s v="AG0234" u="1"/>
        <s v="AG0236" u="1"/>
      </sharedItems>
    </cacheField>
    <cacheField name="NOMBRE GENESYS" numFmtId="0">
      <sharedItems/>
    </cacheField>
    <cacheField name="Conectado" numFmtId="0">
      <sharedItems containsString="0" containsBlank="1" containsNumber="1" minValue="158.02099999999999" maxValue="1881089.149"/>
    </cacheField>
    <cacheField name="En la cola" numFmtId="0">
      <sharedItems containsString="0" containsBlank="1" containsNumber="1" minValue="21641.255000000001" maxValue="603791.10600000003"/>
    </cacheField>
    <cacheField name="Inactivo" numFmtId="0">
      <sharedItems containsString="0" containsBlank="1" containsNumber="1" minValue="626.97" maxValue="480338.09600000002"/>
    </cacheField>
    <cacheField name="No responde" numFmtId="0">
      <sharedItems containsString="0" containsBlank="1" containsNumber="1" minValue="7.2080000000000002" maxValue="6362.37"/>
    </cacheField>
    <cacheField name="Fuera de la cola" numFmtId="0">
      <sharedItems containsString="0" containsBlank="1" containsNumber="1" minValue="158.02099999999999" maxValue="1670744.2390000001"/>
    </cacheField>
    <cacheField name="Disponible" numFmtId="0">
      <sharedItems containsString="0" containsBlank="1" containsNumber="1" minValue="158.02099999999999" maxValue="53658.881000000001"/>
    </cacheField>
    <cacheField name="Ocupado" numFmtId="0">
      <sharedItems containsString="0" containsBlank="1" containsNumber="1" minValue="0.33300000000000002" maxValue="368.46800000000002"/>
    </cacheField>
    <cacheField name="Ausente" numFmtId="0">
      <sharedItems containsString="0" containsBlank="1" containsNumber="1" minValue="1.5029999999999999" maxValue="1604501.2830000001"/>
    </cacheField>
    <cacheField name="Descanso" numFmtId="0">
      <sharedItems containsString="0" containsBlank="1" containsNumber="1" minValue="57.154000000000003" maxValue="30423.877"/>
    </cacheField>
    <cacheField name="Comida" numFmtId="0">
      <sharedItems containsString="0" containsBlank="1" containsNumber="1" minValue="0.39400000000000002" maxValue="70375.752999999997"/>
    </cacheField>
    <cacheField name="Sistema ausente" numFmtId="0">
      <sharedItems count="1">
        <s v=""/>
      </sharedItems>
    </cacheField>
    <cacheField name="Reunión" numFmtId="0">
      <sharedItems containsString="0" containsBlank="1" containsNumber="1" minValue="0.747" maxValue="24626.851999999999"/>
    </cacheField>
    <cacheField name="Capacitación" numFmtId="0">
      <sharedItems containsString="0" containsBlank="1" containsNumber="1" minValue="103.24299999999999" maxValue="7921.9780000000001"/>
    </cacheField>
    <cacheField name="Interactuando" numFmtId="0">
      <sharedItems containsString="0" containsBlank="1" containsNumber="1" minValue="14350.62" maxValue="488463.81300000002"/>
    </cacheField>
    <cacheField name="En comunicación" numFmtId="0">
      <sharedItems count="1">
        <s v=""/>
      </sharedItems>
    </cacheField>
    <cacheField name="Correo electrónico" numFmtId="0">
      <sharedItems/>
    </cacheField>
    <cacheField name="Total de ACD" numFmtId="0">
      <sharedItems containsString="0" containsBlank="1" containsNumber="1" minValue="21681.697" maxValue="631571.14"/>
    </cacheField>
    <cacheField name="Fuera de la cola %" numFmtId="0">
      <sharedItems containsString="0" containsBlank="1" containsNumber="1" minValue="7.0000000000000007E-2" maxValue="1" count="22">
        <n v="0.25"/>
        <m/>
        <n v="0.15"/>
        <n v="0.18"/>
        <n v="0.09"/>
        <n v="0.13"/>
        <n v="0.14000000000000001"/>
        <n v="0.16"/>
        <n v="0.35"/>
        <n v="1"/>
        <n v="0.17"/>
        <n v="7.0000000000000007E-2"/>
        <n v="0.19"/>
        <n v="0.33"/>
        <n v="0.11"/>
        <n v="0.2"/>
        <n v="0.21"/>
        <n v="0.24"/>
        <n v="0.12"/>
        <n v="0.89"/>
        <n v="0.36"/>
        <n v="0.28000000000000003"/>
      </sharedItems>
    </cacheField>
    <cacheField name="En la cola %" numFmtId="0">
      <sharedItems containsString="0" containsBlank="1" containsNumber="1" minValue="0.11" maxValue="0.93" count="21">
        <n v="0.75"/>
        <m/>
        <n v="0.85"/>
        <n v="0.82"/>
        <n v="0.91"/>
        <n v="0.87"/>
        <n v="0.86"/>
        <n v="0.84"/>
        <n v="0.65"/>
        <n v="0.83"/>
        <n v="0.93"/>
        <n v="0.81"/>
        <n v="0.67"/>
        <n v="0.89"/>
        <n v="0.8"/>
        <n v="0.79"/>
        <n v="0.76"/>
        <n v="0.88"/>
        <n v="0.11"/>
        <n v="0.64"/>
        <n v="0.72"/>
      </sharedItems>
    </cacheField>
    <cacheField name="Interactuando %" numFmtId="0">
      <sharedItems containsString="0" containsBlank="1" containsNumber="1" minValue="7.0000000000000007E-2" maxValue="0.99"/>
    </cacheField>
    <cacheField name="Inactivo %" numFmtId="0">
      <sharedItems containsString="0" containsBlank="1" containsNumber="1" minValue="0.01" maxValue="0.93"/>
    </cacheField>
    <cacheField name="Sin respuesta %" numFmtId="0">
      <sharedItems containsString="0" containsBlank="1" containsNumber="1" minValue="0" maxValue="0.01" count="3">
        <n v="0"/>
        <m/>
        <n v="0.01"/>
      </sharedItems>
    </cacheField>
    <cacheField name="Ocupación" numFmtId="0">
      <sharedItems containsString="0" containsBlank="1" containsNumber="1" minValue="7.0000000000000007E-2" maxValue="0.99"/>
    </cacheField>
    <cacheField name="Iniciar sesión" numFmtId="0">
      <sharedItems containsNonDate="0" containsDate="1" containsString="0" containsBlank="1" minDate="2025-10-01T05:56:00" maxDate="2025-10-11T07:02:00"/>
    </cacheField>
    <cacheField name="Cerrar sesión" numFmtId="0">
      <sharedItems containsNonDate="0" containsDate="1" containsString="0" containsBlank="1" minDate="2025-10-01T21:16:00" maxDate="2025-10-22T22:09:00"/>
    </cacheField>
    <cacheField name="Aptitudes" numFmtId="0">
      <sharedItems count="2">
        <s v=""/>
        <s v="Reclamos_AP"/>
      </sharedItems>
    </cacheField>
    <cacheField name="Título" numFmtId="0">
      <sharedItems count="5">
        <s v=""/>
        <s v="Agente de servicio"/>
        <s v="Agente de servicios"/>
        <s v="Agente"/>
        <s v="GTR"/>
      </sharedItems>
    </cacheField>
    <cacheField name="Departamento" numFmtId="0">
      <sharedItems count="2">
        <s v=""/>
        <s v="A365"/>
      </sharedItems>
    </cacheField>
    <cacheField name="Teléfono principal" numFmtId="0">
      <sharedItems count="1">
        <s v=""/>
      </sharedItems>
    </cacheField>
    <cacheField name="Ausente: Ausente" numFmtId="0">
      <sharedItems containsString="0" containsBlank="1" containsNumber="1" minValue="1.5029999999999999" maxValue="1604501.2830000001"/>
    </cacheField>
    <cacheField name="Capacitación: Capacitación" numFmtId="0">
      <sharedItems containsString="0" containsBlank="1" containsNumber="1" minValue="103.24299999999999" maxValue="7921.9780000000001"/>
    </cacheField>
    <cacheField name="Comida: Comida" numFmtId="0">
      <sharedItems containsString="0" containsBlank="1" containsNumber="1" minValue="0.39400000000000002" maxValue="70375.752999999997"/>
    </cacheField>
    <cacheField name="Descanso: Descanso" numFmtId="0">
      <sharedItems containsString="0" containsBlank="1" containsNumber="1" minValue="57.154000000000003" maxValue="30423.877"/>
    </cacheField>
    <cacheField name="Desconectado: Desconectado" numFmtId="0">
      <sharedItems containsSemiMixedTypes="0" containsString="0" containsNumber="1" minValue="19710.850999999999" maxValue="1900800"/>
    </cacheField>
    <cacheField name="Disponible: Disponible" numFmtId="0">
      <sharedItems containsString="0" containsBlank="1" containsNumber="1" minValue="158.02099999999999" maxValue="53658.881000000001"/>
    </cacheField>
    <cacheField name="En la cola: En la cola" numFmtId="0">
      <sharedItems containsString="0" containsBlank="1" containsNumber="1" minValue="21641.255000000001" maxValue="603791.10600000003"/>
    </cacheField>
    <cacheField name="Inactivo: Inactivo" numFmtId="0">
      <sharedItems count="1">
        <s v=""/>
      </sharedItems>
    </cacheField>
    <cacheField name="Ocupado: Ocupado" numFmtId="0">
      <sharedItems containsString="0" containsBlank="1" containsNumber="1" minValue="0.33300000000000002" maxValue="368.46800000000002"/>
    </cacheField>
    <cacheField name="Reunión: Reunión" numFmtId="0">
      <sharedItems containsString="0" containsBlank="1" containsNumber="1" minValue="0.747" maxValue="24626.851999999999"/>
    </cacheField>
    <cacheField name="Dotacion.DNI" numFmtId="0">
      <sharedItems count="217">
        <s v="47101870"/>
        <s v="72744379"/>
        <s v="42553156"/>
        <s v="71237576"/>
        <s v="07538922"/>
        <s v="70160182"/>
        <s v="77202205"/>
        <s v="76351948"/>
        <s v="63794635"/>
        <s v="75834737"/>
        <s v="75173773"/>
        <s v="45875835"/>
        <s v="43618951"/>
        <s v="73877170"/>
        <s v="74839714"/>
        <s v="71710603"/>
        <s v="41081382"/>
        <s v="78716929"/>
        <s v="72188841"/>
        <s v="73822410"/>
        <s v="74997299"/>
        <s v="70266372"/>
        <s v="70111933"/>
        <s v="75545584"/>
        <s v="76439699"/>
        <s v="73152269"/>
        <s v="40911347"/>
        <s v="72456179"/>
        <s v="04824961"/>
        <s v="10719092"/>
        <s v="75437296"/>
        <s v="09893591"/>
        <s v="42272150"/>
        <s v="07871500"/>
        <s v="10677211"/>
        <s v="43016539"/>
        <s v="73721337"/>
        <s v="43614379"/>
        <s v="45391506"/>
        <s v="76448072"/>
        <s v="60817193"/>
        <s v="40900674"/>
        <s v="40882757"/>
        <s v="77668835"/>
        <s v="09608199"/>
        <s v="45558915"/>
        <s v="09679391"/>
        <s v="07003905"/>
        <s v="07481952"/>
        <s v="73227285"/>
        <s v="61122530"/>
        <s v="45973784"/>
        <s v="72194081"/>
        <s v="77231601"/>
        <s v="41901740"/>
        <s v="72630581"/>
        <s v="47960111"/>
        <s v="71193573"/>
        <s v="76027127"/>
        <s v="73882798"/>
        <s v="42109095"/>
        <s v="77669995"/>
        <s v="74971842"/>
        <s v="71915481"/>
        <s v="75325363"/>
        <s v="73414848"/>
        <s v="76545794"/>
        <s v="09922461"/>
        <s v="76287744"/>
        <s v="72370212"/>
        <s v="46238835"/>
        <s v="77155143"/>
        <s v="90707451"/>
        <s v="07970939"/>
        <s v="45716908"/>
        <s v="09892084"/>
        <s v="74645408"/>
        <s v="75143887"/>
        <s v="71314704"/>
        <s v="46413667"/>
        <s v="74887164"/>
        <s v="72391521"/>
        <s v="74148598"/>
        <s v="72789511"/>
        <s v="40526699"/>
        <s v="72284720"/>
        <s v="71021047"/>
        <s v="72113961" u="1"/>
        <s v="40046865" u="1"/>
        <s v="71456794" u="1"/>
        <s v="42137248" u="1"/>
        <s v="71563319" u="1"/>
        <s v="75141579" u="1"/>
        <s v="47488062" u="1"/>
        <s v="10868413" u="1"/>
        <s v="41983586" u="1"/>
        <s v="73191470" u="1"/>
        <s v="72152400" u="1"/>
        <s v="40229064" u="1"/>
        <s v="70977081" u="1"/>
        <s v="71730232" u="1"/>
        <s v="73049634" u="1"/>
        <s v="76908277" u="1"/>
        <s v="45432380" u="1"/>
        <s v="45586740" u="1"/>
        <s v="45071732" u="1"/>
        <s v="43720195" u="1"/>
        <s v="75818973" u="1"/>
        <s v="76098284" u="1"/>
        <s v="77673984" u="1"/>
        <s v="47508332" u="1"/>
        <s v="40882488" u="1"/>
        <s v="72503071" u="1"/>
        <s v="70167288" u="1"/>
        <s v="09851619" u="1"/>
        <s v="48583449" u="1"/>
        <s v="71016830" u="1"/>
        <s v="72493155" u="1"/>
        <s v="48071972" u="1"/>
        <s v="40907551" u="1"/>
        <s v="71251259" u="1"/>
        <s v="72123187" u="1"/>
        <s v="41189291" u="1"/>
        <s v="70964583" u="1"/>
        <s v="76749669" u="1"/>
        <s v="75674424" u="1"/>
        <s v="47340478" u="1"/>
        <s v="10396684" u="1"/>
        <s v="77576094" u="1"/>
        <s v="44388346" u="1"/>
        <s v="41340662" u="1"/>
        <s v="44033879" u="1"/>
        <s v="73262512" u="1"/>
        <s v="71208503" u="1"/>
        <s v="45486614" u="1"/>
        <s v="71110430" u="1"/>
        <s v="76234546" u="1"/>
        <s v="74298358" u="1"/>
        <s v="61339071" u="1"/>
        <s v="75781462" u="1"/>
        <s v="73889845" u="1"/>
        <s v="48126746" u="1"/>
        <s v="40345621" u="1"/>
        <s v="74579412" u="1"/>
        <s v="48088648" u="1"/>
        <s v="40263178" u="1"/>
        <s v="48155105" u="1"/>
        <s v="48123633" u="1"/>
        <s v="72246412" u="1"/>
        <s v="08592792" u="1"/>
        <s v="70623994" u="1"/>
        <s v="71479027" u="1"/>
        <s v="74324580" u="1"/>
        <s v="73083351" u="1"/>
        <s v="10207333" u="1"/>
        <s v="09675365" u="1"/>
        <s v="47569952" u="1"/>
        <s v="73589684" u="1"/>
        <s v="47531646" u="1"/>
        <s v="77600273" u="1"/>
        <s v="74917270" u="1"/>
        <s v="76472086" u="1"/>
        <s v="70900450" u="1"/>
        <s v="47745745" u="1"/>
        <s v="44875037" u="1"/>
        <s v="76352602" u="1"/>
        <s v="41640347" u="1"/>
        <s v="73042883" u="1"/>
        <s v="77377708" u="1"/>
        <s v="63384636" u="1"/>
        <s v="72271256" u="1"/>
        <s v="70478375" u="1"/>
        <s v="70631469" u="1"/>
        <s v="70693854" u="1"/>
        <s v="17622142" u="1"/>
        <s v="46830098" u="1"/>
        <s v="72192616" u="1"/>
        <s v="44718200" u="1"/>
        <s v="72194306" u="1"/>
        <s v="47726647" u="1"/>
        <s v="75604650" u="1"/>
        <s v="72562630" u="1"/>
        <s v="46700619" u="1"/>
        <s v="74604236" u="1"/>
        <s v="07252761" u="1"/>
        <s v="74631652" u="1"/>
        <s v="73196283" u="1"/>
        <s v="10477473" u="1"/>
        <s v="76640541" u="1"/>
        <s v="44135883" u="1"/>
        <s v="62471616" u="1"/>
        <s v="76279191" u="1"/>
        <s v="08154335" u="1"/>
        <s v="48484317" u="1"/>
        <s v="72802894" u="1"/>
        <s v="10375652" u="1"/>
        <s v="60831963" u="1"/>
        <s v="74227396" u="1"/>
        <s v="08146060" u="1"/>
        <s v="07616512" u="1"/>
        <s v="42763540" u="1"/>
        <s v="76397009" u="1"/>
        <s v="77131665" u="1"/>
        <s v="45711702" u="1"/>
        <s v="72556308" u="1"/>
        <s v="07756265" u="1"/>
        <s v="70486757" u="1"/>
        <s v="42823450" u="1"/>
        <s v="45430402" u="1"/>
        <s v="73429627" u="1"/>
        <s v="76857397" u="1"/>
        <s v="74089057" u="1"/>
        <s v="07522597" u="1"/>
        <s v="10277582" u="1"/>
        <s v="41201544" u="1"/>
        <s v="76221146" u="1"/>
        <s v="71427484" u="1"/>
      </sharedItems>
    </cacheField>
    <cacheField name="Dotacion.NOMBRE DE GENESYS " numFmtId="0">
      <sharedItems/>
    </cacheField>
    <cacheField name="Dotacion.APELLIDOS Y NOMBRES" numFmtId="0">
      <sharedItems count="228">
        <s v="FUENTES PEREZ LAURA MELISSA"/>
        <s v="ALBURQUEQUE BARCELLI GISSELA ISABEL"/>
        <s v="QUISPE CONDE ALFREDO"/>
        <s v="CACERES UNTIVEROS KARLA GIANNINA"/>
        <s v="CHAUPIS SANTOS PATRICIA"/>
        <s v="CALSIN PACOMPIA ESTHER CLAUDIA"/>
        <s v="DONAYRE LIZARRAGA ADRIANA DKARLA"/>
        <s v="PEÑA CHAVEZ ALLISSON CAMILA"/>
        <s v="NIÑO DE GUZMAN GARCIA YULET LINDA"/>
        <s v="SHAREBA VILCHEZ JADIRA ANDREA"/>
        <s v="CASTILLO CENTURION ALBERTO XAVIER"/>
        <s v="CISNEROS GONZALES RUDDY MARIANA"/>
        <s v="VALDIVIA RUIZ FERNANDO EDUARDO"/>
        <s v="RIVERA SAN DÓNAS JOSHUA ANTHONY"/>
        <s v="LARA GARCIA YRINA JANIS"/>
        <s v="CAJAS TERRY IAN STEPHANNY MAYUMI"/>
        <s v="SUAREZ QUISPE KATTY ELIZABETH"/>
        <s v="CHACON RAFAEL OSCAR"/>
        <s v="LAZO TORRES WILLIAM EDU"/>
        <s v="MOGOLLON RUIZ GHILBERT ALEKSEI"/>
        <s v="KISHIMOTO MUÑOZ GERAL OSHIRO"/>
        <s v="PONCIANO UREÑA PAULA YSLENI"/>
        <s v="CEPIDA VILLA LIZETH GABRIELA"/>
        <s v="RAMIREZ ALVARADO LUIS MIGUEL"/>
        <s v="HUAINAMANGO MANTILLA KAREN DARLYN"/>
        <s v="RAMOS RAMIREZ YARITZA"/>
        <s v="CHAUPIS SANTOS SANDRA CECILIA"/>
        <s v="LA ROSA LÓPEZ CARLOS OMAR"/>
        <s v="SILVA RUIZ KATTY"/>
        <s v="SANCHEZ ZELADA KETTY BEATRIZ"/>
        <s v="ARAKAKI VILLACORTA RODRIGO SEBASTIAN"/>
        <s v="LUNA QUINTANILLA VICTOR HUMBERTO"/>
        <s v="CHANG CRUZ CINTHIA BRENEICE"/>
        <s v="GRADOS POLIAKOFF MARIELLA KATHERINE"/>
        <s v="GOYA CALLIRGOS CARMEN DIANA"/>
        <s v="AGUILAR CARBAJAL LUIS RAFAEL"/>
        <s v="LESLIE MARISOL LUCERO"/>
        <s v="CHAMPA GOMEZ MARIA EUGENIA"/>
        <s v="MAGUIÑA RUIZ YEISY FLOR"/>
        <s v="QUIÑONES VILCA KATHERINE VANESSA"/>
        <s v="VASQUEZ MIRANDA RENATA ANGHELY"/>
        <s v="ANGERMÜLLER COELLO KARIM ANAHI"/>
        <s v="CARHUAJULCA TOCAS SONIA"/>
        <s v="MONTALVAN PANAIFO JUAN DANIEL"/>
        <s v="VERGARAY CHAUCA MIRIAM MARTHA"/>
        <s v="CARDENAS LEON EVELYN JENNY"/>
        <s v="FUN CHAN KIN TOU ALEJO"/>
        <s v="SANTOS ERAZO CARMEN SUSANA"/>
        <s v="TAPIA SORIA MADELEINE DALIA"/>
        <s v="LOZANO FALCONI MELISA"/>
        <s v="QUINTANA MERA ADRIEL GABRYLO"/>
        <s v="MENDOZA PRIETO SANDRA PAOLA"/>
        <s v="SANCHEZ VALENCIA VALENTINA LIZBEL"/>
        <s v="MENDEZ NUÑEZ KEVIN FELIX"/>
        <s v="MOGOLLON MARTINEZ SUGEY GURMY"/>
        <s v="RONDINEL PEREDA ALDO ALEJANDRO"/>
        <s v="AYALA AGUILAR PENELOPE D'YANIRA"/>
        <s v="CAVERO MONGE NARCIZO MARTIN"/>
        <s v="ALVAREZ RAMIREZ LEANDRO ANGELO"/>
        <s v="PAUCCARA CONDORI RICHARD"/>
        <s v="ROJAS CARBAJAL JOSÉ MIGUEL"/>
        <s v="ROJAS RAMOS XIOMARA JIMENA"/>
        <s v="AREVALO MEJIA JAFET EDU"/>
        <s v="ENRIQUEZ AROTOMA BELTRAN LUCHO"/>
        <s v="SAN MARTIN WONG CIELO ALEJANDRA"/>
        <s v="CCAHUANA MAMANI JORGE ALBERTO"/>
        <s v="HUARCAYA JUAREZ FIORELA"/>
        <s v="RODRIGUEZ SANCHEZ JULIA ISABEL"/>
        <s v="SERNA VEGA DENISSE KRISEELL"/>
        <s v="MARIN VEGA RUBEN FABRICIO"/>
        <s v="SENISSE MONTESINOS PEDRO ISMAEL"/>
        <s v="BUSTAMANTE SALINAS JOSTIN EDGAR ESTEBAN"/>
        <s v="ZAPATEL CANELO ADRIANA CAMILA"/>
        <s v="ASCUEZ RIOS MONICA VANESA"/>
        <s v="ALBURQUEQUE ALBURQUEQUE GRACE VANESSA"/>
        <s v="POZO CONDEZO DE PRINCIPE SARA LUZ"/>
        <s v="UGARTE LEON HILLARY CAROL"/>
        <s v="ALCANTARA PEÑA MARIA LAURA"/>
        <s v="SANTAMARINA HUAMANI BRENDA CRISTINA"/>
        <s v="LOPEZ LAURO ARACELY"/>
        <s v="HUARANGA POLO BRYAN GUSTAVO ANTENOR"/>
        <s v="MANTILLA HUAMANI ANGEL GABRIEL LEANDRO"/>
        <s v="QUINECHE DECAROLLI MILAGROS DEL ROSARIO"/>
        <s v="CHEVEZ DURAN FELIX ANDRES"/>
        <s v="FIGUEROA MORENO PEDRO MICHAEL"/>
        <s v="MOLOCHO ROJAS KARLA JACQUELINE"/>
        <s v="PESEROS MOREYRA ANGIE YANIRET"/>
        <s v="RICRA GARCIA ANTHONY WILLIAMS" u="1"/>
        <s v="DIAZ CARRERA MAYTHE OFELIA" u="1"/>
        <s v="FELIX DE LA CRUZ LUIS ALEJANDRO" u="1"/>
        <s v="VILLANO LEON EDIT" u="1"/>
        <s v="CANALES MONTES ANALI FERNANDA" u="1"/>
        <s v="CASTRO GONZALES JOSUE MANUEL" u="1"/>
        <s v="QUISPE QUISPE EMILIO JOSÉ" u="1"/>
        <s v="RAFAEL JAYO PAMELA NOEMI" u="1"/>
        <s v="ALVARADO SERVAT SANDRA FLOR" u="1"/>
        <s v="SOTO TORRES MARJORIE ELIANA" u="1"/>
        <s v="ADANAQUE CARRASCO ANDRÉ PHILIPPO" u="1"/>
        <s v="REBAZA BENDEZU LUIS ALBERTO" u="1"/>
        <s v="CARDENAS VASQUEZ CESAR AUGUSTO" u="1"/>
        <s v="CRUZ CHAMORRO JEFFERSON ORLANDO" u="1"/>
        <s v="SIPION MUÑOZ ROSA MADELEINE" u="1"/>
        <s v="AGUILAR SOLIS MILAGROS CONCEPCIÓN" u="1"/>
        <s v="RODRIGUEZ INCIO ZOILA DEL CARMEN" u="1"/>
        <s v="PEREZ VILCA GRACE ANSELMA" u="1"/>
        <s v="RAMIREZ MEDINA YAJAIRA XAVIERA" u="1"/>
        <s v="CHAVEZ LOPEZ JUDITH RAQUEL" u="1"/>
        <s v="HUAMAN AGUILAR ANABEL " u="1"/>
        <s v="GOMEZ BOCANEGRA ALEXANDRA ANTONELLA" u="1"/>
        <s v="BORDA MENA WANDA MELANY" u="1"/>
        <s v="MIO CANGO PEDRO GIANCARLOS" u="1"/>
        <s v="GONZALEZ BOLAÑOS CLAUDIA BELEN" u="1"/>
        <s v="GUEVARA REÁTEGUI CARLOS JAVIER" u="1"/>
        <s v="MAIZEL PAIVA FERNANDO YAMIL" u="1"/>
        <s v="COELLO AREVALO FREDY ANTONIO" u="1"/>
        <s v="CALLO TICONA DANIEL" u="1"/>
        <s v="CHAVEZ RAMIREZ RAYNOLD CATIEL" u="1"/>
        <s v="PEZO CULQUI MAURICIO GABRIEL" u="1"/>
        <s v="BOTETANO LEGUA CARLOS ARTURO" u="1"/>
        <s v="PASSONI CARDENAS GIULIANO HERNAN" u="1"/>
        <s v=" SANCHEZ ZELADA KETTY BEATRIZ" u="1"/>
        <s v=" FERNÁNDEZ ALVAREZ SANDRO ARLES FABIÁN" u="1"/>
        <s v="LIMAY TOLEDO ROXELI AIDE" u="1"/>
        <s v="DE LA CRUZ ALIAGA JOSE GUSTAVO" u="1"/>
        <s v="CASTILLO SOLARI BENJAMIN JESUS" u="1"/>
        <s v="CRUZ CHUCHON MARJORIE" u="1"/>
        <s v="CORREA PIMINCHUMO ARIANA NOEMI" u="1"/>
        <s v="HOYOS TAPIA HIENMANCHI OSHIN" u="1"/>
        <s v="CALIXTO LAURENTE CESAR AUGUSTO" u="1"/>
        <s v="QUISPE QUISPE FIORELA FERNANDA" u="1"/>
        <s v="HIDALGO SEVILLA YULISA FRANCESCA" u="1"/>
        <s v="CHAMORRO SANTILLAN DE SALDAÑA JOSEFINA" u="1"/>
        <s v="HUERTA CHOLLONCO ROSARIO DEL PILAR" u="1"/>
        <s v="RODRÍGUEZ JURADO JOSÉ LUIS" u="1"/>
        <s v="MIRANDA TORO MARTÍN ANTONIO HIRAM" u="1"/>
        <s v="CUBA HERBOZO NEPTADIA BERIMERY" u="1"/>
        <s v="FERNÁNDEZ ALVAREZ SANDRO ARLES FABIÁN" u="1"/>
        <s v=" FERNÁNDEZ ALVAREZ, SANDRO ARLES FABIÁN" u="1"/>
        <s v="LA ROSA LÓPEZ, CARLOS OMAR" u="1"/>
        <s v=" SANCHEZ ZELADA, KETTY BEATRIZ" u="1"/>
        <s v="CAMPOVERDE SEMINARIO KALYESCA JARELY" u="1"/>
        <s v="CASTILLO GALICIA FRANCO JESUS" u="1"/>
        <s v="RETAMOZO AQUIJE MANUEL ALONSO" u="1"/>
        <s v="FASANANDO ISUIZA DARCY NELLY" u="1"/>
        <s v="GONZALES PABLO SARAI ESTEFANI" u="1"/>
        <s v="HUAMANI CANO MAYRA CECILIA" u="1"/>
        <s v="POMA VASQUEZ SANDRA IRAIDA" u="1"/>
        <s v="MEDRANO ORÉ ROSA MARIA" u="1"/>
        <s v="SERNAQUE PEREZ VIVIANA ROCIO" u="1"/>
        <s v="CARDENAS HURTADO SAIRAH LUCIA" u="1"/>
        <s v="SANCHEZ CHOCOS CLAUDIA CYNTHIA" u="1"/>
        <s v="GARAY YACHACHIN KARIN JUDITH" u="1"/>
        <s v="LEIVA POMAYAY KEVIN" u="1"/>
        <s v="CARDENAS GOMEZ BRENDA CECILIA" u="1"/>
        <s v="ARAYA VALDEZ DEISY LIDA" u="1"/>
        <s v="HUANCA TAIPE JADHIR FELIPE MARTIN" u="1"/>
        <s v="BROMLEY SILVA NURIA ANNETTE" u="1"/>
        <s v="CORDOVA VARGAS CLAUDIA ISABEL" u="1"/>
        <s v="CAMPOS TOMASSINI JIMENA BELEN" u="1"/>
        <s v="CLAROS CUADROS HEBER DANIEL" u="1"/>
        <s v="DE LA CRUZ ALIAGA JOSÉ GUSTAVO" u="1"/>
        <s v="RODRÍGUEZ BAZALAR, JORGE HÉCTOR" u="1"/>
        <s v="FIESTAS TALLEDO KAREN LUZ BETEL" u="1"/>
        <s v="VIDEIRA PINCO EDUARDO MIGUEL" u="1"/>
        <s v="MENDOZA DURAND ISABEL ROCIO" u="1"/>
        <s v="MONTES BARRETO CANDY" u="1"/>
        <s v="RIVAS TORRES JUNIOR ALEXIS" u="1"/>
        <s v=" MEDRANO ORÉ, ROSA MARIA" u="1"/>
        <s v="MORALES CUEVA MAYRA ALEXANDRA" u="1"/>
        <s v="SALDIVAR CHAMPI GABI" u="1"/>
        <s v="CESAR CAYETANO JUAN DIEGO" u="1"/>
        <s v="GUEVARA CASTILLO KIRSA ROSSALIN" u="1"/>
        <s v="MAGUIÑA RUIZ YEISY IRENE" u="1"/>
        <s v="SANGAY VEGA YOSER HUGO" u="1"/>
        <s v="BERAUN TELLO CATHERIN MAGALY" u="1"/>
        <s v="NARVA SU GIGIE ALESSANDRA" u="1"/>
        <s v="VEGA SANCHEZ VALERIA NICOLE" u="1"/>
        <s v="LUQUE GONZALES DORCAS ELIZABETH" u="1"/>
        <s v="GÓMEZ MILIAN XIOMARA MIREILY" u="1"/>
        <s v="LUYO GUTIERREZ ALEXANDRA ELENA " u="1"/>
        <s v="ALCÁNTARA LUNA VICTORIA FRANCISCO SANTIAGO" u="1"/>
        <s v="FRANCO DEL CARPIO ANA LUCIA" u="1"/>
        <s v="VASQUEZ HIDALGO ERIKA MILAGROS" u="1"/>
        <s v="ORTIZ ROSAS JOHNNY ALEXANDER" u="1"/>
        <s v="ESPINOZA VÁSQUEZ RICARDO ADOLFO" u="1"/>
        <s v="SALINAS RÍOS GUSTAVO JOSÉ ALEJANDRO" u="1"/>
        <s v="LESLIE MARISOL LUCERO ARCE" u="1"/>
        <s v="GUARDAMINO DUPLEX NADIA ISABEL" u="1"/>
        <s v="DEL CARPIO CHING ALEJANDRA INÉS" u="1"/>
        <s v="BRAVO GALVEZ NATALY CARMEN" u="1"/>
        <s v="GARCÍA MONTEMAYOR MISHELLE ALEJANDRA" u="1"/>
        <s v="NALVARTE CALLE GENESIS MILAGROS" u="1"/>
        <s v="ALCANTARA PEÑA MARIA LAURA" u="1"/>
        <s v="PERALTA OCUPA FIORELLA" u="1"/>
        <s v="QUISPE SÁNCHEZ LUIS ALBERTO" u="1"/>
        <s v="IBARCENA BRACESCO CRISTINA MIA" u="1"/>
        <s v="HERRERA BELTRAN EMILIA MARIA" u="1"/>
        <s v="CISNEROS PRADO LILIAN" u="1"/>
        <s v="MARIN CASTILLO MIGUEL ANGEL" u="1"/>
        <s v="LA MADRID TANANTA ERIKA VANESSA" u="1"/>
        <s v="MELENDEZ HUAMANI PIERO RAUL" u="1"/>
        <s v="GARCIA FRANCISCO SOLEDAD DOMINGA" u="1"/>
        <s v="LLONTOP VARGAS JUAN CARLOS" u="1"/>
        <s v="OSES POMATANTA VICTOR" u="1"/>
        <s v="GEAN PIERRE MANUEL LUQUE PONCE" u="1"/>
        <s v="LUNA DIAZ CARMEN LILIANA" u="1"/>
        <s v="ALEXANDRA ELENA LUYO GUTIERREZ" u="1"/>
        <s v="BERCERA QUISPE MARÍA GRACIA GABRIELA" u="1"/>
        <s v="REYES YLAQUITA WILLIAMS LICETTI" u="1"/>
        <s v="GUERRERO BENITES PAOLA TATIANA" u="1"/>
        <s v="ALVARADO LOPEZ HENRY ARMANDO" u="1"/>
        <s v="CHUMPITAZ VIDALON LAURA ERIKA" u="1"/>
        <s v="CÁCERES VILCA ALDO" u="1"/>
        <s v="ROJAS ARBOLEDA RODRIGO ALEXANDER" u="1"/>
        <s v="TORRES MESARINA VANESA" u="1"/>
        <s v="PERÉZ ESCOBAR STIVEN DENNIS" u="1"/>
        <s v="SUAREZ PARAVE JORGE ANTONIO" u="1"/>
        <s v="SAAVEDRA ALAYO BAGNER CHRISTOPLER" u="1"/>
        <s v="MORI SUAREZ AYLLIN DESIRE" u="1"/>
        <s v="GONZALES VERA FIORELLA ZSA ZSA" u="1"/>
        <s v="DELGADO BIANCHI GEANMARCO ALEJANDRO" u="1"/>
        <s v="ALVARADO SANTIAGO DIEGO ALONSO" u="1"/>
        <s v="FERNÁNDEZ ASTOQUILCA MARGIORY IRENE" u="1"/>
        <s v="IZQUIERDO RAMON FRANCISCO JOSE" u="1"/>
        <s v="HERMOZA VEGA RODOLFO" u="1"/>
        <s v="BRINDANI ALARCON GIANCARLO CESAR" u="1"/>
        <s v="PEREZ HERRERA ANDREA DE JESUS" u="1"/>
        <s v="ACOSTA BUSTAMANTE LUIS MANUEL" u="1"/>
      </sharedItems>
    </cacheField>
    <cacheField name="Dotacion.SUPERVISOR" numFmtId="0">
      <sharedItems count="4">
        <s v="CUEVA TRUJILLANO MIGUEL ANGEL"/>
        <s v="SAN MARTIN WONG LUIS RAFAEL"/>
        <s v="VILCA MENACHO ISABEL AURORA"/>
        <s v="REBAZA BENDEZU LUIS ALBERTO"/>
      </sharedItems>
    </cacheField>
    <cacheField name="Dotacion.ESTADO" numFmtId="0">
      <sharedItems count="2">
        <s v="ACTIVO"/>
        <s v="BAJA"/>
      </sharedItems>
    </cacheField>
    <cacheField name="Dotacion.FECHA ALTA" numFmtId="0">
      <sharedItems containsSemiMixedTypes="0" containsDate="1" containsString="0" minDate="2021-09-20T00:00:00" maxDate="2025-10-22T00:00:00"/>
    </cacheField>
    <cacheField name="Dotacion.FECHA DE CESE" numFmtId="0">
      <sharedItems containsDate="1" containsString="0" containsBlank="1" minDate="2025-10-02T00:00:00" maxDate="2025-10-17T00:00:00" count="5">
        <m/>
        <d v="2025-10-02T00:00:00"/>
        <d v="2025-10-10T00:00:00"/>
        <d v="2025-10-03T00:00:00"/>
        <d v="2025-10-16T00:00:00"/>
      </sharedItems>
    </cacheField>
    <cacheField name="Dotacion.MOTIVO DE CESE" numFmtId="0">
      <sharedItems containsBlank="1" count="3">
        <m/>
        <s v="RENUNCIA VOLUNTARIA "/>
        <s v="NSPP"/>
      </sharedItems>
    </cacheField>
    <cacheField name="Dotacion.TURNO" numFmtId="0">
      <sharedItems count="3">
        <s v="MAÑANA"/>
        <s v="MADRUGADA"/>
        <s v="TARDE"/>
      </sharedItems>
    </cacheField>
    <cacheField name="Dotacion.MODALIDAD" numFmtId="0">
      <sharedItems count="2">
        <s v="FULL TIME"/>
        <s v="PART TIME"/>
      </sharedItems>
    </cacheField>
    <cacheField name="Dotacion.HORARIO L-V" numFmtId="0">
      <sharedItems count="13">
        <s v="07:00 - 16:00"/>
        <s v="09:00 - 18:00"/>
        <s v="21:00 - 06:00"/>
        <s v="08:00 - 17:00"/>
        <s v="12:00 - 21:00"/>
        <s v="13:00 - 22:00"/>
        <s v="14:00 - 18:00"/>
        <s v="10:00 - 14:00"/>
        <s v="12:00 - 16:00"/>
        <s v="06:00 - 15:00"/>
        <s v="15:00 - 19:00"/>
        <s v="08:00 - 12:00"/>
        <s v="09:00 - 13:00"/>
      </sharedItems>
    </cacheField>
    <cacheField name="Dotacion.HORARIO FDS - FER" numFmtId="0">
      <sharedItems count="13">
        <s v="07:00 - 16:00"/>
        <s v="09:00 - 18:00"/>
        <s v="21:00 - 06:00"/>
        <s v="08:00 - 17:00"/>
        <s v="12:00 - 21:00"/>
        <s v="13:00 - 22:00"/>
        <s v="14:00 - 18:00"/>
        <s v="10:00 - 14:00"/>
        <s v="12:00 - 16:00"/>
        <s v="06:00 - 15:00"/>
        <s v="15:00 - 19:00"/>
        <s v="08:00 - 12:00"/>
        <s v="09:00 - 13:00"/>
      </sharedItems>
    </cacheField>
    <cacheField name="Dotacion.DESCANSO" numFmtId="0">
      <sharedItems count="6">
        <s v="SÁBADO"/>
        <s v="DOMINGO"/>
        <s v="MIÉRCOLES"/>
        <s v="LUNES"/>
        <s v="JUEVES"/>
        <s v="VIERNES"/>
      </sharedItems>
    </cacheField>
    <cacheField name="Dotacion.POOL" numFmtId="0">
      <sharedItems count="4">
        <s v="MESA AYUDA"/>
        <s v="POOL QUECHUA"/>
        <s v="A.CORRESPONSAL"/>
        <s v="CLIENTE INTERNO"/>
      </sharedItems>
    </cacheField>
    <cacheField name="Dotacion.AG" numFmtId="0">
      <sharedItems/>
    </cacheField>
    <cacheField name="Disponible T" numFmtId="0" formula="Disponible/86400" databaseField="0"/>
    <cacheField name="En Cola T" numFmtId="0" formula="'En la cola'/86400" databaseField="0"/>
    <cacheField name="Conectado T" numFmtId="0" formula="Conectado/86400" databaseField="0"/>
    <cacheField name="Comida T" numFmtId="0" formula="Comida/86400" databaseField="0"/>
    <cacheField name="Fuera de Cola T" numFmtId="0" formula="'Fuera de la cola'/86400" databaseField="0"/>
    <cacheField name="Inactivo T" numFmtId="0" formula="Inactivo/86400" databaseField="0"/>
    <cacheField name="No Responde T" numFmtId="0" formula="'No responde'/86400" databaseField="0"/>
    <cacheField name="Ocupado T" numFmtId="0" formula="Ocupado/86400" databaseField="0"/>
    <cacheField name="Ausente T" numFmtId="0" formula="Ausente/86400" databaseField="0"/>
    <cacheField name="Descanso T" numFmtId="0" formula="Descanso/86400" databaseField="0"/>
    <cacheField name="Sistema Ausente T" numFmtId="0" formula="'Sistema ausente'/86400" databaseField="0"/>
    <cacheField name="Reunión T" numFmtId="0" formula="Reunión/86400" databaseField="0"/>
    <cacheField name="Capacitación T" numFmtId="0" formula="Capacitación/86400" databaseField="0"/>
    <cacheField name="Interactuando T" numFmtId="0" formula="Interactuando/86400" databaseField="0"/>
    <cacheField name="En Comunicación T" numFmtId="0" formula="'En comunicación'/864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365" refreshedDate="45953.605430439813" backgroundQuery="1" createdVersion="8" refreshedVersion="8" minRefreshableVersion="3" recordCount="87" xr:uid="{F9EA18FE-2D7C-494C-A043-C1D1C5437082}">
  <cacheSource type="external" connectionId="9"/>
  <cacheFields count="124">
    <cacheField name="AG" numFmtId="0">
      <sharedItems containsBlank="1" count="139">
        <s v="AG0062"/>
        <s v="AG0305"/>
        <s v="AG0306"/>
        <s v="AG0002"/>
        <s v="AG0307"/>
        <s v="AG0045"/>
        <s v="AG0308"/>
        <s v="AG0309"/>
        <s v="AG0015"/>
        <s v="AG0310"/>
        <s v="AG0063"/>
        <s v="AG0021"/>
        <s v="AG0076"/>
        <s v="AG0049"/>
        <s v="AG0026"/>
        <s v="AG0031"/>
        <s v="AG0005"/>
        <s v="AG0036"/>
        <s v="AG0027"/>
        <s v="AG0007"/>
        <s v="AG0009"/>
        <s v="AG0052"/>
        <s v="AG0011"/>
        <s v="AG0013"/>
        <s v="AG0058"/>
        <s v="AG0025"/>
        <s v="AG0040"/>
        <s v="AG0028"/>
        <s v="AG0071"/>
        <s v="AG0029"/>
        <s v="AG0069"/>
        <s v="AG0060"/>
        <s v="AG0053"/>
        <s v="AG0074"/>
        <s v="AG0064"/>
        <s v="AG0044"/>
        <s v="AG0048"/>
        <s v="AG0070"/>
        <s v="AG0059"/>
        <s v="AG0061"/>
        <s v="AG0066"/>
        <s v="AG0072"/>
        <s v="AG0077"/>
        <s v="AG0078"/>
        <s v="AG0079"/>
        <s v="AG0080"/>
        <s v="AG0081"/>
        <s v="AG0082"/>
        <s v="AG0086"/>
        <s v="AG0087"/>
        <s v="AG0088"/>
        <s v="AG0090"/>
        <s v="AG0091"/>
        <s v="AG0093"/>
        <s v="AG0094"/>
        <s v="AG0095"/>
        <s v="AG0096"/>
        <s v="AG0097"/>
        <s v="AG0099"/>
        <s v="AG0101"/>
        <s v="AG0102"/>
        <s v="AG0110"/>
        <s v="AG0111"/>
        <s v="AG0116"/>
        <s v="AG0123"/>
        <s v="AG0125"/>
        <s v="AG0127"/>
        <s v="AG0199"/>
        <s v="AG0206"/>
        <s v="AG0214"/>
        <s v="AG0217"/>
        <s v="AG0225"/>
        <s v="AG0226"/>
        <s v="AG0227"/>
        <s v="AG0232"/>
        <s v="AG0233"/>
        <s v="AG0237"/>
        <s v="AG0240"/>
        <s v="AG0241"/>
        <s v="AG0242"/>
        <s v="AG0244"/>
        <s v="AG0245"/>
        <s v="AG0249"/>
        <s v="AG0250"/>
        <s v="AG0251"/>
        <s v="AG0252"/>
        <s v="AG0260"/>
        <s v="AG0092" u="1"/>
        <s v="AG0023" u="1"/>
        <s v="AG0006" u="1"/>
        <s v="AG0075" u="1"/>
        <s v="AG0012" u="1"/>
        <s v="AG0022" u="1"/>
        <s v="AG0089" u="1"/>
        <s v="AG0051" u="1"/>
        <s v="AG0037" u="1"/>
        <s v="AG0057" u="1"/>
        <s v="AG0085" u="1"/>
        <s v="AG0054" u="1"/>
        <s v="AG0055" u="1"/>
        <s v="AG0067" u="1"/>
        <s v="AG0098" u="1"/>
        <s v="AG0100" u="1"/>
        <s v="AG0112" u="1"/>
        <s v="AG0114" u="1"/>
        <s v="AG0119" u="1"/>
        <s v="AG0120" u="1"/>
        <s v="AG0138" u="1"/>
        <s v="AG0146" u="1"/>
        <s v="AG0149" u="1"/>
        <s v="AG0210" u="1"/>
        <s v="AG0230" u="1"/>
        <s v="AG0235" u="1"/>
        <s v="AG0238" u="1"/>
        <s v="AG0246" u="1"/>
        <s v="AG0247" u="1"/>
        <m u="1"/>
        <s v="AG0043" u="1"/>
        <s v="AG0103" u="1"/>
        <s v="AG0113" u="1"/>
        <s v="AG0145" u="1"/>
        <s v="AG0220" u="1"/>
        <s v="AG0231" u="1"/>
        <s v="AG0243" u="1"/>
        <s v="AG0020" u="1"/>
        <s v="AG0104" u="1"/>
        <s v="AG0239" u="1"/>
        <s v="AG0117" u="1"/>
        <s v="AG0248" u="1"/>
        <s v="AG0042" u="1"/>
        <s v="AG0219" u="1"/>
        <s v="AG0083" u="1"/>
        <s v="AG0004" u="1"/>
        <s v="AG0205" u="1"/>
        <s v="AG0073" u="1"/>
        <s v="AG0122" u="1"/>
        <s v="AG0038" u="1"/>
        <s v="AG0234" u="1"/>
        <s v="AG0236" u="1"/>
      </sharedItems>
    </cacheField>
    <cacheField name="NOMBRE GENESYS" numFmtId="0">
      <sharedItems/>
    </cacheField>
    <cacheField name="Contestadas" numFmtId="0">
      <sharedItems containsString="0" containsBlank="1" containsNumber="1" containsInteger="1" minValue="40" maxValue="2010"/>
    </cacheField>
    <cacheField name="Manejo" numFmtId="0">
      <sharedItems containsString="0" containsBlank="1" containsNumber="1" containsInteger="1" minValue="61" maxValue="3172"/>
    </cacheField>
    <cacheField name="Manejo medio" numFmtId="0">
      <sharedItems containsString="0" containsBlank="1" containsNumber="1" minValue="112.032" maxValue="448.673"/>
    </cacheField>
    <cacheField name="Conversación media" numFmtId="0">
      <sharedItems containsString="0" containsBlank="1" containsNumber="1" minValue="111.621" maxValue="586.005"/>
    </cacheField>
    <cacheField name="Retención media" numFmtId="0">
      <sharedItems containsString="0" containsBlank="1" containsNumber="1" minValue="1.3049999999999999" maxValue="275.96899999999999"/>
    </cacheField>
    <cacheField name="ACW medio" numFmtId="0">
      <sharedItems containsString="0" containsBlank="1" containsNumber="1" minValue="2.7970000000000002" maxValue="27.850999999999999"/>
    </cacheField>
    <cacheField name="Manejo total" numFmtId="0">
      <sharedItems containsString="0" containsBlank="1" containsNumber="1" minValue="14780.005999999999" maxValue="489442.49300000002"/>
    </cacheField>
    <cacheField name="Conversación total" numFmtId="0">
      <sharedItems containsString="0" containsBlank="1" containsNumber="1" minValue="13950.522000000001" maxValue="475815.06400000001"/>
    </cacheField>
    <cacheField name="Retención total" numFmtId="0">
      <sharedItems containsString="0" containsBlank="1" containsNumber="1" minValue="1.3049999999999999" maxValue="59527.819000000003"/>
    </cacheField>
    <cacheField name="Total de ACW" numFmtId="0">
      <sharedItems containsString="0" containsBlank="1" containsNumber="1" minValue="210.8" maxValue="15525.004999999999"/>
    </cacheField>
    <cacheField name="Retenida" numFmtId="0">
      <sharedItems containsString="0" containsBlank="1" containsNumber="1" containsInteger="1" minValue="1" maxValue="317" count="23">
        <n v="2"/>
        <m/>
        <n v="39"/>
        <n v="23"/>
        <n v="63"/>
        <n v="67"/>
        <n v="3"/>
        <n v="15"/>
        <n v="4"/>
        <n v="1"/>
        <n v="128"/>
        <n v="70"/>
        <n v="137"/>
        <n v="7"/>
        <n v="5"/>
        <n v="144"/>
        <n v="9"/>
        <n v="139"/>
        <n v="134"/>
        <n v="14"/>
        <n v="157"/>
        <n v="317"/>
        <n v="180"/>
      </sharedItems>
    </cacheField>
    <cacheField name="Transferidas" numFmtId="0">
      <sharedItems containsString="0" containsBlank="1" containsNumber="1" containsInteger="1" minValue="5" maxValue="1701"/>
    </cacheField>
    <cacheField name="Saliente" numFmtId="0">
      <sharedItems containsString="0" containsBlank="1" containsNumber="1" containsInteger="1" minValue="1" maxValue="2" count="3">
        <m/>
        <n v="1"/>
        <n v="2"/>
      </sharedItems>
    </cacheField>
    <cacheField name="Alerta - No contesta" numFmtId="0">
      <sharedItems containsString="0" containsBlank="1" containsNumber="1" containsInteger="1" minValue="4" maxValue="237"/>
    </cacheField>
    <cacheField name="Total de alertas - No contesta" numFmtId="0">
      <sharedItems containsString="0" containsBlank="1" containsNumber="1" minValue="33.469000000000001" maxValue="3707.0169999999998"/>
    </cacheField>
    <cacheField name="Alerta" numFmtId="0">
      <sharedItems containsString="0" containsBlank="1" containsNumber="1" containsInteger="1" minValue="41" maxValue="2132"/>
    </cacheField>
    <cacheField name="Total de alertas" numFmtId="0">
      <sharedItems containsString="0" containsBlank="1" containsNumber="1" minValue="223.809" maxValue="12198.737999999999"/>
    </cacheField>
    <cacheField name="Media que están contactando" numFmtId="0">
      <sharedItems containsString="0" containsBlank="1" containsNumber="1" minValue="0.84399999999999997" maxValue="9.4250000000000007"/>
    </cacheField>
    <cacheField name="Media que están marcando" numFmtId="0">
      <sharedItems containsString="0" containsBlank="1" containsNumber="1" minValue="2E-3" maxValue="7.0000000000000007E-2"/>
    </cacheField>
    <cacheField name="Total que están contactando" numFmtId="0">
      <sharedItems containsString="0" containsBlank="1" containsNumber="1" minValue="5.4210000000000003" maxValue="8516.9480000000003"/>
    </cacheField>
    <cacheField name="Total que están marcando" numFmtId="0">
      <sharedItems containsString="0" containsBlank="1" containsNumber="1" minValue="8.0000000000000002E-3" maxValue="5.0339999999999998"/>
    </cacheField>
    <cacheField name="Total de supervisores" numFmtId="0">
      <sharedItems containsString="0" containsBlank="1" count="1">
        <m/>
      </sharedItems>
    </cacheField>
    <cacheField name="Media de supervisores" numFmtId="0">
      <sharedItems containsString="0" containsBlank="1" count="1">
        <m/>
      </sharedItems>
    </cacheField>
    <cacheField name="Máximo de supervisores" numFmtId="0">
      <sharedItems containsString="0" containsBlank="1" count="1">
        <m/>
      </sharedItems>
    </cacheField>
    <cacheField name="Mínimo de supervisores" numFmtId="0">
      <sharedItems containsString="0" containsBlank="1" count="1">
        <m/>
      </sharedItems>
    </cacheField>
    <cacheField name="Supervisor" numFmtId="0">
      <sharedItems containsString="0" containsBlank="1" count="1">
        <m/>
      </sharedItems>
    </cacheField>
    <cacheField name="Correo electrónico" numFmtId="0">
      <sharedItems/>
    </cacheField>
    <cacheField name="Transferencia %" numFmtId="0">
      <sharedItems containsString="0" containsBlank="1" containsNumber="1" minValue="9.3283582089552231E-3" maxValue="0.89609236234458256"/>
    </cacheField>
    <cacheField name="Grupo" numFmtId="0">
      <sharedItems count="1">
        <s v=""/>
      </sharedItems>
    </cacheField>
    <cacheField name="Subordinado directo de" numFmtId="0">
      <sharedItems count="1">
        <s v=""/>
      </sharedItems>
    </cacheField>
    <cacheField name="Ubicación" numFmtId="0">
      <sharedItems count="1">
        <s v=""/>
      </sharedItems>
    </cacheField>
    <cacheField name="Aptitudes" numFmtId="0">
      <sharedItems count="2">
        <s v=""/>
        <s v="Reclamos_AP"/>
      </sharedItems>
    </cacheField>
    <cacheField name="Título" numFmtId="0">
      <sharedItems count="5">
        <s v=""/>
        <s v="Agente de servicio"/>
        <s v="Agente de servicios"/>
        <s v="Agente"/>
        <s v="GTR"/>
      </sharedItems>
    </cacheField>
    <cacheField name="Departamento" numFmtId="0">
      <sharedItems count="2">
        <s v=""/>
        <s v="A365"/>
      </sharedItems>
    </cacheField>
    <cacheField name="Teléfono principal" numFmtId="0">
      <sharedItems count="1">
        <s v=""/>
      </sharedItems>
    </cacheField>
    <cacheField name="Alerta mínima" numFmtId="0">
      <sharedItems containsString="0" containsBlank="1" containsNumber="1" minValue="0" maxValue="3.4780000000000002"/>
    </cacheField>
    <cacheField name="Alerta máxima" numFmtId="0">
      <sharedItems containsString="0" containsBlank="1" containsNumber="1" minValue="7.9889999999999999" maxValue="44.017000000000003"/>
    </cacheField>
    <cacheField name="Alerta mínima - Sin respuesta" numFmtId="0">
      <sharedItems containsString="0" containsBlank="1" containsNumber="1" minValue="0" maxValue="1.51"/>
    </cacheField>
    <cacheField name="Alerta máxima - Sin respuesta" numFmtId="0">
      <sharedItems containsString="0" containsBlank="1" containsNumber="1" minValue="7.407" maxValue="44.017000000000003"/>
    </cacheField>
    <cacheField name="Mínimo de manejos" numFmtId="0">
      <sharedItems containsString="0" containsBlank="1" containsNumber="1" minValue="3.0000000000000001E-3" maxValue="8.7029999999999994"/>
    </cacheField>
    <cacheField name="Máximo de manejos" numFmtId="0">
      <sharedItems containsString="0" containsBlank="1" containsNumber="1" minValue="749.125" maxValue="6403.9639999999999"/>
    </cacheField>
    <cacheField name="Mínimo de conversaciones" numFmtId="0">
      <sharedItems containsString="0" containsBlank="1" containsNumber="1" minValue="0" maxValue="5.9290000000000003"/>
    </cacheField>
    <cacheField name="Máximo de conversaciones" numFmtId="0">
      <sharedItems containsString="0" containsBlank="1" containsNumber="1" minValue="739.125" maxValue="6393.9639999999999"/>
    </cacheField>
    <cacheField name="Mínimo de retenciones" numFmtId="0">
      <sharedItems containsString="0" containsBlank="1" containsNumber="1" minValue="0" maxValue="180.864"/>
    </cacheField>
    <cacheField name="Máximo de retenciones" numFmtId="0">
      <sharedItems containsString="0" containsBlank="1" containsNumber="1" minValue="1.3049999999999999" maxValue="1335.999"/>
    </cacheField>
    <cacheField name="Respuesta mínima" numFmtId="0">
      <sharedItems containsString="0" containsBlank="1" containsNumber="1" minValue="2.2919999999999998" maxValue="9.0009999999999994"/>
    </cacheField>
    <cacheField name="Respuesta máxima" numFmtId="0">
      <sharedItems containsString="0" containsBlank="1" containsNumber="1" minValue="89.388000000000005" maxValue="3575.4969999999998"/>
    </cacheField>
    <cacheField name="Mínimo de ACW" numFmtId="0">
      <sharedItems containsString="0" containsBlank="1" containsNumber="1" minValue="0.45400000000000001" maxValue="10"/>
    </cacheField>
    <cacheField name="Máximo de ACW" numFmtId="0">
      <sharedItems containsString="0" containsBlank="1" containsNumber="1" minValue="10" maxValue="2401.605"/>
    </cacheField>
    <cacheField name="Transferencia sin consulta" numFmtId="0">
      <sharedItems containsString="0" containsBlank="1" containsNumber="1" containsInteger="1" minValue="5" maxValue="1701"/>
    </cacheField>
    <cacheField name="% de transferencia sin consulta" numFmtId="0">
      <sharedItems containsString="0" containsBlank="1" containsNumber="1" minValue="0.99778761061946908" maxValue="1" count="3">
        <n v="1"/>
        <m/>
        <n v="0.99778761061946908"/>
      </sharedItems>
    </cacheField>
    <cacheField name="Transferencia con consulta" numFmtId="0">
      <sharedItems containsString="0" containsBlank="1" containsNumber="1" containsInteger="1" minValue="1" maxValue="1" count="2">
        <m/>
        <n v="1"/>
      </sharedItems>
    </cacheField>
    <cacheField name="% de transferencia con consulta" numFmtId="0">
      <sharedItems containsString="0" containsBlank="1" containsNumber="1" minValue="0" maxValue="2.2123893805309734E-3" count="3">
        <n v="0"/>
        <m/>
        <n v="2.2123893805309734E-3"/>
      </sharedItems>
    </cacheField>
    <cacheField name="Predictivo solicitado" numFmtId="0">
      <sharedItems count="1">
        <s v=""/>
      </sharedItems>
    </cacheField>
    <cacheField name="Preferido solicitado" numFmtId="0">
      <sharedItems count="1">
        <s v=""/>
      </sharedItems>
    </cacheField>
    <cacheField name="Último solicitado" numFmtId="0">
      <sharedItems count="1">
        <s v=""/>
      </sharedItems>
    </cacheField>
    <cacheField name="Diana solicitada" numFmtId="0">
      <sharedItems count="1">
        <s v=""/>
      </sharedItems>
    </cacheField>
    <cacheField name="Estándar solicitado" numFmtId="0">
      <sharedItems containsString="0" containsBlank="1" containsNumber="1" containsInteger="1" minValue="40" maxValue="2010"/>
    </cacheField>
    <cacheField name="Predictivo usado" numFmtId="0">
      <sharedItems count="1">
        <s v=""/>
      </sharedItems>
    </cacheField>
    <cacheField name="Preferido usado" numFmtId="0">
      <sharedItems count="1">
        <s v=""/>
      </sharedItems>
    </cacheField>
    <cacheField name="Manual usado" numFmtId="0">
      <sharedItems count="1">
        <s v=""/>
      </sharedItems>
    </cacheField>
    <cacheField name="Último usado" numFmtId="0">
      <sharedItems count="1">
        <s v=""/>
      </sharedItems>
    </cacheField>
    <cacheField name="Diana usada" numFmtId="0">
      <sharedItems count="1">
        <s v=""/>
      </sharedItems>
    </cacheField>
    <cacheField name="Estándar usado" numFmtId="0">
      <sharedItems containsString="0" containsBlank="1" containsNumber="1" containsInteger="1" minValue="40" maxValue="2009"/>
    </cacheField>
    <cacheField name="Predictivo solicitado %" numFmtId="0">
      <sharedItems containsString="0" containsBlank="1" containsNumber="1" containsInteger="1" minValue="0" maxValue="0" count="2">
        <n v="0"/>
        <m/>
      </sharedItems>
    </cacheField>
    <cacheField name="Preferido solicitado %" numFmtId="0">
      <sharedItems containsString="0" containsBlank="1" containsNumber="1" containsInteger="1" minValue="0" maxValue="0" count="2">
        <n v="0"/>
        <m/>
      </sharedItems>
    </cacheField>
    <cacheField name="Último solicitado %" numFmtId="0">
      <sharedItems containsString="0" containsBlank="1" containsNumber="1" containsInteger="1" minValue="0" maxValue="0" count="2">
        <n v="0"/>
        <m/>
      </sharedItems>
    </cacheField>
    <cacheField name="Diana solicitada %" numFmtId="0">
      <sharedItems containsString="0" containsBlank="1" containsNumber="1" containsInteger="1" minValue="0" maxValue="0" count="2">
        <n v="0"/>
        <m/>
      </sharedItems>
    </cacheField>
    <cacheField name="Estándar solicitado %" numFmtId="0">
      <sharedItems containsString="0" containsBlank="1" containsNumber="1" containsInteger="1" minValue="1" maxValue="1" count="2">
        <n v="1"/>
        <m/>
      </sharedItems>
    </cacheField>
    <cacheField name="Predictivo usado %" numFmtId="0">
      <sharedItems containsString="0" containsBlank="1" containsNumber="1" containsInteger="1" minValue="0" maxValue="0" count="2">
        <n v="0"/>
        <m/>
      </sharedItems>
    </cacheField>
    <cacheField name="Preferido usado %" numFmtId="0">
      <sharedItems containsString="0" containsBlank="1" containsNumber="1" containsInteger="1" minValue="0" maxValue="0" count="2">
        <n v="0"/>
        <m/>
      </sharedItems>
    </cacheField>
    <cacheField name="Manual usado %" numFmtId="0">
      <sharedItems containsString="0" containsBlank="1" containsNumber="1" containsInteger="1" minValue="0" maxValue="0" count="2">
        <n v="0"/>
        <m/>
      </sharedItems>
    </cacheField>
    <cacheField name="Último usado %" numFmtId="0">
      <sharedItems containsString="0" containsBlank="1" containsNumber="1" containsInteger="1" minValue="0" maxValue="0" count="2">
        <n v="0"/>
        <m/>
      </sharedItems>
    </cacheField>
    <cacheField name="Diana usada %" numFmtId="0">
      <sharedItems containsString="0" containsBlank="1" containsNumber="1" containsInteger="1" minValue="0" maxValue="0" count="2">
        <n v="0"/>
        <m/>
      </sharedItems>
    </cacheField>
    <cacheField name="Estándar usado %" numFmtId="0">
      <sharedItems containsString="0" containsBlank="1" containsNumber="1" containsInteger="1" minValue="1" maxValue="1" count="2">
        <n v="1"/>
        <m/>
      </sharedItems>
    </cacheField>
    <cacheField name="Instancias de actitud" numFmtId="0">
      <sharedItems count="1">
        <s v=""/>
      </sharedItems>
    </cacheField>
    <cacheField name="Actitud media" numFmtId="0">
      <sharedItems count="1">
        <s v=""/>
      </sharedItems>
    </cacheField>
    <cacheField name="Retención media manejada" numFmtId="0">
      <sharedItems containsString="0" containsBlank="1" containsNumber="1" minValue="0" maxValue="36.231000000000002"/>
    </cacheField>
    <cacheField name="ACW medio manejado" numFmtId="0">
      <sharedItems containsString="0" containsBlank="1" containsNumber="1" minValue="2.3170000000000002" maxValue="18.95"/>
    </cacheField>
    <cacheField name="Instancias de actitud positiva" numFmtId="0">
      <sharedItems count="1">
        <s v=""/>
      </sharedItems>
    </cacheField>
    <cacheField name="Instancias de actitud negativa" numFmtId="0">
      <sharedItems count="1">
        <s v=""/>
      </sharedItems>
    </cacheField>
    <cacheField name="ACW" numFmtId="0">
      <sharedItems containsString="0" containsBlank="1" containsNumber="1" containsInteger="1" minValue="41" maxValue="2010"/>
    </cacheField>
    <cacheField name="Contactando" numFmtId="0">
      <sharedItems containsString="0" containsBlank="1" containsNumber="1" containsInteger="1" minValue="4" maxValue="1163"/>
    </cacheField>
    <cacheField name="Marcando" numFmtId="0">
      <sharedItems containsString="0" containsBlank="1" containsNumber="1" containsInteger="1" minValue="2" maxValue="151"/>
    </cacheField>
    <cacheField name="Máx. de contactos" numFmtId="0">
      <sharedItems containsString="0" containsBlank="1" containsNumber="1" minValue="2.3650000000000002" maxValue="64.492000000000004"/>
    </cacheField>
    <cacheField name="Máx. de marcaciones" numFmtId="0">
      <sharedItems containsString="0" containsBlank="1" containsNumber="1" minValue="4.0000000000000001E-3" maxValue="2.8079999999999998"/>
    </cacheField>
    <cacheField name="Mín. de contactos" numFmtId="0">
      <sharedItems containsString="0" containsBlank="1" containsNumber="1" minValue="3.0000000000000001E-3" maxValue="2.073"/>
    </cacheField>
    <cacheField name="Mín. de marcaciones" numFmtId="0">
      <sharedItems containsString="0" containsBlank="1" containsNumber="1" minValue="0" maxValue="3.0000000000000001E-3" count="5">
        <n v="0"/>
        <m/>
        <n v="2E-3"/>
        <n v="1E-3"/>
        <n v="3.0000000000000001E-3"/>
      </sharedItems>
    </cacheField>
    <cacheField name="Conversación" numFmtId="0">
      <sharedItems containsString="0" containsBlank="1" containsNumber="1" containsInteger="1" minValue="58" maxValue="2145"/>
    </cacheField>
    <cacheField name="Error" numFmtId="0">
      <sharedItems containsString="0" containsBlank="1" containsNumber="1" containsInteger="1" minValue="2" maxValue="995"/>
    </cacheField>
    <cacheField name="Condicional solicitado" numFmtId="0">
      <sharedItems count="1">
        <s v=""/>
      </sharedItems>
    </cacheField>
    <cacheField name="Condicional solicitado %" numFmtId="0">
      <sharedItems containsString="0" containsBlank="1" containsNumber="1" containsInteger="1" minValue="0" maxValue="0" count="2">
        <n v="0"/>
        <m/>
      </sharedItems>
    </cacheField>
    <cacheField name="Condicional usado" numFmtId="0">
      <sharedItems count="1">
        <s v=""/>
      </sharedItems>
    </cacheField>
    <cacheField name="Condicional usado %" numFmtId="0">
      <sharedItems containsString="0" containsBlank="1" containsNumber="1" containsInteger="1" minValue="0" maxValue="0" count="2">
        <n v="0"/>
        <m/>
      </sharedItems>
    </cacheField>
    <cacheField name="Directo solicitado" numFmtId="0">
      <sharedItems count="1">
        <s v=""/>
      </sharedItems>
    </cacheField>
    <cacheField name="Directo solicitado %" numFmtId="0">
      <sharedItems containsString="0" containsBlank="1" containsNumber="1" containsInteger="1" minValue="0" maxValue="0" count="2">
        <n v="0"/>
        <m/>
      </sharedItems>
    </cacheField>
    <cacheField name="Directo usado" numFmtId="0">
      <sharedItems count="1">
        <s v=""/>
      </sharedItems>
    </cacheField>
    <cacheField name="Directo usado %" numFmtId="0">
      <sharedItems containsString="0" containsBlank="1" containsNumber="1" containsInteger="1" minValue="0" maxValue="0" count="2">
        <n v="0"/>
        <m/>
      </sharedItems>
    </cacheField>
    <cacheField name="Detener" numFmtId="0">
      <sharedItems count="1">
        <s v=""/>
      </sharedItems>
    </cacheField>
    <cacheField name="Total de detenciones" numFmtId="0">
      <sharedItems count="1">
        <s v=""/>
      </sharedItems>
    </cacheField>
    <cacheField name="Media de detenciones" numFmtId="0">
      <sharedItems count="1">
        <s v=""/>
      </sharedItems>
    </cacheField>
    <cacheField name="Máximo de detenciones" numFmtId="0">
      <sharedItems count="1">
        <s v=""/>
      </sharedItems>
    </cacheField>
    <cacheField name="Mínimo de detenciones" numFmtId="0">
      <sharedItems count="1">
        <s v=""/>
      </sharedItems>
    </cacheField>
    <cacheField name="Devolución de llamadas activas" numFmtId="0">
      <sharedItems count="1">
        <s v=""/>
      </sharedItems>
    </cacheField>
    <cacheField name="Total de devoluciones de llamadas activas" numFmtId="0">
      <sharedItems count="1">
        <s v=""/>
      </sharedItems>
    </cacheField>
    <cacheField name="Media de devoluciones de llamadas activas" numFmtId="0">
      <sharedItems count="1">
        <s v=""/>
      </sharedItems>
    </cacheField>
    <cacheField name="Mínimo de devoluciones de llamadas activas" numFmtId="0">
      <sharedItems containsString="0" containsBlank="1" count="1">
        <m/>
      </sharedItems>
    </cacheField>
    <cacheField name="Máximo de devoluciones de llamadas activas" numFmtId="0">
      <sharedItems containsString="0" containsBlank="1" count="1">
        <m/>
      </sharedItems>
    </cacheField>
    <cacheField name="Dotacion.DNI" numFmtId="0">
      <sharedItems count="217">
        <s v="47101870"/>
        <s v="72744379"/>
        <s v="42553156"/>
        <s v="71237576"/>
        <s v="07538922"/>
        <s v="70160182"/>
        <s v="77202205"/>
        <s v="76351948"/>
        <s v="63794635"/>
        <s v="75834737"/>
        <s v="75173773"/>
        <s v="45875835"/>
        <s v="43618951"/>
        <s v="73877170"/>
        <s v="74839714"/>
        <s v="71710603"/>
        <s v="41081382"/>
        <s v="78716929"/>
        <s v="72188841"/>
        <s v="73822410"/>
        <s v="74997299"/>
        <s v="70266372"/>
        <s v="70111933"/>
        <s v="75545584"/>
        <s v="76439699"/>
        <s v="73152269"/>
        <s v="40911347"/>
        <s v="72456179"/>
        <s v="04824961"/>
        <s v="10719092"/>
        <s v="75437296"/>
        <s v="09893591"/>
        <s v="42272150"/>
        <s v="07871500"/>
        <s v="10677211"/>
        <s v="43016539"/>
        <s v="73721337"/>
        <s v="43614379"/>
        <s v="45391506"/>
        <s v="76448072"/>
        <s v="60817193"/>
        <s v="40900674"/>
        <s v="40882757"/>
        <s v="77668835"/>
        <s v="09608199"/>
        <s v="45558915"/>
        <s v="09679391"/>
        <s v="07003905"/>
        <s v="07481952"/>
        <s v="73227285"/>
        <s v="61122530"/>
        <s v="45973784"/>
        <s v="72194081"/>
        <s v="77231601"/>
        <s v="41901740"/>
        <s v="72630581"/>
        <s v="47960111"/>
        <s v="71193573"/>
        <s v="76027127"/>
        <s v="73882798"/>
        <s v="42109095"/>
        <s v="77669995"/>
        <s v="74971842"/>
        <s v="71915481"/>
        <s v="75325363"/>
        <s v="73414848"/>
        <s v="76545794"/>
        <s v="09922461"/>
        <s v="76287744"/>
        <s v="72370212"/>
        <s v="46238835"/>
        <s v="77155143"/>
        <s v="90707451"/>
        <s v="07970939"/>
        <s v="45716908"/>
        <s v="09892084"/>
        <s v="74645408"/>
        <s v="75143887"/>
        <s v="71314704"/>
        <s v="46413667"/>
        <s v="74887164"/>
        <s v="72391521"/>
        <s v="74148598"/>
        <s v="72789511"/>
        <s v="40526699"/>
        <s v="72284720"/>
        <s v="71021047"/>
        <s v="72113961" u="1"/>
        <s v="40046865" u="1"/>
        <s v="71456794" u="1"/>
        <s v="42137248" u="1"/>
        <s v="71563319" u="1"/>
        <s v="75141579" u="1"/>
        <s v="47488062" u="1"/>
        <s v="10868413" u="1"/>
        <s v="41983586" u="1"/>
        <s v="73191470" u="1"/>
        <s v="72152400" u="1"/>
        <s v="40229064" u="1"/>
        <s v="70977081" u="1"/>
        <s v="71730232" u="1"/>
        <s v="73049634" u="1"/>
        <s v="76908277" u="1"/>
        <s v="45432380" u="1"/>
        <s v="45586740" u="1"/>
        <s v="45071732" u="1"/>
        <s v="43720195" u="1"/>
        <s v="75818973" u="1"/>
        <s v="76098284" u="1"/>
        <s v="77673984" u="1"/>
        <s v="47508332" u="1"/>
        <s v="40882488" u="1"/>
        <s v="72503071" u="1"/>
        <s v="70167288" u="1"/>
        <s v="09851619" u="1"/>
        <s v="48583449" u="1"/>
        <s v="71016830" u="1"/>
        <s v="72493155" u="1"/>
        <s v="48071972" u="1"/>
        <s v="40907551" u="1"/>
        <s v="71251259" u="1"/>
        <s v="72123187" u="1"/>
        <s v="41189291" u="1"/>
        <s v="70964583" u="1"/>
        <s v="76749669" u="1"/>
        <s v="75674424" u="1"/>
        <s v="47340478" u="1"/>
        <s v="10396684" u="1"/>
        <s v="77576094" u="1"/>
        <s v="44388346" u="1"/>
        <s v="41340662" u="1"/>
        <s v="44033879" u="1"/>
        <s v="73262512" u="1"/>
        <s v="71208503" u="1"/>
        <s v="45486614" u="1"/>
        <s v="71110430" u="1"/>
        <s v="76234546" u="1"/>
        <s v="74298358" u="1"/>
        <s v="61339071" u="1"/>
        <s v="75781462" u="1"/>
        <s v="73889845" u="1"/>
        <s v="48126746" u="1"/>
        <s v="40345621" u="1"/>
        <s v="74579412" u="1"/>
        <s v="48088648" u="1"/>
        <s v="40263178" u="1"/>
        <s v="48155105" u="1"/>
        <s v="48123633" u="1"/>
        <s v="72246412" u="1"/>
        <s v="08592792" u="1"/>
        <s v="70623994" u="1"/>
        <s v="71479027" u="1"/>
        <s v="74324580" u="1"/>
        <s v="73083351" u="1"/>
        <s v="10207333" u="1"/>
        <s v="09675365" u="1"/>
        <s v="47569952" u="1"/>
        <s v="73589684" u="1"/>
        <s v="47531646" u="1"/>
        <s v="77600273" u="1"/>
        <s v="74917270" u="1"/>
        <s v="76472086" u="1"/>
        <s v="70900450" u="1"/>
        <s v="47745745" u="1"/>
        <s v="44875037" u="1"/>
        <s v="76352602" u="1"/>
        <s v="41640347" u="1"/>
        <s v="73042883" u="1"/>
        <s v="77377708" u="1"/>
        <s v="63384636" u="1"/>
        <s v="72271256" u="1"/>
        <s v="70478375" u="1"/>
        <s v="70631469" u="1"/>
        <s v="70693854" u="1"/>
        <s v="17622142" u="1"/>
        <s v="46830098" u="1"/>
        <s v="72192616" u="1"/>
        <s v="44718200" u="1"/>
        <s v="72194306" u="1"/>
        <s v="47726647" u="1"/>
        <s v="75604650" u="1"/>
        <s v="72562630" u="1"/>
        <s v="46700619" u="1"/>
        <s v="74604236" u="1"/>
        <s v="07252761" u="1"/>
        <s v="74631652" u="1"/>
        <s v="73196283" u="1"/>
        <s v="10477473" u="1"/>
        <s v="76640541" u="1"/>
        <s v="44135883" u="1"/>
        <s v="62471616" u="1"/>
        <s v="76279191" u="1"/>
        <s v="08154335" u="1"/>
        <s v="48484317" u="1"/>
        <s v="72802894" u="1"/>
        <s v="10375652" u="1"/>
        <s v="60831963" u="1"/>
        <s v="74227396" u="1"/>
        <s v="08146060" u="1"/>
        <s v="07616512" u="1"/>
        <s v="42763540" u="1"/>
        <s v="76397009" u="1"/>
        <s v="77131665" u="1"/>
        <s v="45711702" u="1"/>
        <s v="72556308" u="1"/>
        <s v="07756265" u="1"/>
        <s v="70486757" u="1"/>
        <s v="42823450" u="1"/>
        <s v="45430402" u="1"/>
        <s v="73429627" u="1"/>
        <s v="76857397" u="1"/>
        <s v="74089057" u="1"/>
        <s v="07522597" u="1"/>
        <s v="10277582" u="1"/>
        <s v="41201544" u="1"/>
        <s v="76221146" u="1"/>
        <s v="71427484" u="1"/>
      </sharedItems>
    </cacheField>
    <cacheField name="Dotacion.NOMBRE DE GENESYS " numFmtId="0">
      <sharedItems/>
    </cacheField>
    <cacheField name="Dotacion.APELLIDOS Y NOMBRES" numFmtId="0">
      <sharedItems count="228">
        <s v="FUENTES PEREZ LAURA MELISSA"/>
        <s v="ALBURQUEQUE BARCELLI GISSELA ISABEL"/>
        <s v="QUISPE CONDE ALFREDO"/>
        <s v="CACERES UNTIVEROS KARLA GIANNINA"/>
        <s v="CHAUPIS SANTOS PATRICIA"/>
        <s v="CALSIN PACOMPIA ESTHER CLAUDIA"/>
        <s v="DONAYRE LIZARRAGA ADRIANA DKARLA"/>
        <s v="PEÑA CHAVEZ ALLISSON CAMILA"/>
        <s v="NIÑO DE GUZMAN GARCIA YULET LINDA"/>
        <s v="SHAREBA VILCHEZ JADIRA ANDREA"/>
        <s v="CASTILLO CENTURION ALBERTO XAVIER"/>
        <s v="CISNEROS GONZALES RUDDY MARIANA"/>
        <s v="VALDIVIA RUIZ FERNANDO EDUARDO"/>
        <s v="RIVERA SAN DÓNAS JOSHUA ANTHONY"/>
        <s v="LARA GARCIA YRINA JANIS"/>
        <s v="CAJAS TERRY IAN STEPHANNY MAYUMI"/>
        <s v="SUAREZ QUISPE KATTY ELIZABETH"/>
        <s v="CHACON RAFAEL OSCAR"/>
        <s v="LAZO TORRES WILLIAM EDU"/>
        <s v="MOGOLLON RUIZ GHILBERT ALEKSEI"/>
        <s v="KISHIMOTO MUÑOZ GERAL OSHIRO"/>
        <s v="PONCIANO UREÑA PAULA YSLENI"/>
        <s v="CEPIDA VILLA LIZETH GABRIELA"/>
        <s v="RAMIREZ ALVARADO LUIS MIGUEL"/>
        <s v="HUAINAMANGO MANTILLA KAREN DARLYN"/>
        <s v="RAMOS RAMIREZ YARITZA"/>
        <s v="CHAUPIS SANTOS SANDRA CECILIA"/>
        <s v="LA ROSA LÓPEZ CARLOS OMAR"/>
        <s v="SILVA RUIZ KATTY"/>
        <s v="SANCHEZ ZELADA KETTY BEATRIZ"/>
        <s v="ARAKAKI VILLACORTA RODRIGO SEBASTIAN"/>
        <s v="LUNA QUINTANILLA VICTOR HUMBERTO"/>
        <s v="CHANG CRUZ CINTHIA BRENEICE"/>
        <s v="GRADOS POLIAKOFF MARIELLA KATHERINE"/>
        <s v="GOYA CALLIRGOS CARMEN DIANA"/>
        <s v="AGUILAR CARBAJAL LUIS RAFAEL"/>
        <s v="LESLIE MARISOL LUCERO"/>
        <s v="CHAMPA GOMEZ MARIA EUGENIA"/>
        <s v="MAGUIÑA RUIZ YEISY FLOR"/>
        <s v="QUIÑONES VILCA KATHERINE VANESSA"/>
        <s v="VASQUEZ MIRANDA RENATA ANGHELY"/>
        <s v="ANGERMÜLLER COELLO KARIM ANAHI"/>
        <s v="CARHUAJULCA TOCAS SONIA"/>
        <s v="MONTALVAN PANAIFO JUAN DANIEL"/>
        <s v="VERGARAY CHAUCA MIRIAM MARTHA"/>
        <s v="CARDENAS LEON EVELYN JENNY"/>
        <s v="FUN CHAN KIN TOU ALEJO"/>
        <s v="SANTOS ERAZO CARMEN SUSANA"/>
        <s v="TAPIA SORIA MADELEINE DALIA"/>
        <s v="LOZANO FALCONI MELISA"/>
        <s v="QUINTANA MERA ADRIEL GABRYLO"/>
        <s v="MENDOZA PRIETO SANDRA PAOLA"/>
        <s v="SANCHEZ VALENCIA VALENTINA LIZBEL"/>
        <s v="MENDEZ NUÑEZ KEVIN FELIX"/>
        <s v="MOGOLLON MARTINEZ SUGEY GURMY"/>
        <s v="RONDINEL PEREDA ALDO ALEJANDRO"/>
        <s v="AYALA AGUILAR PENELOPE D'YANIRA"/>
        <s v="CAVERO MONGE NARCIZO MARTIN"/>
        <s v="ALVAREZ RAMIREZ LEANDRO ANGELO"/>
        <s v="PAUCCARA CONDORI RICHARD"/>
        <s v="ROJAS CARBAJAL JOSÉ MIGUEL"/>
        <s v="ROJAS RAMOS XIOMARA JIMENA"/>
        <s v="AREVALO MEJIA JAFET EDU"/>
        <s v="ENRIQUEZ AROTOMA BELTRAN LUCHO"/>
        <s v="SAN MARTIN WONG CIELO ALEJANDRA"/>
        <s v="CCAHUANA MAMANI JORGE ALBERTO"/>
        <s v="HUARCAYA JUAREZ FIORELA"/>
        <s v="RODRIGUEZ SANCHEZ JULIA ISABEL"/>
        <s v="SERNA VEGA DENISSE KRISEELL"/>
        <s v="MARIN VEGA RUBEN FABRICIO"/>
        <s v="SENISSE MONTESINOS PEDRO ISMAEL"/>
        <s v="BUSTAMANTE SALINAS JOSTIN EDGAR ESTEBAN"/>
        <s v="ZAPATEL CANELO ADRIANA CAMILA"/>
        <s v="ASCUEZ RIOS MONICA VANESA"/>
        <s v="ALBURQUEQUE ALBURQUEQUE GRACE VANESSA"/>
        <s v="POZO CONDEZO DE PRINCIPE SARA LUZ"/>
        <s v="UGARTE LEON HILLARY CAROL"/>
        <s v="ALCANTARA PEÑA MARIA LAURA"/>
        <s v="SANTAMARINA HUAMANI BRENDA CRISTINA"/>
        <s v="LOPEZ LAURO ARACELY"/>
        <s v="HUARANGA POLO BRYAN GUSTAVO ANTENOR"/>
        <s v="MANTILLA HUAMANI ANGEL GABRIEL LEANDRO"/>
        <s v="QUINECHE DECAROLLI MILAGROS DEL ROSARIO"/>
        <s v="CHEVEZ DURAN FELIX ANDRES"/>
        <s v="FIGUEROA MORENO PEDRO MICHAEL"/>
        <s v="MOLOCHO ROJAS KARLA JACQUELINE"/>
        <s v="PESEROS MOREYRA ANGIE YANIRET"/>
        <s v="RICRA GARCIA ANTHONY WILLIAMS" u="1"/>
        <s v="DIAZ CARRERA MAYTHE OFELIA" u="1"/>
        <s v="FELIX DE LA CRUZ LUIS ALEJANDRO" u="1"/>
        <s v="VILLANO LEON EDIT" u="1"/>
        <s v="CANALES MONTES ANALI FERNANDA" u="1"/>
        <s v="CASTRO GONZALES JOSUE MANUEL" u="1"/>
        <s v="QUISPE QUISPE EMILIO JOSÉ" u="1"/>
        <s v="RAFAEL JAYO PAMELA NOEMI" u="1"/>
        <s v="ALVARADO SERVAT SANDRA FLOR" u="1"/>
        <s v="SOTO TORRES MARJORIE ELIANA" u="1"/>
        <s v="ADANAQUE CARRASCO ANDRÉ PHILIPPO" u="1"/>
        <s v="REBAZA BENDEZU LUIS ALBERTO" u="1"/>
        <s v="CARDENAS VASQUEZ CESAR AUGUSTO" u="1"/>
        <s v="CRUZ CHAMORRO JEFFERSON ORLANDO" u="1"/>
        <s v="SIPION MUÑOZ ROSA MADELEINE" u="1"/>
        <s v="AGUILAR SOLIS MILAGROS CONCEPCIÓN" u="1"/>
        <s v="RODRIGUEZ INCIO ZOILA DEL CARMEN" u="1"/>
        <s v="PEREZ VILCA GRACE ANSELMA" u="1"/>
        <s v="RAMIREZ MEDINA YAJAIRA XAVIERA" u="1"/>
        <s v="CHAVEZ LOPEZ JUDITH RAQUEL" u="1"/>
        <s v="HUAMAN AGUILAR ANABEL " u="1"/>
        <s v="GOMEZ BOCANEGRA ALEXANDRA ANTONELLA" u="1"/>
        <s v="BORDA MENA WANDA MELANY" u="1"/>
        <s v="MIO CANGO PEDRO GIANCARLOS" u="1"/>
        <s v="GONZALEZ BOLAÑOS CLAUDIA BELEN" u="1"/>
        <s v="GUEVARA REÁTEGUI CARLOS JAVIER" u="1"/>
        <s v="MAIZEL PAIVA FERNANDO YAMIL" u="1"/>
        <s v="COELLO AREVALO FREDY ANTONIO" u="1"/>
        <s v="CALLO TICONA DANIEL" u="1"/>
        <s v="CHAVEZ RAMIREZ RAYNOLD CATIEL" u="1"/>
        <s v="PEZO CULQUI MAURICIO GABRIEL" u="1"/>
        <s v="BOTETANO LEGUA CARLOS ARTURO" u="1"/>
        <s v="PASSONI CARDENAS GIULIANO HERNAN" u="1"/>
        <s v=" SANCHEZ ZELADA KETTY BEATRIZ" u="1"/>
        <s v=" FERNÁNDEZ ALVAREZ SANDRO ARLES FABIÁN" u="1"/>
        <s v="LIMAY TOLEDO ROXELI AIDE" u="1"/>
        <s v="DE LA CRUZ ALIAGA JOSE GUSTAVO" u="1"/>
        <s v="CASTILLO SOLARI BENJAMIN JESUS" u="1"/>
        <s v="CRUZ CHUCHON MARJORIE" u="1"/>
        <s v="CORREA PIMINCHUMO ARIANA NOEMI" u="1"/>
        <s v="HOYOS TAPIA HIENMANCHI OSHIN" u="1"/>
        <s v="CALIXTO LAURENTE CESAR AUGUSTO" u="1"/>
        <s v="QUISPE QUISPE FIORELA FERNANDA" u="1"/>
        <s v="HIDALGO SEVILLA YULISA FRANCESCA" u="1"/>
        <s v="CHAMORRO SANTILLAN DE SALDAÑA JOSEFINA" u="1"/>
        <s v="HUERTA CHOLLONCO ROSARIO DEL PILAR" u="1"/>
        <s v="RODRÍGUEZ JURADO JOSÉ LUIS" u="1"/>
        <s v="MIRANDA TORO MARTÍN ANTONIO HIRAM" u="1"/>
        <s v="CUBA HERBOZO NEPTADIA BERIMERY" u="1"/>
        <s v="FERNÁNDEZ ALVAREZ SANDRO ARLES FABIÁN" u="1"/>
        <s v=" FERNÁNDEZ ALVAREZ, SANDRO ARLES FABIÁN" u="1"/>
        <s v="LA ROSA LÓPEZ, CARLOS OMAR" u="1"/>
        <s v=" SANCHEZ ZELADA, KETTY BEATRIZ" u="1"/>
        <s v="CAMPOVERDE SEMINARIO KALYESCA JARELY" u="1"/>
        <s v="CASTILLO GALICIA FRANCO JESUS" u="1"/>
        <s v="RETAMOZO AQUIJE MANUEL ALONSO" u="1"/>
        <s v="FASANANDO ISUIZA DARCY NELLY" u="1"/>
        <s v="GONZALES PABLO SARAI ESTEFANI" u="1"/>
        <s v="HUAMANI CANO MAYRA CECILIA" u="1"/>
        <s v="POMA VASQUEZ SANDRA IRAIDA" u="1"/>
        <s v="MEDRANO ORÉ ROSA MARIA" u="1"/>
        <s v="SERNAQUE PEREZ VIVIANA ROCIO" u="1"/>
        <s v="CARDENAS HURTADO SAIRAH LUCIA" u="1"/>
        <s v="SANCHEZ CHOCOS CLAUDIA CYNTHIA" u="1"/>
        <s v="GARAY YACHACHIN KARIN JUDITH" u="1"/>
        <s v="LEIVA POMAYAY KEVIN" u="1"/>
        <s v="CARDENAS GOMEZ BRENDA CECILIA" u="1"/>
        <s v="ARAYA VALDEZ DEISY LIDA" u="1"/>
        <s v="HUANCA TAIPE JADHIR FELIPE MARTIN" u="1"/>
        <s v="BROMLEY SILVA NURIA ANNETTE" u="1"/>
        <s v="CORDOVA VARGAS CLAUDIA ISABEL" u="1"/>
        <s v="CAMPOS TOMASSINI JIMENA BELEN" u="1"/>
        <s v="CLAROS CUADROS HEBER DANIEL" u="1"/>
        <s v="DE LA CRUZ ALIAGA JOSÉ GUSTAVO" u="1"/>
        <s v="RODRÍGUEZ BAZALAR, JORGE HÉCTOR" u="1"/>
        <s v="FIESTAS TALLEDO KAREN LUZ BETEL" u="1"/>
        <s v="VIDEIRA PINCO EDUARDO MIGUEL" u="1"/>
        <s v="MENDOZA DURAND ISABEL ROCIO" u="1"/>
        <s v="MONTES BARRETO CANDY" u="1"/>
        <s v="RIVAS TORRES JUNIOR ALEXIS" u="1"/>
        <s v=" MEDRANO ORÉ, ROSA MARIA" u="1"/>
        <s v="MORALES CUEVA MAYRA ALEXANDRA" u="1"/>
        <s v="SALDIVAR CHAMPI GABI" u="1"/>
        <s v="CESAR CAYETANO JUAN DIEGO" u="1"/>
        <s v="GUEVARA CASTILLO KIRSA ROSSALIN" u="1"/>
        <s v="MAGUIÑA RUIZ YEISY IRENE" u="1"/>
        <s v="SANGAY VEGA YOSER HUGO" u="1"/>
        <s v="BERAUN TELLO CATHERIN MAGALY" u="1"/>
        <s v="NARVA SU GIGIE ALESSANDRA" u="1"/>
        <s v="VEGA SANCHEZ VALERIA NICOLE" u="1"/>
        <s v="LUQUE GONZALES DORCAS ELIZABETH" u="1"/>
        <s v="GÓMEZ MILIAN XIOMARA MIREILY" u="1"/>
        <s v="LUYO GUTIERREZ ALEXANDRA ELENA " u="1"/>
        <s v="ALCÁNTARA LUNA VICTORIA FRANCISCO SANTIAGO" u="1"/>
        <s v="FRANCO DEL CARPIO ANA LUCIA" u="1"/>
        <s v="VASQUEZ HIDALGO ERIKA MILAGROS" u="1"/>
        <s v="ORTIZ ROSAS JOHNNY ALEXANDER" u="1"/>
        <s v="ESPINOZA VÁSQUEZ RICARDO ADOLFO" u="1"/>
        <s v="SALINAS RÍOS GUSTAVO JOSÉ ALEJANDRO" u="1"/>
        <s v="LESLIE MARISOL LUCERO ARCE" u="1"/>
        <s v="GUARDAMINO DUPLEX NADIA ISABEL" u="1"/>
        <s v="DEL CARPIO CHING ALEJANDRA INÉS" u="1"/>
        <s v="BRAVO GALVEZ NATALY CARMEN" u="1"/>
        <s v="GARCÍA MONTEMAYOR MISHELLE ALEJANDRA" u="1"/>
        <s v="NALVARTE CALLE GENESIS MILAGROS" u="1"/>
        <s v="ALCANTARA PEÑA MARIA LAURA" u="1"/>
        <s v="PERALTA OCUPA FIORELLA" u="1"/>
        <s v="QUISPE SÁNCHEZ LUIS ALBERTO" u="1"/>
        <s v="IBARCENA BRACESCO CRISTINA MIA" u="1"/>
        <s v="HERRERA BELTRAN EMILIA MARIA" u="1"/>
        <s v="CISNEROS PRADO LILIAN" u="1"/>
        <s v="MARIN CASTILLO MIGUEL ANGEL" u="1"/>
        <s v="LA MADRID TANANTA ERIKA VANESSA" u="1"/>
        <s v="MELENDEZ HUAMANI PIERO RAUL" u="1"/>
        <s v="GARCIA FRANCISCO SOLEDAD DOMINGA" u="1"/>
        <s v="LLONTOP VARGAS JUAN CARLOS" u="1"/>
        <s v="OSES POMATANTA VICTOR" u="1"/>
        <s v="GEAN PIERRE MANUEL LUQUE PONCE" u="1"/>
        <s v="LUNA DIAZ CARMEN LILIANA" u="1"/>
        <s v="ALEXANDRA ELENA LUYO GUTIERREZ" u="1"/>
        <s v="BERCERA QUISPE MARÍA GRACIA GABRIELA" u="1"/>
        <s v="REYES YLAQUITA WILLIAMS LICETTI" u="1"/>
        <s v="GUERRERO BENITES PAOLA TATIANA" u="1"/>
        <s v="ALVARADO LOPEZ HENRY ARMANDO" u="1"/>
        <s v="CHUMPITAZ VIDALON LAURA ERIKA" u="1"/>
        <s v="CÁCERES VILCA ALDO" u="1"/>
        <s v="ROJAS ARBOLEDA RODRIGO ALEXANDER" u="1"/>
        <s v="TORRES MESARINA VANESA" u="1"/>
        <s v="PERÉZ ESCOBAR STIVEN DENNIS" u="1"/>
        <s v="SUAREZ PARAVE JORGE ANTONIO" u="1"/>
        <s v="SAAVEDRA ALAYO BAGNER CHRISTOPLER" u="1"/>
        <s v="MORI SUAREZ AYLLIN DESIRE" u="1"/>
        <s v="GONZALES VERA FIORELLA ZSA ZSA" u="1"/>
        <s v="DELGADO BIANCHI GEANMARCO ALEJANDRO" u="1"/>
        <s v="ALVARADO SANTIAGO DIEGO ALONSO" u="1"/>
        <s v="FERNÁNDEZ ASTOQUILCA MARGIORY IRENE" u="1"/>
        <s v="IZQUIERDO RAMON FRANCISCO JOSE" u="1"/>
        <s v="HERMOZA VEGA RODOLFO" u="1"/>
        <s v="BRINDANI ALARCON GIANCARLO CESAR" u="1"/>
        <s v="PEREZ HERRERA ANDREA DE JESUS" u="1"/>
        <s v="ACOSTA BUSTAMANTE LUIS MANUEL" u="1"/>
      </sharedItems>
    </cacheField>
    <cacheField name="Dotacion.SUPERVISOR" numFmtId="0">
      <sharedItems count="4">
        <s v="CUEVA TRUJILLANO MIGUEL ANGEL"/>
        <s v="SAN MARTIN WONG LUIS RAFAEL"/>
        <s v="VILCA MENACHO ISABEL AURORA"/>
        <s v="REBAZA BENDEZU LUIS ALBERTO"/>
      </sharedItems>
    </cacheField>
    <cacheField name="Dotacion.ESTADO" numFmtId="0">
      <sharedItems count="3">
        <s v="ACTIVO"/>
        <s v="BAJA"/>
        <s v="TRASLADO" u="1"/>
      </sharedItems>
    </cacheField>
    <cacheField name="Dotacion.FECHA ALTA" numFmtId="0">
      <sharedItems containsSemiMixedTypes="0" containsNonDate="0" containsDate="1" containsString="0" minDate="2021-09-20T00:00:00" maxDate="2025-10-22T00:00:00"/>
    </cacheField>
    <cacheField name="Dotacion.FECHA DE CESE" numFmtId="0">
      <sharedItems containsNonDate="0" containsDate="1" containsString="0" containsBlank="1" minDate="2025-10-02T00:00:00" maxDate="2025-10-17T00:00:00" count="5">
        <m/>
        <d v="2025-10-02T00:00:00"/>
        <d v="2025-10-10T00:00:00"/>
        <d v="2025-10-03T00:00:00"/>
        <d v="2025-10-16T00:00:00"/>
      </sharedItems>
    </cacheField>
    <cacheField name="Dotacion.MOTIVO DE CESE" numFmtId="0">
      <sharedItems containsBlank="1" count="3">
        <m/>
        <s v="RENUNCIA VOLUNTARIA "/>
        <s v="NSPP"/>
      </sharedItems>
    </cacheField>
    <cacheField name="Dotacion.TURNO" numFmtId="0">
      <sharedItems count="3">
        <s v="MAÑANA"/>
        <s v="MADRUGADA"/>
        <s v="TARDE"/>
      </sharedItems>
    </cacheField>
    <cacheField name="Dotacion.MODALIDAD" numFmtId="0">
      <sharedItems count="2">
        <s v="FULL TIME"/>
        <s v="PART TIME"/>
      </sharedItems>
    </cacheField>
    <cacheField name="Dotacion.HORARIO L-V" numFmtId="0">
      <sharedItems count="13">
        <s v="07:00 - 16:00"/>
        <s v="09:00 - 18:00"/>
        <s v="21:00 - 06:00"/>
        <s v="08:00 - 17:00"/>
        <s v="12:00 - 21:00"/>
        <s v="13:00 - 22:00"/>
        <s v="14:00 - 18:00"/>
        <s v="10:00 - 14:00"/>
        <s v="12:00 - 16:00"/>
        <s v="06:00 - 15:00"/>
        <s v="15:00 - 19:00"/>
        <s v="08:00 - 12:00"/>
        <s v="09:00 - 13:00"/>
      </sharedItems>
    </cacheField>
    <cacheField name="Dotacion.HORARIO FDS - FER" numFmtId="0">
      <sharedItems count="13">
        <s v="07:00 - 16:00"/>
        <s v="09:00 - 18:00"/>
        <s v="21:00 - 06:00"/>
        <s v="08:00 - 17:00"/>
        <s v="12:00 - 21:00"/>
        <s v="13:00 - 22:00"/>
        <s v="14:00 - 18:00"/>
        <s v="10:00 - 14:00"/>
        <s v="12:00 - 16:00"/>
        <s v="06:00 - 15:00"/>
        <s v="15:00 - 19:00"/>
        <s v="08:00 - 12:00"/>
        <s v="09:00 - 13:00"/>
      </sharedItems>
    </cacheField>
    <cacheField name="Dotacion.DESCANSO" numFmtId="0">
      <sharedItems count="6">
        <s v="SÁBADO"/>
        <s v="DOMINGO"/>
        <s v="MIÉRCOLES"/>
        <s v="LUNES"/>
        <s v="JUEVES"/>
        <s v="VIERNES"/>
      </sharedItems>
    </cacheField>
    <cacheField name="Dotacion.POOL" numFmtId="0">
      <sharedItems count="4">
        <s v="MESA AYUDA"/>
        <s v="POOL QUECHUA"/>
        <s v="A.CORRESPONSAL"/>
        <s v="CLIENTE INTER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365" refreshedDate="45953.605803356484" createdVersion="8" refreshedVersion="8" minRefreshableVersion="3" recordCount="87" xr:uid="{11DB7B41-CF0E-49B1-B11D-3E539BF74DA5}">
  <cacheSource type="worksheet">
    <worksheetSource name="Tabla5"/>
  </cacheSource>
  <cacheFields count="63">
    <cacheField name="DNI" numFmtId="0">
      <sharedItems/>
    </cacheField>
    <cacheField name="Asesor" numFmtId="0">
      <sharedItems/>
    </cacheField>
    <cacheField name="Supervisor" numFmtId="0">
      <sharedItems containsBlank="1" count="5">
        <s v="CUEVA TRUJILLANO MIGUEL ANGEL"/>
        <s v="REBAZA BENDEZU LUIS ALBERTO"/>
        <s v="SAN MARTIN WONG LUIS RAFAEL"/>
        <s v="VILCA MENACHO ISABEL AURORA"/>
        <m u="1"/>
      </sharedItems>
    </cacheField>
    <cacheField name="Fecha de Ingreso" numFmtId="164">
      <sharedItems containsSemiMixedTypes="0" containsNonDate="0" containsDate="1" containsString="0" minDate="2021-09-20T00:00:00" maxDate="2025-10-22T00:00:00"/>
    </cacheField>
    <cacheField name="Fecha de Cese" numFmtId="164">
      <sharedItems containsSemiMixedTypes="0" containsNonDate="0" containsDate="1" containsString="0" minDate="1899-12-30T00:00:00" maxDate="2025-10-17T00:00:00"/>
    </cacheField>
    <cacheField name="Antigüedad" numFmtId="0">
      <sharedItems/>
    </cacheField>
    <cacheField name="Rango Tiempo" numFmtId="0">
      <sharedItems count="4">
        <s v="ANTIGUO"/>
        <s v="NUEVO"/>
        <s v="INTERMEDIO"/>
        <e v="#VALUE!" u="1"/>
      </sharedItems>
    </cacheField>
    <cacheField name="Turno" numFmtId="0">
      <sharedItems count="5">
        <s v="MAÑANA"/>
        <s v="TARDE"/>
        <s v="MADRUGADA"/>
        <s v="" u="1"/>
        <s v="-" u="1"/>
      </sharedItems>
    </cacheField>
    <cacheField name="Estado" numFmtId="0">
      <sharedItems count="4">
        <s v="ACTIVO"/>
        <s v="BAJA"/>
        <s v="" u="1"/>
        <s v="TRASLADO" u="1"/>
      </sharedItems>
    </cacheField>
    <cacheField name="Pool" numFmtId="0">
      <sharedItems count="6">
        <s v="MESA AYUDA"/>
        <s v="CLIENTE INTERNO"/>
        <s v="POOL QUECHUA"/>
        <s v="A.CORRESPONSAL"/>
        <s v="" u="1"/>
        <s v="RECLAMOS" u="1"/>
      </sharedItems>
    </cacheField>
    <cacheField name="Modalidad" numFmtId="0">
      <sharedItems/>
    </cacheField>
    <cacheField name="Total de Horas Trabajadas" numFmtId="165">
      <sharedItems containsSemiMixedTypes="0" containsNonDate="0" containsDate="1" containsString="0" minDate="1899-12-30T00:00:00" maxDate="1900-01-05T23:43:11"/>
    </cacheField>
    <cacheField name="Total Horas Mes" numFmtId="165">
      <sharedItems containsSemiMixedTypes="0" containsNonDate="0" containsDate="1" containsString="0" minDate="1899-12-30T00:00:00" maxDate="1900-01-05T16:00:00"/>
    </cacheField>
    <cacheField name="% Horas" numFmtId="166">
      <sharedItems containsSemiMixedTypes="0" containsString="0" containsNumber="1" minValue="0" maxValue="1"/>
    </cacheField>
    <cacheField name="Llam. Atendidas" numFmtId="0">
      <sharedItems containsSemiMixedTypes="0" containsString="0" containsNumber="1" containsInteger="1" minValue="0" maxValue="2010"/>
    </cacheField>
    <cacheField name="Meta Llamadas" numFmtId="1">
      <sharedItems containsSemiMixedTypes="0" containsString="0" containsNumber="1" minValue="0" maxValue="1410"/>
    </cacheField>
    <cacheField name="% Productividad" numFmtId="166">
      <sharedItems containsSemiMixedTypes="0" containsString="0" containsNumber="1" minValue="0" maxValue="1.9007092198581561"/>
    </cacheField>
    <cacheField name="TMO FIN MIN" numFmtId="165">
      <sharedItems containsSemiMixedTypes="0" containsNonDate="0" containsDate="1" containsString="0" minDate="1899-12-30T00:00:00" maxDate="1899-12-30T00:07:29"/>
    </cacheField>
    <cacheField name="TMO FIN SEG" numFmtId="1">
      <sharedItems containsSemiMixedTypes="0" containsString="0" containsNumber="1" minValue="0" maxValue="448.673"/>
    </cacheField>
    <cacheField name="TMO SEG GC" numFmtId="1">
      <sharedItems containsSemiMixedTypes="0" containsString="0" containsNumber="1" minValue="0" maxValue="448.673"/>
    </cacheField>
    <cacheField name="TMO SEG OP" numFmtId="1">
      <sharedItems/>
    </cacheField>
    <cacheField name="TMC MIN" numFmtId="165">
      <sharedItems containsSemiMixedTypes="0" containsNonDate="0" containsDate="1" containsString="0" minDate="1899-12-30T00:00:00" maxDate="1899-12-30T00:09:46"/>
    </cacheField>
    <cacheField name="TMC SEG" numFmtId="3">
      <sharedItems containsSemiMixedTypes="0" containsString="0" containsNumber="1" minValue="0" maxValue="586.005"/>
    </cacheField>
    <cacheField name="ACW MIN" numFmtId="165">
      <sharedItems containsSemiMixedTypes="0" containsNonDate="0" containsDate="1" containsString="0" minDate="1899-12-30T00:00:00" maxDate="1899-12-30T00:00:28"/>
    </cacheField>
    <cacheField name="ACW SEG" numFmtId="3">
      <sharedItems containsSemiMixedTypes="0" containsString="0" containsNumber="1" minValue="0" maxValue="27.850999999999999"/>
    </cacheField>
    <cacheField name="TMR MIN" numFmtId="165">
      <sharedItems containsSemiMixedTypes="0" containsNonDate="0" containsDate="1" containsString="0" minDate="1899-12-30T00:00:00" maxDate="1899-12-31T00:00:00"/>
    </cacheField>
    <cacheField name="TMR SEG" numFmtId="3">
      <sharedItems containsSemiMixedTypes="0" containsString="0" containsNumber="1" minValue="0" maxValue="36.231000000000002"/>
    </cacheField>
    <cacheField name="Nota de Calidad" numFmtId="10">
      <sharedItems containsMixedTypes="1" containsNumber="1" minValue="0.42649999999999999" maxValue="1"/>
    </cacheField>
    <cacheField name="Nota de Satisfación" numFmtId="10">
      <sharedItems containsMixedTypes="1" containsNumber="1" minValue="0.5848214285714286" maxValue="1"/>
    </cacheField>
    <cacheField name="Calculo de Reclamos" numFmtId="166">
      <sharedItems containsNonDate="0" containsString="0" containsBlank="1"/>
    </cacheField>
    <cacheField name="Asistidos" numFmtId="0">
      <sharedItems containsSemiMixedTypes="0" containsString="0" containsNumber="1" containsInteger="1" minValue="0" maxValue="19"/>
    </cacheField>
    <cacheField name="F" numFmtId="0">
      <sharedItems containsSemiMixedTypes="0" containsString="0" containsNumber="1" containsInteger="1" minValue="0" maxValue="6"/>
    </cacheField>
    <cacheField name="LCG" numFmtId="0">
      <sharedItems containsSemiMixedTypes="0" containsString="0" containsNumber="1" containsInteger="1" minValue="0" maxValue="30"/>
    </cacheField>
    <cacheField name="LSG" numFmtId="0">
      <sharedItems containsSemiMixedTypes="0" containsString="0" containsNumber="1" containsInteger="1" minValue="0" maxValue="0"/>
    </cacheField>
    <cacheField name="FP" numFmtId="0">
      <sharedItems containsSemiMixedTypes="0" containsString="0" containsNumber="1" containsInteger="1" minValue="0" maxValue="0"/>
    </cacheField>
    <cacheField name="FCF" numFmtId="0">
      <sharedItems containsSemiMixedTypes="0" containsString="0" containsNumber="1" containsInteger="1" minValue="0" maxValue="0"/>
    </cacheField>
    <cacheField name="DM" numFmtId="0">
      <sharedItems containsSemiMixedTypes="0" containsString="0" containsNumber="1" containsInteger="1" minValue="0" maxValue="22"/>
    </cacheField>
    <cacheField name="V" numFmtId="0">
      <sharedItems containsSemiMixedTypes="0" containsString="0" containsNumber="1" containsInteger="1" minValue="0" maxValue="5"/>
    </cacheField>
    <cacheField name="PF" numFmtId="0">
      <sharedItems containsSemiMixedTypes="0" containsString="0" containsNumber="1" containsInteger="1" minValue="0" maxValue="6"/>
    </cacheField>
    <cacheField name="FC" numFmtId="0">
      <sharedItems containsSemiMixedTypes="0" containsString="0" containsNumber="1" containsInteger="1" minValue="0" maxValue="3"/>
    </cacheField>
    <cacheField name="DSO" numFmtId="0">
      <sharedItems containsSemiMixedTypes="0" containsString="0" containsNumber="1" containsInteger="1" minValue="0" maxValue="4"/>
    </cacheField>
    <cacheField name="Q Ausentismo" numFmtId="0">
      <sharedItems containsSemiMixedTypes="0" containsString="0" containsNumber="1" containsInteger="1" minValue="0" maxValue="30"/>
    </cacheField>
    <cacheField name="Dias Totales" numFmtId="0">
      <sharedItems containsSemiMixedTypes="0" containsString="0" containsNumber="1" containsInteger="1" minValue="1" maxValue="31"/>
    </cacheField>
    <cacheField name="Adherencia" numFmtId="0">
      <sharedItems/>
    </cacheField>
    <cacheField name="Productividad" numFmtId="0">
      <sharedItems/>
    </cacheField>
    <cacheField name="TMO" numFmtId="0">
      <sharedItems/>
    </cacheField>
    <cacheField name="Calidad" numFmtId="0">
      <sharedItems/>
    </cacheField>
    <cacheField name="Satisfacción" numFmtId="0">
      <sharedItems/>
    </cacheField>
    <cacheField name="Presentismo" numFmtId="0">
      <sharedItems/>
    </cacheField>
    <cacheField name="Total Desviación (No Cumple)" numFmtId="0">
      <sharedItems containsSemiMixedTypes="0" containsString="0" containsNumber="1" containsInteger="1" minValue="0" maxValue="6"/>
    </cacheField>
    <cacheField name="% Ausentismo" numFmtId="166">
      <sharedItems containsMixedTypes="1" containsNumber="1" minValue="0.25" maxValue="1"/>
    </cacheField>
    <cacheField name="Ingreso" numFmtId="44">
      <sharedItems containsSemiMixedTypes="0" containsString="0" containsNumber="1" minValue="0" maxValue="5161.2711864406747"/>
    </cacheField>
    <cacheField name="Maqueta Reclamos" numFmtId="44">
      <sharedItems containsSemiMixedTypes="0" containsString="0" containsNumber="1" containsInteger="1" minValue="0" maxValue="45"/>
    </cacheField>
    <cacheField name="Maqueta Calidad" numFmtId="44">
      <sharedItems containsSemiMixedTypes="0" containsString="0" containsNumber="1" containsInteger="1" minValue="0" maxValue="70"/>
    </cacheField>
    <cacheField name="Maqueta TMO" numFmtId="44">
      <sharedItems containsSemiMixedTypes="0" containsString="0" containsNumber="1" containsInteger="1" minValue="0" maxValue="70"/>
    </cacheField>
    <cacheField name="Maqueta Productividad" numFmtId="44">
      <sharedItems containsSemiMixedTypes="0" containsString="0" containsNumber="1" containsInteger="1" minValue="0" maxValue="70"/>
    </cacheField>
    <cacheField name="Maqueta Adherencia" numFmtId="44">
      <sharedItems containsSemiMixedTypes="0" containsString="0" containsNumber="1" containsInteger="1" minValue="0" maxValue="60"/>
    </cacheField>
    <cacheField name="Total Cobrar Inicial" numFmtId="44">
      <sharedItems containsSemiMixedTypes="0" containsString="0" containsNumber="1" containsInteger="1" minValue="0" maxValue="200"/>
    </cacheField>
    <cacheField name="Aplica Días Gestión" numFmtId="44">
      <sharedItems/>
    </cacheField>
    <cacheField name="Total Cobrar Final" numFmtId="44">
      <sharedItems containsSemiMixedTypes="0" containsString="0" containsNumber="1" minValue="0" maxValue="200"/>
    </cacheField>
    <cacheField name="Observaciones" numFmtId="44">
      <sharedItems containsNonDate="0" containsString="0" containsBlank="1"/>
    </cacheField>
    <cacheField name="Respuesta" numFmtId="0">
      <sharedItems containsNonDate="0" containsString="0" containsBlank="1"/>
    </cacheField>
    <cacheField name="% Adherencia" numFmtId="0" formula="IF('Total de Horas Trabajadas'/'Total Horas Mes'&gt;100%,100%,'Total de Horas Trabajadas'/'Total Horas Mes')" databaseField="0"/>
  </cacheFields>
  <extLst>
    <ext xmlns:x14="http://schemas.microsoft.com/office/spreadsheetml/2009/9/main" uri="{725AE2AE-9491-48be-B2B4-4EB974FC3084}">
      <x14:pivotCacheDefinition pivotCacheId="7692701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s v="LAURA FUENTES"/>
    <n v="651587.79299999995"/>
    <n v="485937.53899999999"/>
    <n v="91433.898000000001"/>
    <n v="177.268"/>
    <n v="165650.25399999999"/>
    <n v="22503.946"/>
    <m/>
    <n v="51553.016000000003"/>
    <n v="22143.046999999999"/>
    <n v="64084.298000000003"/>
    <x v="0"/>
    <n v="5365.9470000000001"/>
    <m/>
    <n v="396827.58799999999"/>
    <x v="0"/>
    <s v="a365_0062@a365.com.pe"/>
    <n v="488438.75400000002"/>
    <x v="0"/>
    <x v="0"/>
    <n v="0.81"/>
    <n v="0.19"/>
    <x v="0"/>
    <n v="0.81"/>
    <d v="2025-10-01T08:45:00"/>
    <d v="2025-10-22T16:03:00"/>
    <x v="0"/>
    <x v="0"/>
    <x v="0"/>
    <x v="0"/>
    <n v="51553.016000000003"/>
    <m/>
    <n v="64084.298000000003"/>
    <n v="22143.046999999999"/>
    <n v="1249212.2069999999"/>
    <n v="22503.946"/>
    <n v="485937.53899999999"/>
    <x v="0"/>
    <m/>
    <n v="5365.9470000000001"/>
    <x v="0"/>
    <s v="PEREZ LAURA"/>
    <x v="0"/>
    <x v="0"/>
    <x v="0"/>
    <d v="2025-06-28T00:00:00"/>
    <x v="0"/>
    <x v="0"/>
    <x v="0"/>
    <x v="0"/>
    <x v="0"/>
    <x v="0"/>
    <x v="0"/>
    <x v="0"/>
    <s v="AG0062"/>
  </r>
  <r>
    <x v="1"/>
    <s v="GISSELA ALBURQUEQUE"/>
    <m/>
    <m/>
    <m/>
    <m/>
    <m/>
    <m/>
    <m/>
    <m/>
    <m/>
    <m/>
    <x v="0"/>
    <m/>
    <m/>
    <m/>
    <x v="0"/>
    <s v="a365_0305@a365.com.pe"/>
    <m/>
    <x v="1"/>
    <x v="1"/>
    <m/>
    <m/>
    <x v="1"/>
    <m/>
    <m/>
    <m/>
    <x v="0"/>
    <x v="1"/>
    <x v="0"/>
    <x v="0"/>
    <m/>
    <m/>
    <m/>
    <m/>
    <n v="1900800"/>
    <m/>
    <m/>
    <x v="0"/>
    <m/>
    <m/>
    <x v="1"/>
    <s v="GISSEL ALBUQUERQUE"/>
    <x v="1"/>
    <x v="1"/>
    <x v="0"/>
    <d v="2021-09-20T00:00:00"/>
    <x v="0"/>
    <x v="0"/>
    <x v="0"/>
    <x v="0"/>
    <x v="1"/>
    <x v="1"/>
    <x v="1"/>
    <x v="0"/>
    <s v="AG0305"/>
  </r>
  <r>
    <x v="2"/>
    <s v="ALFREDO QUISPE"/>
    <n v="679458.60199999996"/>
    <n v="576570.65"/>
    <n v="336790.58500000002"/>
    <n v="2687.5160000000001"/>
    <n v="102887.952"/>
    <n v="18542.578000000001"/>
    <m/>
    <n v="3557.7869999999998"/>
    <n v="6971.3720000000003"/>
    <n v="68096.289000000004"/>
    <x v="0"/>
    <n v="5074.5950000000003"/>
    <n v="645.33100000000002"/>
    <n v="292093.03899999999"/>
    <x v="0"/>
    <s v="a365_0306@a365.com.pe"/>
    <n v="631571.14"/>
    <x v="2"/>
    <x v="2"/>
    <n v="0.46"/>
    <n v="0.53"/>
    <x v="0"/>
    <n v="0.46"/>
    <d v="2025-10-01T20:58:00"/>
    <d v="2025-10-22T06:01:00"/>
    <x v="0"/>
    <x v="1"/>
    <x v="0"/>
    <x v="0"/>
    <n v="3557.7869999999998"/>
    <n v="645.33100000000002"/>
    <n v="68096.289000000004"/>
    <n v="6971.3720000000003"/>
    <n v="1221341.398"/>
    <n v="18542.578000000001"/>
    <n v="576570.65"/>
    <x v="0"/>
    <m/>
    <n v="5074.5950000000003"/>
    <x v="2"/>
    <s v="ALFREDO QUISPE"/>
    <x v="2"/>
    <x v="2"/>
    <x v="0"/>
    <d v="2022-08-10T00:00:00"/>
    <x v="0"/>
    <x v="0"/>
    <x v="1"/>
    <x v="0"/>
    <x v="2"/>
    <x v="2"/>
    <x v="2"/>
    <x v="0"/>
    <s v="AG0306"/>
  </r>
  <r>
    <x v="3"/>
    <s v="KARLA CACERES"/>
    <n v="613234.41299999994"/>
    <n v="503520.989"/>
    <n v="111561.984"/>
    <n v="1249.306"/>
    <n v="109713.424"/>
    <n v="16280.894"/>
    <n v="0.55600000000000005"/>
    <n v="657.83100000000002"/>
    <n v="11513.861999999999"/>
    <n v="66020.004000000001"/>
    <x v="0"/>
    <n v="11364.111000000001"/>
    <n v="3876.1660000000002"/>
    <n v="392430.359"/>
    <x v="0"/>
    <s v="a365_0002@a365.com.pe"/>
    <n v="505241.64899999998"/>
    <x v="3"/>
    <x v="3"/>
    <n v="0.78"/>
    <n v="0.22"/>
    <x v="0"/>
    <n v="0.78"/>
    <d v="2025-10-01T08:00:00"/>
    <d v="2025-10-22T17:00:00"/>
    <x v="0"/>
    <x v="0"/>
    <x v="0"/>
    <x v="0"/>
    <n v="657.83100000000002"/>
    <n v="3876.1660000000002"/>
    <n v="66020.004000000001"/>
    <n v="11513.861999999999"/>
    <n v="1287565.5870000001"/>
    <n v="16280.894"/>
    <n v="503520.989"/>
    <x v="0"/>
    <n v="0.55600000000000005"/>
    <n v="11364.111000000001"/>
    <x v="3"/>
    <s v="KARLA CACERES"/>
    <x v="3"/>
    <x v="0"/>
    <x v="0"/>
    <d v="2025-09-25T00:00:00"/>
    <x v="0"/>
    <x v="0"/>
    <x v="0"/>
    <x v="0"/>
    <x v="3"/>
    <x v="3"/>
    <x v="0"/>
    <x v="0"/>
    <s v="AG0002"/>
  </r>
  <r>
    <x v="4"/>
    <s v="PATRICIA CHAUPIS"/>
    <n v="580812.43200000003"/>
    <n v="493435.587"/>
    <n v="287664.658"/>
    <n v="18.079999999999998"/>
    <n v="87376.845000000001"/>
    <n v="20958.744999999999"/>
    <m/>
    <n v="1246.0329999999999"/>
    <n v="6857.9859999999999"/>
    <n v="56154.71"/>
    <x v="0"/>
    <n v="2159.3710000000001"/>
    <m/>
    <n v="205992.535"/>
    <x v="0"/>
    <s v="a365_0307@a365.com.pe"/>
    <n v="493675.27299999999"/>
    <x v="2"/>
    <x v="2"/>
    <n v="0.42"/>
    <n v="0.57999999999999996"/>
    <x v="0"/>
    <n v="0.42"/>
    <d v="2025-10-03T21:01:00"/>
    <d v="2025-10-22T06:03:00"/>
    <x v="0"/>
    <x v="2"/>
    <x v="0"/>
    <x v="0"/>
    <n v="1246.0329999999999"/>
    <m/>
    <n v="56154.71"/>
    <n v="6857.9859999999999"/>
    <n v="1319987.568"/>
    <n v="20958.744999999999"/>
    <n v="493435.587"/>
    <x v="0"/>
    <m/>
    <n v="2159.3710000000001"/>
    <x v="4"/>
    <s v="PATRICIA CHAUPIS"/>
    <x v="4"/>
    <x v="0"/>
    <x v="0"/>
    <d v="2021-09-20T00:00:00"/>
    <x v="0"/>
    <x v="0"/>
    <x v="1"/>
    <x v="0"/>
    <x v="2"/>
    <x v="2"/>
    <x v="1"/>
    <x v="0"/>
    <s v="AG0307"/>
  </r>
  <r>
    <x v="5"/>
    <s v="ESTHER CALSIN"/>
    <n v="523204.74900000001"/>
    <n v="475488.451"/>
    <n v="441313.21399999998"/>
    <n v="3020.5309999999999"/>
    <n v="47716.298000000003"/>
    <n v="6800.3689999999997"/>
    <n v="8.157"/>
    <n v="2342.9850000000001"/>
    <n v="12969.133"/>
    <n v="25595.653999999999"/>
    <x v="0"/>
    <m/>
    <m/>
    <n v="31372.949000000001"/>
    <x v="0"/>
    <s v="a365_0045@a365.com.pe"/>
    <n v="475706.69400000002"/>
    <x v="4"/>
    <x v="4"/>
    <n v="7.0000000000000007E-2"/>
    <n v="0.93"/>
    <x v="2"/>
    <n v="7.0000000000000007E-2"/>
    <d v="2025-10-03T08:18:00"/>
    <d v="2025-10-22T17:54:00"/>
    <x v="0"/>
    <x v="0"/>
    <x v="0"/>
    <x v="0"/>
    <n v="2342.9850000000001"/>
    <m/>
    <n v="25595.653999999999"/>
    <n v="12969.133"/>
    <n v="1377595.2509999999"/>
    <n v="6800.3689999999997"/>
    <n v="475488.451"/>
    <x v="0"/>
    <n v="8.157"/>
    <m/>
    <x v="5"/>
    <s v="ESTHER CALSIN"/>
    <x v="5"/>
    <x v="0"/>
    <x v="0"/>
    <d v="2024-03-06T00:00:00"/>
    <x v="0"/>
    <x v="0"/>
    <x v="0"/>
    <x v="0"/>
    <x v="3"/>
    <x v="3"/>
    <x v="1"/>
    <x v="1"/>
    <s v="AG0045"/>
  </r>
  <r>
    <x v="6"/>
    <s v="ADRIANA DONAYRE"/>
    <n v="564435.74399999995"/>
    <n v="460632.17"/>
    <n v="292366.58299999998"/>
    <n v="87.076999999999998"/>
    <n v="103803.57399999999"/>
    <n v="11425.465"/>
    <m/>
    <n v="4345.45"/>
    <n v="27753.219000000001"/>
    <n v="54069.305999999997"/>
    <x v="0"/>
    <n v="5207.7030000000004"/>
    <n v="1002.431"/>
    <n v="223393.43400000001"/>
    <x v="0"/>
    <s v="a365_0308@a365.com.pe"/>
    <n v="515847.09399999998"/>
    <x v="3"/>
    <x v="3"/>
    <n v="0.43"/>
    <n v="0.56999999999999995"/>
    <x v="0"/>
    <n v="0.43"/>
    <d v="2025-10-01T22:57:00"/>
    <d v="2025-10-22T08:01:00"/>
    <x v="0"/>
    <x v="2"/>
    <x v="0"/>
    <x v="0"/>
    <n v="4345.45"/>
    <n v="1002.431"/>
    <n v="54069.305999999997"/>
    <n v="27753.219000000001"/>
    <n v="1336364.2560000001"/>
    <n v="11425.465"/>
    <n v="460632.17"/>
    <x v="0"/>
    <m/>
    <n v="5207.7030000000004"/>
    <x v="6"/>
    <s v="ADRIANA DONAYRE"/>
    <x v="6"/>
    <x v="3"/>
    <x v="0"/>
    <d v="2021-12-15T00:00:00"/>
    <x v="0"/>
    <x v="0"/>
    <x v="1"/>
    <x v="0"/>
    <x v="2"/>
    <x v="2"/>
    <x v="0"/>
    <x v="0"/>
    <s v="AG0308"/>
  </r>
  <r>
    <x v="7"/>
    <s v="ALLISSON PEÑA"/>
    <n v="584849.152"/>
    <n v="506602.875"/>
    <n v="324336.57"/>
    <n v="1272.8399999999999"/>
    <n v="78246.277000000002"/>
    <n v="7465.6750000000002"/>
    <m/>
    <n v="1801.7059999999999"/>
    <n v="3854.3820000000001"/>
    <n v="64273.156000000003"/>
    <x v="0"/>
    <n v="86.945999999999998"/>
    <n v="764.41200000000003"/>
    <n v="182390.61"/>
    <x v="0"/>
    <s v="a365_0309@a365.com.pe"/>
    <n v="508000.02"/>
    <x v="5"/>
    <x v="5"/>
    <n v="0.36"/>
    <n v="0.64"/>
    <x v="0"/>
    <n v="0.36"/>
    <d v="2025-10-01T20:59:00"/>
    <d v="2025-10-22T06:00:00"/>
    <x v="0"/>
    <x v="3"/>
    <x v="0"/>
    <x v="0"/>
    <n v="1801.7059999999999"/>
    <n v="764.41200000000003"/>
    <n v="64273.156000000003"/>
    <n v="3854.3820000000001"/>
    <n v="1315950.848"/>
    <n v="7465.6750000000002"/>
    <n v="506602.875"/>
    <x v="0"/>
    <m/>
    <n v="86.945999999999998"/>
    <x v="7"/>
    <s v="ALLISSON PEÑA"/>
    <x v="7"/>
    <x v="1"/>
    <x v="0"/>
    <d v="2025-06-16T00:00:00"/>
    <x v="0"/>
    <x v="0"/>
    <x v="1"/>
    <x v="0"/>
    <x v="2"/>
    <x v="2"/>
    <x v="3"/>
    <x v="0"/>
    <s v="AG0309"/>
  </r>
  <r>
    <x v="8"/>
    <s v="YULET GUZMAN"/>
    <n v="611607.64199999999"/>
    <n v="528360.77300000004"/>
    <n v="77954.968999999997"/>
    <n v="980.82100000000003"/>
    <n v="83246.869000000006"/>
    <n v="11587.313"/>
    <m/>
    <n v="1007.436"/>
    <n v="3899.6370000000002"/>
    <n v="62850.826000000001"/>
    <x v="0"/>
    <n v="3576.1120000000001"/>
    <n v="325.54500000000002"/>
    <n v="451039.348"/>
    <x v="0"/>
    <s v="a365_0015@a365.com.pe"/>
    <n v="529975.13800000004"/>
    <x v="6"/>
    <x v="6"/>
    <n v="0.85"/>
    <n v="0.15"/>
    <x v="0"/>
    <n v="0.85"/>
    <d v="2025-10-01T09:08:00"/>
    <d v="2025-10-22T17:21:00"/>
    <x v="0"/>
    <x v="3"/>
    <x v="1"/>
    <x v="0"/>
    <n v="1007.436"/>
    <n v="325.54500000000002"/>
    <n v="62850.826000000001"/>
    <n v="3899.6370000000002"/>
    <n v="1289192.358"/>
    <n v="11587.313"/>
    <n v="528360.77300000004"/>
    <x v="0"/>
    <m/>
    <n v="3576.1120000000001"/>
    <x v="8"/>
    <s v="YULIET GUZMAN"/>
    <x v="8"/>
    <x v="0"/>
    <x v="0"/>
    <d v="2025-08-08T00:00:00"/>
    <x v="0"/>
    <x v="0"/>
    <x v="0"/>
    <x v="0"/>
    <x v="3"/>
    <x v="3"/>
    <x v="0"/>
    <x v="0"/>
    <s v="AG0015"/>
  </r>
  <r>
    <x v="9"/>
    <s v="JADIRA SHAREBA"/>
    <n v="602235.30900000001"/>
    <n v="503214.69"/>
    <n v="303725.85499999998"/>
    <n v="54.237000000000002"/>
    <n v="99020.619000000006"/>
    <n v="13348.817999999999"/>
    <n v="260.17"/>
    <n v="7656.2380000000003"/>
    <n v="12702.644"/>
    <n v="64579.663999999997"/>
    <x v="0"/>
    <n v="40.555"/>
    <n v="432.53"/>
    <n v="199977.416"/>
    <x v="0"/>
    <s v="a365_0310@a365.com.pe"/>
    <n v="503757.50799999997"/>
    <x v="7"/>
    <x v="7"/>
    <n v="0.4"/>
    <n v="0.6"/>
    <x v="0"/>
    <n v="0.4"/>
    <d v="2025-10-02T22:59:00"/>
    <d v="2025-10-22T07:02:00"/>
    <x v="0"/>
    <x v="3"/>
    <x v="0"/>
    <x v="0"/>
    <n v="7656.2380000000003"/>
    <n v="432.53"/>
    <n v="64579.663999999997"/>
    <n v="12702.644"/>
    <n v="1298564.6910000001"/>
    <n v="13348.817999999999"/>
    <n v="503214.69"/>
    <x v="0"/>
    <n v="260.17"/>
    <n v="40.555"/>
    <x v="9"/>
    <s v="JADIRA SHAREBA"/>
    <x v="9"/>
    <x v="2"/>
    <x v="0"/>
    <d v="2021-09-20T00:00:00"/>
    <x v="0"/>
    <x v="0"/>
    <x v="1"/>
    <x v="0"/>
    <x v="2"/>
    <x v="2"/>
    <x v="4"/>
    <x v="0"/>
    <s v="AG0310"/>
  </r>
  <r>
    <x v="10"/>
    <s v="ALBERTO CASTILLO"/>
    <n v="812134.59400000004"/>
    <n v="527544.54"/>
    <n v="66701.148000000001"/>
    <n v="297.47300000000001"/>
    <n v="284590.054"/>
    <n v="19615.528999999999"/>
    <m/>
    <n v="185929.80600000001"/>
    <n v="13600.888000000001"/>
    <n v="62197.652000000002"/>
    <x v="0"/>
    <n v="3027.4749999999999"/>
    <n v="218.70400000000001"/>
    <n v="465639.91200000001"/>
    <x v="0"/>
    <s v="a365_0063@a365.com.pe"/>
    <n v="532638.53300000005"/>
    <x v="8"/>
    <x v="8"/>
    <n v="0.87"/>
    <n v="0.13"/>
    <x v="0"/>
    <n v="0.87"/>
    <d v="2025-10-01T08:58:00"/>
    <d v="2025-10-22T02:17:00"/>
    <x v="0"/>
    <x v="0"/>
    <x v="0"/>
    <x v="0"/>
    <n v="185929.80600000001"/>
    <n v="218.70400000000001"/>
    <n v="62197.652000000002"/>
    <n v="13600.888000000001"/>
    <n v="1088665.406"/>
    <n v="19615.528999999999"/>
    <n v="527544.54"/>
    <x v="0"/>
    <m/>
    <n v="3027.4749999999999"/>
    <x v="10"/>
    <s v="CASTILLO CENTURION"/>
    <x v="10"/>
    <x v="0"/>
    <x v="0"/>
    <d v="2025-04-11T00:00:00"/>
    <x v="0"/>
    <x v="0"/>
    <x v="0"/>
    <x v="0"/>
    <x v="1"/>
    <x v="1"/>
    <x v="1"/>
    <x v="0"/>
    <s v="AG0063"/>
  </r>
  <r>
    <x v="11"/>
    <s v="RUDDY CISNEROS"/>
    <n v="512150.65899999999"/>
    <n v="432207.81900000002"/>
    <n v="64610.953000000001"/>
    <n v="118.498"/>
    <n v="79942.84"/>
    <n v="6831.8559999999998"/>
    <m/>
    <n v="539.09"/>
    <n v="12315.869000000001"/>
    <n v="54230.720999999998"/>
    <x v="0"/>
    <n v="931.26199999999994"/>
    <n v="5094.0420000000004"/>
    <n v="367935.58199999999"/>
    <x v="0"/>
    <s v="a365_0021@a365.com.pe"/>
    <n v="432665.033"/>
    <x v="7"/>
    <x v="7"/>
    <n v="0.85"/>
    <n v="0.15"/>
    <x v="0"/>
    <n v="0.85"/>
    <d v="2025-10-01T08:57:00"/>
    <d v="2025-10-22T18:02:00"/>
    <x v="0"/>
    <x v="0"/>
    <x v="0"/>
    <x v="0"/>
    <n v="539.09"/>
    <n v="5094.0420000000004"/>
    <n v="54230.720999999998"/>
    <n v="12315.869000000001"/>
    <n v="1388649.341"/>
    <n v="6831.8559999999998"/>
    <n v="432207.81900000002"/>
    <x v="0"/>
    <m/>
    <n v="931.26199999999994"/>
    <x v="11"/>
    <s v="RUDDY CISNEROS_x000a_"/>
    <x v="11"/>
    <x v="0"/>
    <x v="0"/>
    <d v="2025-05-07T00:00:00"/>
    <x v="0"/>
    <x v="0"/>
    <x v="0"/>
    <x v="0"/>
    <x v="1"/>
    <x v="1"/>
    <x v="1"/>
    <x v="2"/>
    <s v="AG0021"/>
  </r>
  <r>
    <x v="12"/>
    <s v="CINTHIA CHANG"/>
    <n v="269.25799999999998"/>
    <m/>
    <m/>
    <m/>
    <n v="269.25799999999998"/>
    <n v="269.25799999999998"/>
    <m/>
    <m/>
    <m/>
    <m/>
    <x v="0"/>
    <m/>
    <m/>
    <m/>
    <x v="0"/>
    <s v="a365_0076@a365.com.pe"/>
    <m/>
    <x v="9"/>
    <x v="1"/>
    <m/>
    <m/>
    <x v="1"/>
    <m/>
    <d v="2025-10-01T09:54:00"/>
    <d v="2025-10-02T11:58:00"/>
    <x v="0"/>
    <x v="0"/>
    <x v="0"/>
    <x v="0"/>
    <m/>
    <m/>
    <m/>
    <m/>
    <n v="1900530.7420000001"/>
    <n v="269.25799999999998"/>
    <m/>
    <x v="0"/>
    <m/>
    <m/>
    <x v="12"/>
    <s v="FERNANDO VALDIVIA"/>
    <x v="12"/>
    <x v="0"/>
    <x v="1"/>
    <d v="2025-07-12T00:00:00"/>
    <x v="1"/>
    <x v="1"/>
    <x v="0"/>
    <x v="0"/>
    <x v="1"/>
    <x v="1"/>
    <x v="1"/>
    <x v="0"/>
    <s v="AG0076"/>
  </r>
  <r>
    <x v="13"/>
    <s v="JOSHUA RIVERA"/>
    <n v="30997.396000000001"/>
    <n v="25384.091"/>
    <n v="8257.0920000000006"/>
    <m/>
    <n v="5613.3050000000003"/>
    <n v="663.15899999999999"/>
    <m/>
    <n v="72.177999999999997"/>
    <n v="572.98099999999999"/>
    <n v="3610.9470000000001"/>
    <x v="0"/>
    <n v="694.04"/>
    <m/>
    <n v="17132.530999999999"/>
    <x v="0"/>
    <s v="a365_0049@a365.com.pe"/>
    <n v="25389.623"/>
    <x v="3"/>
    <x v="3"/>
    <n v="0.67"/>
    <n v="0.33"/>
    <x v="0"/>
    <n v="0.67"/>
    <d v="2025-10-04T08:41:00"/>
    <d v="2025-10-09T18:00:00"/>
    <x v="0"/>
    <x v="0"/>
    <x v="0"/>
    <x v="0"/>
    <n v="72.177999999999997"/>
    <m/>
    <n v="3610.9470000000001"/>
    <n v="572.98099999999999"/>
    <n v="1869802.6040000001"/>
    <n v="663.15899999999999"/>
    <n v="25384.091"/>
    <x v="0"/>
    <m/>
    <n v="694.04"/>
    <x v="13"/>
    <s v="DÓNAS JOSHUA "/>
    <x v="13"/>
    <x v="0"/>
    <x v="1"/>
    <d v="2025-10-09T00:00:00"/>
    <x v="2"/>
    <x v="1"/>
    <x v="0"/>
    <x v="0"/>
    <x v="1"/>
    <x v="1"/>
    <x v="1"/>
    <x v="0"/>
    <s v="AG0049"/>
  </r>
  <r>
    <x v="14"/>
    <s v="YRINA LARA"/>
    <n v="389189.50099999999"/>
    <n v="322471.277"/>
    <n v="56542.392"/>
    <n v="3046.5169999999998"/>
    <n v="66718.224000000002"/>
    <n v="10615.994000000001"/>
    <n v="8.7070000000000007"/>
    <n v="702.97299999999996"/>
    <n v="7869.3410000000003"/>
    <n v="41124.722000000002"/>
    <x v="0"/>
    <n v="2838.11"/>
    <n v="3558.377"/>
    <n v="267300.777"/>
    <x v="0"/>
    <s v="a365_0026@a365.com.pe"/>
    <n v="326889.68599999999"/>
    <x v="10"/>
    <x v="9"/>
    <n v="0.82"/>
    <n v="0.17"/>
    <x v="2"/>
    <n v="0.83"/>
    <d v="2025-10-04T09:09:00"/>
    <d v="2025-10-22T18:09:00"/>
    <x v="0"/>
    <x v="0"/>
    <x v="0"/>
    <x v="0"/>
    <n v="702.97299999999996"/>
    <n v="3558.377"/>
    <n v="41124.722000000002"/>
    <n v="7869.3410000000003"/>
    <n v="1511610.4990000001"/>
    <n v="10615.994000000001"/>
    <n v="322471.277"/>
    <x v="0"/>
    <n v="8.7070000000000007"/>
    <n v="2838.11"/>
    <x v="14"/>
    <s v="JANIS GARCIA"/>
    <x v="14"/>
    <x v="0"/>
    <x v="0"/>
    <d v="2025-10-09T00:00:00"/>
    <x v="0"/>
    <x v="0"/>
    <x v="0"/>
    <x v="0"/>
    <x v="1"/>
    <x v="1"/>
    <x v="1"/>
    <x v="0"/>
    <s v="AG0026"/>
  </r>
  <r>
    <x v="15"/>
    <s v="STEPHANNY CAJAS"/>
    <n v="618009.72199999995"/>
    <n v="518871.82799999998"/>
    <n v="101090.364"/>
    <n v="116.59399999999999"/>
    <n v="99137.894"/>
    <n v="9596.2919999999995"/>
    <m/>
    <n v="1599.31"/>
    <n v="5528.3810000000003"/>
    <n v="64612.275000000001"/>
    <x v="0"/>
    <n v="12117.939"/>
    <n v="5683.6970000000001"/>
    <n v="418113.36"/>
    <x v="0"/>
    <s v="a365_0031@a365.com.pe"/>
    <n v="519320.31800000003"/>
    <x v="7"/>
    <x v="7"/>
    <n v="0.81"/>
    <n v="0.19"/>
    <x v="0"/>
    <n v="0.81"/>
    <d v="2025-10-01T11:56:00"/>
    <d v="2025-10-22T21:03:00"/>
    <x v="0"/>
    <x v="0"/>
    <x v="0"/>
    <x v="0"/>
    <n v="1599.31"/>
    <n v="5683.6970000000001"/>
    <n v="64612.275000000001"/>
    <n v="5528.3810000000003"/>
    <n v="1282790.2779999999"/>
    <n v="9596.2919999999995"/>
    <n v="518871.82799999998"/>
    <x v="0"/>
    <m/>
    <n v="12117.939"/>
    <x v="15"/>
    <s v="STEPHNNAY CAJAS"/>
    <x v="15"/>
    <x v="0"/>
    <x v="0"/>
    <d v="2025-09-25T00:00:00"/>
    <x v="0"/>
    <x v="0"/>
    <x v="2"/>
    <x v="0"/>
    <x v="4"/>
    <x v="4"/>
    <x v="0"/>
    <x v="0"/>
    <s v="AG0031"/>
  </r>
  <r>
    <x v="16"/>
    <s v="KATTY SUAREZ"/>
    <n v="622052.63899999997"/>
    <n v="534448.09600000002"/>
    <n v="87766.817999999999"/>
    <n v="2841.0230000000001"/>
    <n v="87604.543000000005"/>
    <n v="5283.7889999999998"/>
    <m/>
    <n v="5848.433"/>
    <n v="1338.2639999999999"/>
    <n v="66415.964000000007"/>
    <x v="0"/>
    <n v="796.11500000000001"/>
    <n v="7921.9780000000001"/>
    <n v="445881.05499999999"/>
    <x v="0"/>
    <s v="a365_0005@a365.com.pe"/>
    <n v="536488.89599999995"/>
    <x v="6"/>
    <x v="6"/>
    <n v="0.83"/>
    <n v="0.16"/>
    <x v="2"/>
    <n v="0.84"/>
    <d v="2025-10-01T08:59:00"/>
    <d v="2025-10-22T17:04:00"/>
    <x v="0"/>
    <x v="0"/>
    <x v="0"/>
    <x v="0"/>
    <n v="5848.433"/>
    <n v="7921.9780000000001"/>
    <n v="66415.964000000007"/>
    <n v="1338.2639999999999"/>
    <n v="1278747.361"/>
    <n v="5283.7889999999998"/>
    <n v="534448.09600000002"/>
    <x v="0"/>
    <m/>
    <n v="796.11500000000001"/>
    <x v="16"/>
    <s v="KATTY SUAREZ"/>
    <x v="16"/>
    <x v="3"/>
    <x v="0"/>
    <d v="2025-09-25T00:00:00"/>
    <x v="0"/>
    <x v="0"/>
    <x v="0"/>
    <x v="0"/>
    <x v="3"/>
    <x v="3"/>
    <x v="1"/>
    <x v="2"/>
    <s v="AG0005"/>
  </r>
  <r>
    <x v="17"/>
    <s v="RAFAEL CHACON"/>
    <n v="612277.00199999998"/>
    <n v="510397.31"/>
    <n v="129212.59699999999"/>
    <n v="1378.386"/>
    <n v="101879.692"/>
    <n v="4111.3599999999997"/>
    <n v="50.52"/>
    <n v="948.66300000000001"/>
    <n v="13932.82"/>
    <n v="68603.841"/>
    <x v="0"/>
    <n v="12550.726000000001"/>
    <n v="1681.7619999999999"/>
    <n v="380528.587"/>
    <x v="0"/>
    <s v="a365_0036@a365.com.pe"/>
    <n v="511119.57"/>
    <x v="10"/>
    <x v="9"/>
    <n v="0.74"/>
    <n v="0.25"/>
    <x v="0"/>
    <n v="0.75"/>
    <d v="2025-10-01T11:58:00"/>
    <d v="2025-10-22T21:00:00"/>
    <x v="0"/>
    <x v="0"/>
    <x v="0"/>
    <x v="0"/>
    <n v="948.66300000000001"/>
    <n v="1681.7619999999999"/>
    <n v="68603.841"/>
    <n v="13932.82"/>
    <n v="1288522.9979999999"/>
    <n v="4111.3599999999997"/>
    <n v="510397.31"/>
    <x v="0"/>
    <n v="50.52"/>
    <n v="12550.726000000001"/>
    <x v="17"/>
    <s v="RAFAEL CHACON"/>
    <x v="17"/>
    <x v="0"/>
    <x v="0"/>
    <d v="2025-09-25T00:00:00"/>
    <x v="0"/>
    <x v="0"/>
    <x v="2"/>
    <x v="0"/>
    <x v="4"/>
    <x v="4"/>
    <x v="0"/>
    <x v="0"/>
    <s v="AG0036"/>
  </r>
  <r>
    <x v="18"/>
    <s v="WILLIAMS LAZO"/>
    <n v="578138.12600000005"/>
    <n v="484095.65600000002"/>
    <n v="120555.061"/>
    <n v="221.26"/>
    <n v="94042.47"/>
    <n v="4444.5169999999998"/>
    <n v="0.40799999999999997"/>
    <n v="1153.7809999999999"/>
    <n v="8035.7129999999997"/>
    <n v="64102.351000000002"/>
    <x v="0"/>
    <n v="11318.75"/>
    <n v="4986.95"/>
    <n v="363699.45899999997"/>
    <x v="0"/>
    <s v="a365_0027@a365.com.pe"/>
    <n v="484475.78"/>
    <x v="7"/>
    <x v="7"/>
    <n v="0.75"/>
    <n v="0.25"/>
    <x v="0"/>
    <n v="0.75"/>
    <d v="2025-10-01T11:59:00"/>
    <d v="2025-10-22T21:03:00"/>
    <x v="0"/>
    <x v="0"/>
    <x v="0"/>
    <x v="0"/>
    <n v="1153.7809999999999"/>
    <n v="4986.95"/>
    <n v="64102.351000000002"/>
    <n v="8035.7129999999997"/>
    <n v="1322661.8740000001"/>
    <n v="4444.5169999999998"/>
    <n v="484095.65600000002"/>
    <x v="0"/>
    <n v="0.40799999999999997"/>
    <n v="11318.75"/>
    <x v="18"/>
    <s v="WIILIAM LAZO"/>
    <x v="18"/>
    <x v="0"/>
    <x v="0"/>
    <d v="2025-09-25T00:00:00"/>
    <x v="0"/>
    <x v="0"/>
    <x v="2"/>
    <x v="0"/>
    <x v="4"/>
    <x v="4"/>
    <x v="1"/>
    <x v="0"/>
    <s v="AG0027"/>
  </r>
  <r>
    <x v="19"/>
    <s v="MOGOLLON GHILBERT"/>
    <n v="621462.26300000004"/>
    <n v="535458.61199999996"/>
    <n v="79409.218999999997"/>
    <m/>
    <n v="86003.650999999998"/>
    <n v="12418.188"/>
    <m/>
    <n v="2774.2629999999999"/>
    <n v="4604.2709999999997"/>
    <n v="65661.002999999997"/>
    <x v="0"/>
    <n v="339.44299999999998"/>
    <n v="206.483"/>
    <n v="458275.87699999998"/>
    <x v="0"/>
    <s v="a365_0007@a365.com.pe"/>
    <n v="537685.09600000002"/>
    <x v="6"/>
    <x v="6"/>
    <n v="0.85"/>
    <n v="0.15"/>
    <x v="0"/>
    <n v="0.85"/>
    <d v="2025-10-01T08:01:00"/>
    <d v="2025-10-22T18:01:00"/>
    <x v="0"/>
    <x v="0"/>
    <x v="0"/>
    <x v="0"/>
    <n v="2774.2629999999999"/>
    <n v="206.483"/>
    <n v="65661.002999999997"/>
    <n v="4604.2709999999997"/>
    <n v="1279337.737"/>
    <n v="12418.188"/>
    <n v="535458.61199999996"/>
    <x v="0"/>
    <m/>
    <n v="339.44299999999998"/>
    <x v="19"/>
    <s v="RUIZ GHILBERT"/>
    <x v="19"/>
    <x v="3"/>
    <x v="0"/>
    <d v="2025-08-25T00:00:00"/>
    <x v="0"/>
    <x v="0"/>
    <x v="0"/>
    <x v="0"/>
    <x v="1"/>
    <x v="1"/>
    <x v="0"/>
    <x v="0"/>
    <s v="AG0007"/>
  </r>
  <r>
    <x v="20"/>
    <s v="GERAL MUÑOZ"/>
    <n v="575595.64300000004"/>
    <n v="491802.59"/>
    <n v="67325.388000000006"/>
    <n v="1637.2809999999999"/>
    <n v="83793.053"/>
    <n v="10514.333000000001"/>
    <n v="6.7190000000000003"/>
    <n v="530.67100000000005"/>
    <n v="9547.5740000000005"/>
    <n v="62465.16"/>
    <x v="0"/>
    <n v="509.71499999999997"/>
    <n v="218.881"/>
    <n v="423734.66700000002"/>
    <x v="0"/>
    <s v="a365_0009@a365.com.pe"/>
    <n v="492697.33600000001"/>
    <x v="2"/>
    <x v="2"/>
    <n v="0.86"/>
    <n v="0.14000000000000001"/>
    <x v="0"/>
    <n v="0.86"/>
    <d v="2025-10-01T07:51:00"/>
    <d v="2025-10-22T18:02:00"/>
    <x v="0"/>
    <x v="0"/>
    <x v="0"/>
    <x v="0"/>
    <n v="530.67100000000005"/>
    <n v="218.881"/>
    <n v="62465.16"/>
    <n v="9547.5740000000005"/>
    <n v="1325204.3570000001"/>
    <n v="10514.333000000001"/>
    <n v="491802.59"/>
    <x v="0"/>
    <n v="6.7190000000000003"/>
    <n v="509.71499999999997"/>
    <x v="20"/>
    <s v="GERAL MUÑOZ"/>
    <x v="20"/>
    <x v="3"/>
    <x v="0"/>
    <d v="2025-08-08T00:00:00"/>
    <x v="0"/>
    <x v="0"/>
    <x v="0"/>
    <x v="0"/>
    <x v="1"/>
    <x v="1"/>
    <x v="1"/>
    <x v="0"/>
    <s v="AG0009"/>
  </r>
  <r>
    <x v="21"/>
    <s v="PAULA UREÑA"/>
    <n v="412459.63900000002"/>
    <n v="345353.93800000002"/>
    <n v="53888.04"/>
    <n v="115.488"/>
    <n v="67105.701000000001"/>
    <n v="4878.9080000000004"/>
    <m/>
    <n v="2399.931"/>
    <n v="11746.464"/>
    <n v="47446.014999999999"/>
    <x v="0"/>
    <n v="369.28699999999998"/>
    <n v="265.096"/>
    <n v="291799.48499999999"/>
    <x v="0"/>
    <s v="a365_0052@a365.com.pe"/>
    <n v="345803.01299999998"/>
    <x v="7"/>
    <x v="7"/>
    <n v="0.84"/>
    <n v="0.16"/>
    <x v="0"/>
    <n v="0.84"/>
    <d v="2025-10-03T12:16:00"/>
    <d v="2025-10-22T22:02:00"/>
    <x v="0"/>
    <x v="0"/>
    <x v="0"/>
    <x v="0"/>
    <n v="2399.931"/>
    <n v="265.096"/>
    <n v="47446.014999999999"/>
    <n v="11746.464"/>
    <n v="1488340.361"/>
    <n v="4878.9080000000004"/>
    <n v="345353.93800000002"/>
    <x v="0"/>
    <m/>
    <n v="369.28699999999998"/>
    <x v="21"/>
    <s v="MILAGROS SOLIS"/>
    <x v="21"/>
    <x v="0"/>
    <x v="0"/>
    <d v="2025-08-08T00:00:00"/>
    <x v="0"/>
    <x v="0"/>
    <x v="2"/>
    <x v="0"/>
    <x v="5"/>
    <x v="5"/>
    <x v="1"/>
    <x v="0"/>
    <s v="AG0052"/>
  </r>
  <r>
    <x v="22"/>
    <s v="LIZETH VILLA"/>
    <n v="278310.35800000001"/>
    <n v="258538.255"/>
    <n v="34739.641000000003"/>
    <n v="163.828"/>
    <n v="19772.102999999999"/>
    <n v="963.577"/>
    <m/>
    <n v="978.11699999999996"/>
    <n v="2056.913"/>
    <n v="15146.904"/>
    <x v="0"/>
    <n v="372.77"/>
    <n v="253.822"/>
    <n v="223856.65900000001"/>
    <x v="0"/>
    <s v="a365_0011@a365.com.pe"/>
    <n v="258760.128"/>
    <x v="11"/>
    <x v="10"/>
    <n v="0.87"/>
    <n v="0.13"/>
    <x v="0"/>
    <n v="0.87"/>
    <d v="2025-10-01T13:53:00"/>
    <d v="2025-10-22T18:10:00"/>
    <x v="0"/>
    <x v="3"/>
    <x v="1"/>
    <x v="0"/>
    <n v="978.11699999999996"/>
    <n v="253.822"/>
    <n v="15146.904"/>
    <n v="2056.913"/>
    <n v="1622489.642"/>
    <n v="963.577"/>
    <n v="258538.255"/>
    <x v="0"/>
    <m/>
    <n v="372.77"/>
    <x v="22"/>
    <s v="LIZETH VILLA"/>
    <x v="22"/>
    <x v="2"/>
    <x v="0"/>
    <d v="2025-09-01T00:00:00"/>
    <x v="0"/>
    <x v="0"/>
    <x v="2"/>
    <x v="1"/>
    <x v="6"/>
    <x v="6"/>
    <x v="1"/>
    <x v="0"/>
    <s v="AG0011"/>
  </r>
  <r>
    <x v="23"/>
    <s v="LUIS RAMIREZ"/>
    <n v="576022.40800000005"/>
    <n v="470980.598"/>
    <n v="70461.661999999997"/>
    <n v="166.86"/>
    <n v="105041.81"/>
    <n v="9843.9570000000003"/>
    <n v="0.625"/>
    <n v="1113.2629999999999"/>
    <n v="21668.858"/>
    <n v="66923.535000000003"/>
    <x v="0"/>
    <n v="5350.3950000000004"/>
    <n v="141.17699999999999"/>
    <n v="401484.679"/>
    <x v="0"/>
    <s v="a365_0013@a365.com.pe"/>
    <n v="472113.201"/>
    <x v="3"/>
    <x v="3"/>
    <n v="0.85"/>
    <n v="0.15"/>
    <x v="0"/>
    <n v="0.85"/>
    <d v="2025-10-01T09:12:00"/>
    <d v="2025-10-21T22:07:00"/>
    <x v="0"/>
    <x v="0"/>
    <x v="0"/>
    <x v="0"/>
    <n v="1113.2629999999999"/>
    <n v="141.17699999999999"/>
    <n v="66923.535000000003"/>
    <n v="21668.858"/>
    <n v="1324777.5919999999"/>
    <n v="9843.9570000000003"/>
    <n v="470980.598"/>
    <x v="0"/>
    <n v="0.625"/>
    <n v="5350.3950000000004"/>
    <x v="23"/>
    <s v="LUIS RAMIREZ"/>
    <x v="23"/>
    <x v="0"/>
    <x v="0"/>
    <d v="2023-08-15T00:00:00"/>
    <x v="0"/>
    <x v="0"/>
    <x v="2"/>
    <x v="0"/>
    <x v="5"/>
    <x v="5"/>
    <x v="0"/>
    <x v="2"/>
    <s v="AG0013"/>
  </r>
  <r>
    <x v="24"/>
    <s v="KAREN HUAINAMANGO"/>
    <n v="588057.86800000002"/>
    <n v="477626.625"/>
    <n v="86249.239000000001"/>
    <n v="42.012999999999998"/>
    <n v="110431.243"/>
    <n v="15705.887000000001"/>
    <m/>
    <n v="34849.279000000002"/>
    <n v="2068.2600000000002"/>
    <n v="57530.072"/>
    <x v="0"/>
    <m/>
    <n v="277.745"/>
    <n v="391756.28499999997"/>
    <x v="0"/>
    <s v="a365_0058@a365.com.pe"/>
    <n v="478047.53700000001"/>
    <x v="12"/>
    <x v="11"/>
    <n v="0.82"/>
    <n v="0.18"/>
    <x v="0"/>
    <n v="0.82"/>
    <d v="2025-10-01T08:59:00"/>
    <d v="2025-10-22T18:02:00"/>
    <x v="0"/>
    <x v="0"/>
    <x v="0"/>
    <x v="0"/>
    <n v="34849.279000000002"/>
    <n v="277.745"/>
    <n v="57530.072"/>
    <n v="2068.2600000000002"/>
    <n v="1312742.132"/>
    <n v="15705.887000000001"/>
    <n v="477626.625"/>
    <x v="0"/>
    <m/>
    <m/>
    <x v="24"/>
    <s v="KAREN HUAINAMANGO"/>
    <x v="24"/>
    <x v="3"/>
    <x v="0"/>
    <d v="2024-11-02T00:00:00"/>
    <x v="0"/>
    <x v="0"/>
    <x v="0"/>
    <x v="0"/>
    <x v="1"/>
    <x v="1"/>
    <x v="0"/>
    <x v="2"/>
    <s v="AG0058"/>
  </r>
  <r>
    <x v="25"/>
    <s v="YARITZA RAMOS"/>
    <n v="580235.23199999996"/>
    <n v="476228.47600000002"/>
    <n v="86766.604000000007"/>
    <n v="2017.818"/>
    <n v="104006.75599999999"/>
    <n v="14806.473"/>
    <n v="0.371"/>
    <n v="1011.504"/>
    <n v="23605.469000000001"/>
    <n v="62239.538"/>
    <x v="0"/>
    <n v="2240.1579999999999"/>
    <n v="103.24299999999999"/>
    <n v="390462.37199999997"/>
    <x v="0"/>
    <s v="a365_0025@a365.com.pe"/>
    <n v="479246.79399999999"/>
    <x v="3"/>
    <x v="3"/>
    <n v="0.81"/>
    <n v="0.18"/>
    <x v="0"/>
    <n v="0.82"/>
    <d v="2025-10-01T08:55:00"/>
    <d v="2025-10-22T17:00:00"/>
    <x v="0"/>
    <x v="0"/>
    <x v="0"/>
    <x v="0"/>
    <n v="1011.504"/>
    <n v="103.24299999999999"/>
    <n v="62239.538"/>
    <n v="23605.469000000001"/>
    <n v="1320564.7679999999"/>
    <n v="14806.473"/>
    <n v="476228.47600000002"/>
    <x v="0"/>
    <n v="0.371"/>
    <n v="2240.1579999999999"/>
    <x v="25"/>
    <s v="YARITZA RAMOS"/>
    <x v="25"/>
    <x v="2"/>
    <x v="0"/>
    <d v="2023-07-24T00:00:00"/>
    <x v="0"/>
    <x v="0"/>
    <x v="0"/>
    <x v="0"/>
    <x v="3"/>
    <x v="3"/>
    <x v="1"/>
    <x v="2"/>
    <s v="AG0025"/>
  </r>
  <r>
    <x v="26"/>
    <s v="SANDRA CHAUPIS"/>
    <n v="696087.96299999999"/>
    <n v="570239.304"/>
    <n v="94830.713000000003"/>
    <n v="277.322"/>
    <n v="125848.659"/>
    <n v="53658.881000000001"/>
    <m/>
    <n v="1665.289"/>
    <n v="3936.3609999999999"/>
    <n v="66399.293000000005"/>
    <x v="0"/>
    <n v="6.5789999999999997"/>
    <n v="182.256"/>
    <n v="475793.70199999999"/>
    <x v="0"/>
    <s v="a365_0040@a365.com.pe"/>
    <n v="570901.73699999996"/>
    <x v="3"/>
    <x v="3"/>
    <n v="0.83"/>
    <n v="0.17"/>
    <x v="0"/>
    <n v="0.83"/>
    <d v="2025-10-02T08:21:00"/>
    <d v="2025-10-22T21:00:00"/>
    <x v="0"/>
    <x v="0"/>
    <x v="0"/>
    <x v="0"/>
    <n v="1665.289"/>
    <n v="182.256"/>
    <n v="66399.293000000005"/>
    <n v="3936.3609999999999"/>
    <n v="1204712.037"/>
    <n v="53658.881000000001"/>
    <n v="570239.304"/>
    <x v="0"/>
    <m/>
    <n v="6.5789999999999997"/>
    <x v="26"/>
    <s v="SANDRA CHAUPIS"/>
    <x v="26"/>
    <x v="3"/>
    <x v="0"/>
    <d v="2023-01-09T00:00:00"/>
    <x v="0"/>
    <x v="0"/>
    <x v="0"/>
    <x v="0"/>
    <x v="1"/>
    <x v="1"/>
    <x v="0"/>
    <x v="0"/>
    <s v="AG0040"/>
  </r>
  <r>
    <x v="27"/>
    <s v="CARLOS LA ROSA"/>
    <n v="262035.07699999999"/>
    <n v="226740.77799999999"/>
    <n v="30493.665000000001"/>
    <n v="320.63900000000001"/>
    <n v="35294.298999999999"/>
    <n v="14322.044"/>
    <n v="4.8680000000000003"/>
    <n v="736.55700000000002"/>
    <n v="3533.7260000000001"/>
    <n v="16225.748"/>
    <x v="0"/>
    <n v="175.643"/>
    <n v="295.71300000000002"/>
    <n v="202272.57699999999"/>
    <x v="0"/>
    <s v="a365_0028@a365.com.pe"/>
    <n v="233086.88099999999"/>
    <x v="5"/>
    <x v="5"/>
    <n v="0.87"/>
    <n v="0.13"/>
    <x v="0"/>
    <n v="0.87"/>
    <d v="2025-10-01T10:02:00"/>
    <d v="2025-10-22T14:00:00"/>
    <x v="0"/>
    <x v="0"/>
    <x v="0"/>
    <x v="0"/>
    <n v="736.55700000000002"/>
    <n v="295.71300000000002"/>
    <n v="16225.748"/>
    <n v="3533.7260000000001"/>
    <n v="1638764.923"/>
    <n v="14322.044"/>
    <n v="226740.77799999999"/>
    <x v="0"/>
    <n v="4.8680000000000003"/>
    <n v="175.643"/>
    <x v="27"/>
    <s v="LÓPEZ CARLOS"/>
    <x v="27"/>
    <x v="3"/>
    <x v="0"/>
    <d v="2025-06-05T00:00:00"/>
    <x v="0"/>
    <x v="0"/>
    <x v="0"/>
    <x v="1"/>
    <x v="7"/>
    <x v="7"/>
    <x v="1"/>
    <x v="0"/>
    <s v="AG0028"/>
  </r>
  <r>
    <x v="28"/>
    <s v="KATTY SILVA"/>
    <n v="454543.91499999998"/>
    <n v="304006.24099999998"/>
    <n v="42070.105000000003"/>
    <n v="666.16700000000003"/>
    <n v="150537.674"/>
    <n v="7439.7389999999996"/>
    <m/>
    <n v="95614.611999999994"/>
    <n v="5884.1629999999996"/>
    <n v="39112.161"/>
    <x v="0"/>
    <n v="1595.164"/>
    <n v="891.83500000000004"/>
    <n v="262231.57299999997"/>
    <x v="0"/>
    <s v="a365_0071@a365.com.pe"/>
    <n v="304967.84499999997"/>
    <x v="13"/>
    <x v="12"/>
    <n v="0.86"/>
    <n v="0.14000000000000001"/>
    <x v="0"/>
    <n v="0.86"/>
    <d v="2025-10-04T08:42:00"/>
    <d v="2025-10-22T18:01:00"/>
    <x v="0"/>
    <x v="0"/>
    <x v="0"/>
    <x v="0"/>
    <n v="95614.611999999994"/>
    <n v="891.83500000000004"/>
    <n v="39112.161"/>
    <n v="5884.1629999999996"/>
    <n v="1446256.085"/>
    <n v="7439.7389999999996"/>
    <n v="304006.24099999998"/>
    <x v="0"/>
    <m/>
    <n v="1595.164"/>
    <x v="28"/>
    <s v="RUIZ KATTY"/>
    <x v="28"/>
    <x v="3"/>
    <x v="0"/>
    <d v="2025-10-09T00:00:00"/>
    <x v="0"/>
    <x v="0"/>
    <x v="0"/>
    <x v="0"/>
    <x v="1"/>
    <x v="1"/>
    <x v="0"/>
    <x v="0"/>
    <s v="AG0071"/>
  </r>
  <r>
    <x v="29"/>
    <s v="KETTY SANCHEZ"/>
    <n v="24241.243999999999"/>
    <n v="21641.255000000001"/>
    <n v="7331.0770000000002"/>
    <m/>
    <n v="2599.989"/>
    <n v="1135.607"/>
    <n v="315.90800000000002"/>
    <m/>
    <m/>
    <n v="1148.4739999999999"/>
    <x v="0"/>
    <m/>
    <m/>
    <n v="14350.62"/>
    <x v="0"/>
    <s v="a365_0029@a365.com.pe"/>
    <n v="21681.697"/>
    <x v="14"/>
    <x v="13"/>
    <n v="0.66"/>
    <n v="0.34"/>
    <x v="0"/>
    <n v="0.66"/>
    <d v="2025-10-02T11:58:00"/>
    <d v="2025-10-03T14:23:00"/>
    <x v="0"/>
    <x v="0"/>
    <x v="0"/>
    <x v="0"/>
    <m/>
    <m/>
    <n v="1148.4739999999999"/>
    <m/>
    <n v="1876558.7560000001"/>
    <n v="1135.607"/>
    <n v="21641.255000000001"/>
    <x v="0"/>
    <n v="315.90800000000002"/>
    <m/>
    <x v="29"/>
    <s v="ZELADA KETTY"/>
    <x v="29"/>
    <x v="3"/>
    <x v="1"/>
    <d v="2025-06-05T00:00:00"/>
    <x v="3"/>
    <x v="1"/>
    <x v="2"/>
    <x v="1"/>
    <x v="8"/>
    <x v="8"/>
    <x v="1"/>
    <x v="0"/>
    <s v="AG0029"/>
  </r>
  <r>
    <x v="30"/>
    <s v="RODRIGO ARAKAKI"/>
    <n v="580711.21499999997"/>
    <n v="494131.484"/>
    <n v="48212.925999999999"/>
    <n v="176.92099999999999"/>
    <n v="86579.731"/>
    <n v="9044.86"/>
    <m/>
    <n v="783.24199999999996"/>
    <n v="16926.934000000001"/>
    <n v="59824.695"/>
    <x v="0"/>
    <m/>
    <m/>
    <n v="446101.076"/>
    <x v="0"/>
    <s v="a365_0069@a365.com.pe"/>
    <n v="494490.92300000001"/>
    <x v="2"/>
    <x v="2"/>
    <n v="0.9"/>
    <n v="0.1"/>
    <x v="0"/>
    <n v="0.9"/>
    <d v="2025-10-01T13:07:00"/>
    <d v="2025-10-22T22:01:00"/>
    <x v="0"/>
    <x v="0"/>
    <x v="0"/>
    <x v="0"/>
    <n v="783.24199999999996"/>
    <m/>
    <n v="59824.695"/>
    <n v="16926.934000000001"/>
    <n v="1320088.7849999999"/>
    <n v="9044.86"/>
    <n v="494131.484"/>
    <x v="0"/>
    <m/>
    <m/>
    <x v="30"/>
    <s v="RODRIGO ARAKAKI"/>
    <x v="30"/>
    <x v="3"/>
    <x v="0"/>
    <d v="2024-06-01T00:00:00"/>
    <x v="0"/>
    <x v="0"/>
    <x v="2"/>
    <x v="0"/>
    <x v="5"/>
    <x v="5"/>
    <x v="1"/>
    <x v="0"/>
    <s v="AG0069"/>
  </r>
  <r>
    <x v="31"/>
    <s v="VICTOR LUNA"/>
    <n v="611579.41899999999"/>
    <n v="524696.94099999999"/>
    <n v="120122.961"/>
    <n v="2147.1889999999999"/>
    <n v="86882.478000000003"/>
    <n v="8950.9240000000009"/>
    <n v="6.3730000000000002"/>
    <n v="1530.502"/>
    <n v="10879.074000000001"/>
    <n v="61068.644"/>
    <x v="0"/>
    <n v="272.80500000000001"/>
    <n v="4174.1559999999999"/>
    <n v="402723.34499999997"/>
    <x v="0"/>
    <s v="a365_0060@a365.com.pe"/>
    <n v="524993.495"/>
    <x v="6"/>
    <x v="6"/>
    <n v="0.77"/>
    <n v="0.23"/>
    <x v="0"/>
    <n v="0.77"/>
    <d v="2025-10-01T13:00:00"/>
    <d v="2025-10-22T22:00:00"/>
    <x v="0"/>
    <x v="3"/>
    <x v="0"/>
    <x v="0"/>
    <n v="1530.502"/>
    <n v="4174.1559999999999"/>
    <n v="61068.644"/>
    <n v="10879.074000000001"/>
    <n v="1289220.581"/>
    <n v="8950.9240000000009"/>
    <n v="524696.94099999999"/>
    <x v="0"/>
    <n v="6.3730000000000002"/>
    <n v="272.80500000000001"/>
    <x v="31"/>
    <s v="VICTOR LUNA"/>
    <x v="31"/>
    <x v="3"/>
    <x v="0"/>
    <d v="2025-09-25T00:00:00"/>
    <x v="0"/>
    <x v="0"/>
    <x v="2"/>
    <x v="0"/>
    <x v="5"/>
    <x v="5"/>
    <x v="1"/>
    <x v="0"/>
    <s v="AG0060"/>
  </r>
  <r>
    <x v="32"/>
    <s v="CINTHIA CHANG"/>
    <n v="64283.057999999997"/>
    <n v="54626.357000000004"/>
    <n v="8062.5919999999996"/>
    <n v="65.897000000000006"/>
    <n v="9656.7009999999991"/>
    <n v="706.34299999999996"/>
    <n v="0.67700000000000005"/>
    <n v="182.727"/>
    <n v="995.06200000000001"/>
    <n v="7129.1930000000002"/>
    <x v="0"/>
    <n v="642.69899999999996"/>
    <m/>
    <n v="46706.218000000001"/>
    <x v="0"/>
    <s v="a365_0053@a365.com.pe"/>
    <n v="54834.707000000002"/>
    <x v="2"/>
    <x v="2"/>
    <n v="0.85"/>
    <n v="0.15"/>
    <x v="0"/>
    <n v="0.85"/>
    <d v="2025-10-04T08:41:00"/>
    <d v="2025-10-22T22:05:00"/>
    <x v="0"/>
    <x v="0"/>
    <x v="0"/>
    <x v="0"/>
    <n v="182.727"/>
    <m/>
    <n v="7129.1930000000002"/>
    <n v="995.06200000000001"/>
    <n v="1836516.942"/>
    <n v="706.34299999999996"/>
    <n v="54626.357000000004"/>
    <x v="0"/>
    <n v="0.67700000000000005"/>
    <n v="642.69899999999996"/>
    <x v="32"/>
    <s v="CRUZ CINTHIA "/>
    <x v="32"/>
    <x v="3"/>
    <x v="0"/>
    <d v="2025-10-21T00:00:00"/>
    <x v="0"/>
    <x v="0"/>
    <x v="2"/>
    <x v="0"/>
    <x v="5"/>
    <x v="5"/>
    <x v="1"/>
    <x v="0"/>
    <s v="AG0053"/>
  </r>
  <r>
    <x v="33"/>
    <s v="MARIELLA GRADOS"/>
    <n v="755551.2"/>
    <n v="603791.10600000003"/>
    <n v="140999.02900000001"/>
    <n v="1731.6659999999999"/>
    <n v="151760.09400000001"/>
    <n v="25079.177"/>
    <m/>
    <n v="41499.567999999999"/>
    <n v="9486.3950000000004"/>
    <n v="66342.042000000001"/>
    <x v="0"/>
    <n v="9076.3549999999996"/>
    <n v="276.55700000000002"/>
    <n v="463592.74300000002"/>
    <x v="0"/>
    <s v="a365_0074@a365.com.pe"/>
    <n v="606323.43799999997"/>
    <x v="15"/>
    <x v="14"/>
    <n v="0.76"/>
    <n v="0.23"/>
    <x v="0"/>
    <n v="0.77"/>
    <d v="2025-10-01T06:55:00"/>
    <d v="2025-10-22T16:02:00"/>
    <x v="1"/>
    <x v="0"/>
    <x v="0"/>
    <x v="0"/>
    <n v="41499.567999999999"/>
    <n v="276.55700000000002"/>
    <n v="66342.042000000001"/>
    <n v="9486.3950000000004"/>
    <n v="1145248.8"/>
    <n v="25079.177"/>
    <n v="603791.10600000003"/>
    <x v="0"/>
    <m/>
    <n v="9076.3549999999996"/>
    <x v="33"/>
    <s v="MARIELLA GRADOS"/>
    <x v="33"/>
    <x v="1"/>
    <x v="0"/>
    <d v="2023-09-05T00:00:00"/>
    <x v="0"/>
    <x v="0"/>
    <x v="0"/>
    <x v="0"/>
    <x v="0"/>
    <x v="0"/>
    <x v="0"/>
    <x v="0"/>
    <s v="AG0074"/>
  </r>
  <r>
    <x v="34"/>
    <s v="CARMEN  GOYA"/>
    <n v="453971.18699999998"/>
    <n v="386595.842"/>
    <n v="53270.714999999997"/>
    <n v="302.69"/>
    <n v="67375.345000000001"/>
    <n v="19271.269"/>
    <m/>
    <n v="1821.653"/>
    <n v="2543.3290000000002"/>
    <n v="43733.364999999998"/>
    <x v="0"/>
    <n v="5.7290000000000001"/>
    <m/>
    <n v="334638.467"/>
    <x v="0"/>
    <s v="a365_0064@a365.com.pe"/>
    <n v="388211.87199999997"/>
    <x v="2"/>
    <x v="2"/>
    <n v="0.86"/>
    <n v="0.14000000000000001"/>
    <x v="0"/>
    <n v="0.86"/>
    <d v="2025-10-01T07:57:00"/>
    <d v="2025-10-22T17:01:00"/>
    <x v="0"/>
    <x v="0"/>
    <x v="0"/>
    <x v="0"/>
    <n v="1821.653"/>
    <m/>
    <n v="43733.364999999998"/>
    <n v="2543.3290000000002"/>
    <n v="1446828.8130000001"/>
    <n v="19271.269"/>
    <n v="386595.842"/>
    <x v="0"/>
    <m/>
    <n v="5.7290000000000001"/>
    <x v="34"/>
    <s v="CARMEN GOYA"/>
    <x v="34"/>
    <x v="1"/>
    <x v="0"/>
    <d v="2025-07-12T00:00:00"/>
    <x v="0"/>
    <x v="0"/>
    <x v="0"/>
    <x v="0"/>
    <x v="3"/>
    <x v="3"/>
    <x v="1"/>
    <x v="0"/>
    <s v="AG0064"/>
  </r>
  <r>
    <x v="35"/>
    <s v="LUIS AGUILAR"/>
    <n v="622968.25800000003"/>
    <n v="540465.31700000004"/>
    <n v="74361.702000000005"/>
    <n v="132.31800000000001"/>
    <n v="82502.941000000006"/>
    <n v="6267.4949999999999"/>
    <n v="10.321999999999999"/>
    <n v="723.65099999999995"/>
    <n v="5458.0379999999996"/>
    <n v="67752.066000000006"/>
    <x v="0"/>
    <n v="2127.7939999999999"/>
    <n v="163.57499999999999"/>
    <n v="466972.09399999998"/>
    <x v="0"/>
    <s v="a365_0044@a365.com.pe"/>
    <n v="541466.11399999994"/>
    <x v="5"/>
    <x v="5"/>
    <n v="0.86"/>
    <n v="0.14000000000000001"/>
    <x v="0"/>
    <n v="0.86"/>
    <d v="2025-10-01T09:14:00"/>
    <d v="2025-10-22T18:02:00"/>
    <x v="0"/>
    <x v="0"/>
    <x v="0"/>
    <x v="0"/>
    <n v="723.65099999999995"/>
    <n v="163.57499999999999"/>
    <n v="67752.066000000006"/>
    <n v="5458.0379999999996"/>
    <n v="1277831.7420000001"/>
    <n v="6267.4949999999999"/>
    <n v="540465.31700000004"/>
    <x v="0"/>
    <n v="10.321999999999999"/>
    <n v="2127.7939999999999"/>
    <x v="35"/>
    <s v="CARBAJAL LUIS"/>
    <x v="35"/>
    <x v="2"/>
    <x v="0"/>
    <d v="2025-08-25T00:00:00"/>
    <x v="0"/>
    <x v="0"/>
    <x v="0"/>
    <x v="0"/>
    <x v="1"/>
    <x v="1"/>
    <x v="0"/>
    <x v="0"/>
    <s v="AG0044"/>
  </r>
  <r>
    <x v="36"/>
    <s v="LESLIE LUCERO"/>
    <n v="633206.73800000001"/>
    <n v="536037.92599999998"/>
    <n v="93287.983999999997"/>
    <n v="97.432000000000002"/>
    <n v="97168.812000000005"/>
    <n v="22430.69"/>
    <n v="0.55300000000000005"/>
    <n v="756.86800000000005"/>
    <n v="5654.95"/>
    <n v="68180.870999999999"/>
    <x v="0"/>
    <n v="0.747"/>
    <n v="144.13300000000001"/>
    <n v="443853.71600000001"/>
    <x v="0"/>
    <s v="a365_0048@a365.com.pe"/>
    <n v="537239.13199999998"/>
    <x v="2"/>
    <x v="2"/>
    <n v="0.83"/>
    <n v="0.17"/>
    <x v="0"/>
    <n v="0.83"/>
    <d v="2025-10-01T08:34:00"/>
    <d v="2025-10-22T17:01:00"/>
    <x v="0"/>
    <x v="0"/>
    <x v="0"/>
    <x v="0"/>
    <n v="756.86800000000005"/>
    <n v="144.13300000000001"/>
    <n v="68180.870999999999"/>
    <n v="5654.95"/>
    <n v="1267593.2620000001"/>
    <n v="22430.69"/>
    <n v="536037.92599999998"/>
    <x v="0"/>
    <n v="0.55300000000000005"/>
    <n v="0.747"/>
    <x v="36"/>
    <s v="LESLIE LUCERO"/>
    <x v="36"/>
    <x v="1"/>
    <x v="0"/>
    <d v="2025-08-14T00:00:00"/>
    <x v="0"/>
    <x v="0"/>
    <x v="0"/>
    <x v="0"/>
    <x v="3"/>
    <x v="3"/>
    <x v="0"/>
    <x v="0"/>
    <s v="AG0048"/>
  </r>
  <r>
    <x v="37"/>
    <s v="MARIA CHAMPA"/>
    <n v="594536.47100000002"/>
    <n v="484281.22899999999"/>
    <n v="121065.29700000001"/>
    <n v="555.47799999999995"/>
    <n v="110255.242"/>
    <n v="19552.154999999999"/>
    <n v="2.4209999999999998"/>
    <n v="2113.1480000000001"/>
    <n v="15246.54"/>
    <n v="63281.644999999997"/>
    <x v="0"/>
    <n v="9803.6990000000005"/>
    <n v="255.63399999999999"/>
    <n v="363384.304"/>
    <x v="0"/>
    <s v="a365_0070@a365.com.pe"/>
    <n v="485005.07900000003"/>
    <x v="12"/>
    <x v="11"/>
    <n v="0.75"/>
    <n v="0.25"/>
    <x v="0"/>
    <n v="0.75"/>
    <d v="2025-10-01T05:58:00"/>
    <d v="2025-10-22T15:07:00"/>
    <x v="0"/>
    <x v="0"/>
    <x v="0"/>
    <x v="0"/>
    <n v="2113.1480000000001"/>
    <n v="255.63399999999999"/>
    <n v="63281.644999999997"/>
    <n v="15246.54"/>
    <n v="1306263.5290000001"/>
    <n v="19552.154999999999"/>
    <n v="484281.22899999999"/>
    <x v="0"/>
    <n v="2.4209999999999998"/>
    <n v="9803.6990000000005"/>
    <x v="37"/>
    <s v="MARIA CHAMPA"/>
    <x v="37"/>
    <x v="2"/>
    <x v="0"/>
    <d v="2021-12-15T00:00:00"/>
    <x v="0"/>
    <x v="0"/>
    <x v="0"/>
    <x v="0"/>
    <x v="9"/>
    <x v="9"/>
    <x v="0"/>
    <x v="0"/>
    <s v="AG0070"/>
  </r>
  <r>
    <x v="38"/>
    <s v="YEISY MAGUIÑA"/>
    <n v="618411.66"/>
    <n v="538787.34199999995"/>
    <n v="89137.293000000005"/>
    <n v="850.90599999999995"/>
    <n v="79624.317999999999"/>
    <n v="7029.6409999999996"/>
    <m/>
    <n v="670.85799999999995"/>
    <n v="3269.944"/>
    <n v="68113.399999999994"/>
    <x v="0"/>
    <n v="140.83699999999999"/>
    <n v="399.63799999999998"/>
    <n v="450364.98700000002"/>
    <x v="0"/>
    <s v="a365_0059@a365.com.pe"/>
    <n v="540353.18599999999"/>
    <x v="5"/>
    <x v="5"/>
    <n v="0.83"/>
    <n v="0.16"/>
    <x v="0"/>
    <n v="0.83"/>
    <d v="2025-10-01T07:59:00"/>
    <d v="2025-10-22T17:13:00"/>
    <x v="0"/>
    <x v="0"/>
    <x v="0"/>
    <x v="0"/>
    <n v="670.85799999999995"/>
    <n v="399.63799999999998"/>
    <n v="68113.399999999994"/>
    <n v="3269.944"/>
    <n v="1282388.3400000001"/>
    <n v="7029.6409999999996"/>
    <n v="538787.34199999995"/>
    <x v="0"/>
    <m/>
    <n v="140.83699999999999"/>
    <x v="38"/>
    <s v="YEISY MAGUIÑA"/>
    <x v="38"/>
    <x v="2"/>
    <x v="0"/>
    <d v="2025-09-01T00:00:00"/>
    <x v="0"/>
    <x v="0"/>
    <x v="0"/>
    <x v="0"/>
    <x v="3"/>
    <x v="3"/>
    <x v="0"/>
    <x v="0"/>
    <s v="AG0059"/>
  </r>
  <r>
    <x v="39"/>
    <s v="KATHERINE QUIÑONES"/>
    <n v="672092.72100000002"/>
    <n v="533014.19099999999"/>
    <n v="98867.464000000007"/>
    <n v="148.149"/>
    <n v="139078.53"/>
    <n v="9873.5859999999993"/>
    <m/>
    <n v="55667.216"/>
    <n v="148.553"/>
    <n v="66512.813999999998"/>
    <x v="0"/>
    <m/>
    <n v="6876.3609999999999"/>
    <n v="434746.29399999999"/>
    <x v="0"/>
    <s v="a365_0061@a365.com.pe"/>
    <n v="533761.90700000001"/>
    <x v="16"/>
    <x v="15"/>
    <n v="0.81"/>
    <n v="0.19"/>
    <x v="0"/>
    <n v="0.81"/>
    <d v="2025-10-01T11:52:00"/>
    <d v="2025-10-22T18:08:00"/>
    <x v="0"/>
    <x v="0"/>
    <x v="0"/>
    <x v="0"/>
    <n v="55667.216"/>
    <n v="6876.3609999999999"/>
    <n v="66512.813999999998"/>
    <n v="148.553"/>
    <n v="1228707.2790000001"/>
    <n v="9873.5859999999993"/>
    <n v="533014.19099999999"/>
    <x v="0"/>
    <m/>
    <m/>
    <x v="39"/>
    <s v="KATHERINE QUIÑONES"/>
    <x v="39"/>
    <x v="2"/>
    <x v="0"/>
    <d v="2025-09-25T00:00:00"/>
    <x v="0"/>
    <x v="0"/>
    <x v="2"/>
    <x v="0"/>
    <x v="4"/>
    <x v="4"/>
    <x v="0"/>
    <x v="0"/>
    <s v="AG0061"/>
  </r>
  <r>
    <x v="40"/>
    <s v="RENATA VASQUEZ"/>
    <n v="507557.44799999997"/>
    <n v="435164.53499999997"/>
    <n v="108215.17600000001"/>
    <n v="5608.1239999999998"/>
    <n v="72392.913"/>
    <n v="11877.53"/>
    <n v="0.63200000000000001"/>
    <n v="1323.4949999999999"/>
    <n v="3611.5149999999999"/>
    <n v="48924.502"/>
    <x v="0"/>
    <n v="35.859000000000002"/>
    <n v="6619.38"/>
    <n v="322045.78899999999"/>
    <x v="0"/>
    <s v="a365_0066@a365.com.pe"/>
    <n v="435869.08899999998"/>
    <x v="6"/>
    <x v="6"/>
    <n v="0.74"/>
    <n v="0.25"/>
    <x v="2"/>
    <n v="0.75"/>
    <d v="2025-10-01T13:13:00"/>
    <d v="2025-10-22T22:09:00"/>
    <x v="0"/>
    <x v="0"/>
    <x v="0"/>
    <x v="0"/>
    <n v="1323.4949999999999"/>
    <n v="6619.38"/>
    <n v="48924.502"/>
    <n v="3611.5149999999999"/>
    <n v="1393242.5519999999"/>
    <n v="11877.53"/>
    <n v="435164.53499999997"/>
    <x v="0"/>
    <n v="0.63200000000000001"/>
    <n v="35.859000000000002"/>
    <x v="40"/>
    <s v="RENATA VASQUEZ"/>
    <x v="40"/>
    <x v="2"/>
    <x v="0"/>
    <d v="2025-09-25T00:00:00"/>
    <x v="0"/>
    <x v="0"/>
    <x v="2"/>
    <x v="0"/>
    <x v="5"/>
    <x v="5"/>
    <x v="5"/>
    <x v="0"/>
    <s v="AG0066"/>
  </r>
  <r>
    <x v="41"/>
    <s v="KARIM ANGERMÜLLER"/>
    <n v="334526.74599999998"/>
    <n v="253318.13399999999"/>
    <n v="37624.701999999997"/>
    <n v="776.74300000000005"/>
    <n v="81208.611999999994"/>
    <n v="6474.1610000000001"/>
    <m/>
    <n v="1223.492"/>
    <n v="17379.696"/>
    <n v="31232.772000000001"/>
    <x v="0"/>
    <n v="24626.851999999999"/>
    <n v="271.63900000000001"/>
    <n v="220771.842"/>
    <x v="0"/>
    <s v="a365_0072@a365.com.pe"/>
    <n v="259173.28700000001"/>
    <x v="17"/>
    <x v="16"/>
    <n v="0.85"/>
    <n v="0.15"/>
    <x v="0"/>
    <n v="0.85"/>
    <d v="2025-10-04T08:44:00"/>
    <d v="2025-10-22T12:23:00"/>
    <x v="0"/>
    <x v="0"/>
    <x v="0"/>
    <x v="0"/>
    <n v="1223.492"/>
    <n v="271.63900000000001"/>
    <n v="31232.772000000001"/>
    <n v="17379.696"/>
    <n v="1566273.254"/>
    <n v="6474.1610000000001"/>
    <n v="253318.13399999999"/>
    <x v="0"/>
    <m/>
    <n v="24626.851999999999"/>
    <x v="41"/>
    <s v="KARIM ANGERMÜLLER"/>
    <x v="41"/>
    <x v="2"/>
    <x v="0"/>
    <d v="2025-10-10T00:00:00"/>
    <x v="0"/>
    <x v="0"/>
    <x v="0"/>
    <x v="0"/>
    <x v="1"/>
    <x v="1"/>
    <x v="0"/>
    <x v="0"/>
    <s v="AG0072"/>
  </r>
  <r>
    <x v="42"/>
    <s v="SONIA  CARHUAJULCA"/>
    <n v="620267.87300000002"/>
    <n v="510225.13299999997"/>
    <n v="69300.385999999999"/>
    <n v="973.8"/>
    <n v="110042.74"/>
    <n v="18362.36"/>
    <m/>
    <n v="20055.698"/>
    <n v="8521.0560000000005"/>
    <n v="62885.534"/>
    <x v="0"/>
    <m/>
    <n v="218.09200000000001"/>
    <n v="443391.62300000002"/>
    <x v="0"/>
    <s v="a365_0077@a365.com.pe"/>
    <n v="513665.80900000001"/>
    <x v="3"/>
    <x v="3"/>
    <n v="0.86"/>
    <n v="0.13"/>
    <x v="0"/>
    <n v="0.86"/>
    <d v="2025-10-01T08:06:00"/>
    <d v="2025-10-22T18:12:00"/>
    <x v="0"/>
    <x v="4"/>
    <x v="1"/>
    <x v="0"/>
    <n v="20055.698"/>
    <n v="218.09200000000001"/>
    <n v="62885.534"/>
    <n v="8521.0560000000005"/>
    <n v="1280532.1270000001"/>
    <n v="18362.36"/>
    <n v="510225.13299999997"/>
    <x v="0"/>
    <m/>
    <m/>
    <x v="42"/>
    <s v="CARHUAJULCA"/>
    <x v="42"/>
    <x v="3"/>
    <x v="0"/>
    <d v="2025-04-11T00:00:00"/>
    <x v="0"/>
    <x v="0"/>
    <x v="0"/>
    <x v="0"/>
    <x v="1"/>
    <x v="1"/>
    <x v="1"/>
    <x v="0"/>
    <s v="AG0077"/>
  </r>
  <r>
    <x v="43"/>
    <s v="JUAN MONTALVAN"/>
    <n v="669620.82799999998"/>
    <n v="562700.92200000002"/>
    <n v="81893.553"/>
    <n v="75.474999999999994"/>
    <n v="106919.906"/>
    <n v="15012.508"/>
    <m/>
    <n v="2115.6590000000001"/>
    <n v="19677.108"/>
    <n v="65153.408000000003"/>
    <x v="0"/>
    <n v="3280.2950000000001"/>
    <n v="1680.9280000000001"/>
    <n v="488463.81300000002"/>
    <x v="0"/>
    <s v="a365_0078@a365.com.pe"/>
    <n v="570432.84100000001"/>
    <x v="7"/>
    <x v="7"/>
    <n v="0.86"/>
    <n v="0.14000000000000001"/>
    <x v="0"/>
    <n v="0.86"/>
    <d v="2025-10-01T13:06:00"/>
    <d v="2025-10-22T18:08:00"/>
    <x v="0"/>
    <x v="0"/>
    <x v="0"/>
    <x v="0"/>
    <n v="2115.6590000000001"/>
    <n v="1680.9280000000001"/>
    <n v="65153.408000000003"/>
    <n v="19677.108"/>
    <n v="1231179.172"/>
    <n v="15012.508"/>
    <n v="562700.92200000002"/>
    <x v="0"/>
    <m/>
    <n v="3280.2950000000001"/>
    <x v="43"/>
    <s v="PANAIFO JUAN"/>
    <x v="43"/>
    <x v="3"/>
    <x v="0"/>
    <d v="2025-06-28T00:00:00"/>
    <x v="0"/>
    <x v="0"/>
    <x v="2"/>
    <x v="0"/>
    <x v="4"/>
    <x v="4"/>
    <x v="0"/>
    <x v="0"/>
    <s v="AG0078"/>
  </r>
  <r>
    <x v="44"/>
    <s v="MIRIAM VERGARAY"/>
    <n v="598492.45600000001"/>
    <n v="498993.58799999999"/>
    <n v="86225.884999999995"/>
    <n v="1121.5319999999999"/>
    <n v="99498.868000000002"/>
    <n v="26213.116000000002"/>
    <m/>
    <n v="1053.6300000000001"/>
    <n v="3019.944"/>
    <n v="69019.960000000006"/>
    <x v="0"/>
    <m/>
    <n v="192.21799999999999"/>
    <n v="413523.74"/>
    <x v="0"/>
    <s v="a365_0079@a365.com.pe"/>
    <n v="500871.15700000001"/>
    <x v="10"/>
    <x v="9"/>
    <n v="0.83"/>
    <n v="0.17"/>
    <x v="0"/>
    <n v="0.83"/>
    <d v="2025-10-01T06:53:00"/>
    <d v="2025-10-22T16:02:00"/>
    <x v="1"/>
    <x v="0"/>
    <x v="0"/>
    <x v="0"/>
    <n v="1053.6300000000001"/>
    <n v="192.21799999999999"/>
    <n v="69019.960000000006"/>
    <n v="3019.944"/>
    <n v="1302307.544"/>
    <n v="26213.116000000002"/>
    <n v="498993.58799999999"/>
    <x v="0"/>
    <m/>
    <m/>
    <x v="44"/>
    <s v="MIRIAM VERGARAY"/>
    <x v="44"/>
    <x v="1"/>
    <x v="0"/>
    <d v="2023-09-05T00:00:00"/>
    <x v="0"/>
    <x v="0"/>
    <x v="0"/>
    <x v="0"/>
    <x v="0"/>
    <x v="0"/>
    <x v="1"/>
    <x v="2"/>
    <s v="AG0079"/>
  </r>
  <r>
    <x v="45"/>
    <s v="EVELYN CARDENAS"/>
    <n v="389796.92800000001"/>
    <n v="324283.70400000003"/>
    <n v="52766.576000000001"/>
    <n v="554.69899999999996"/>
    <n v="65513.224000000002"/>
    <n v="11742.409"/>
    <m/>
    <n v="739.60900000000004"/>
    <n v="7534.6859999999997"/>
    <n v="42827.161"/>
    <x v="0"/>
    <n v="1672.1489999999999"/>
    <n v="997.21"/>
    <n v="276539.27600000001"/>
    <x v="0"/>
    <s v="a365_0080@a365.com.pe"/>
    <n v="329860.55099999998"/>
    <x v="10"/>
    <x v="9"/>
    <n v="0.84"/>
    <n v="0.16"/>
    <x v="0"/>
    <n v="0.84"/>
    <d v="2025-10-04T08:45:00"/>
    <d v="2025-10-22T18:04:00"/>
    <x v="0"/>
    <x v="0"/>
    <x v="0"/>
    <x v="0"/>
    <n v="739.60900000000004"/>
    <n v="997.21"/>
    <n v="42827.161"/>
    <n v="7534.6859999999997"/>
    <n v="1511003.0719999999"/>
    <n v="11742.409"/>
    <n v="324283.70400000003"/>
    <x v="0"/>
    <m/>
    <n v="1672.1489999999999"/>
    <x v="45"/>
    <s v="LEON EVELYN "/>
    <x v="45"/>
    <x v="3"/>
    <x v="0"/>
    <d v="2025-10-09T00:00:00"/>
    <x v="0"/>
    <x v="0"/>
    <x v="0"/>
    <x v="0"/>
    <x v="1"/>
    <x v="1"/>
    <x v="1"/>
    <x v="0"/>
    <s v="AG0080"/>
  </r>
  <r>
    <x v="46"/>
    <s v="ALEJO TOU FUNG"/>
    <n v="566787.47"/>
    <n v="473566.641"/>
    <n v="54313.567999999999"/>
    <n v="73.400999999999996"/>
    <n v="93220.828999999998"/>
    <n v="7585.4539999999997"/>
    <m/>
    <n v="11260.186"/>
    <n v="12453.931"/>
    <n v="61534.118999999999"/>
    <x v="0"/>
    <n v="181.441"/>
    <n v="205.69800000000001"/>
    <n v="419444.38199999998"/>
    <x v="0"/>
    <s v="a365_0081@a365.com.pe"/>
    <n v="473831.35100000002"/>
    <x v="7"/>
    <x v="7"/>
    <n v="0.89"/>
    <n v="0.11"/>
    <x v="0"/>
    <n v="0.89"/>
    <d v="2025-10-01T12:59:00"/>
    <d v="2025-10-22T21:16:00"/>
    <x v="0"/>
    <x v="0"/>
    <x v="0"/>
    <x v="0"/>
    <n v="11260.186"/>
    <n v="205.69800000000001"/>
    <n v="61534.118999999999"/>
    <n v="12453.931"/>
    <n v="1334012.53"/>
    <n v="7585.4539999999997"/>
    <n v="473566.641"/>
    <x v="0"/>
    <m/>
    <n v="181.441"/>
    <x v="46"/>
    <s v="ALEJO TOU FUNG"/>
    <x v="46"/>
    <x v="2"/>
    <x v="0"/>
    <d v="2024-07-01T00:00:00"/>
    <x v="0"/>
    <x v="0"/>
    <x v="2"/>
    <x v="0"/>
    <x v="4"/>
    <x v="4"/>
    <x v="1"/>
    <x v="0"/>
    <s v="AG0081"/>
  </r>
  <r>
    <x v="47"/>
    <s v="CARMEN SANTOS"/>
    <n v="32899.300999999999"/>
    <n v="28827.673999999999"/>
    <n v="2304.723"/>
    <m/>
    <n v="4071.627"/>
    <n v="190.10599999999999"/>
    <m/>
    <n v="37.936999999999998"/>
    <n v="221.25299999999999"/>
    <n v="3622.3310000000001"/>
    <x v="0"/>
    <m/>
    <m/>
    <n v="26544.598999999998"/>
    <x v="0"/>
    <s v="a365_0082@a365.com.pe"/>
    <n v="28849.322"/>
    <x v="18"/>
    <x v="17"/>
    <n v="0.92"/>
    <n v="0.08"/>
    <x v="0"/>
    <n v="0.92"/>
    <d v="2025-10-01T12:08:00"/>
    <d v="2025-10-01T21:16:00"/>
    <x v="0"/>
    <x v="0"/>
    <x v="0"/>
    <x v="0"/>
    <n v="37.936999999999998"/>
    <m/>
    <n v="3622.3310000000001"/>
    <n v="221.25299999999999"/>
    <n v="1867900.699"/>
    <n v="190.10599999999999"/>
    <n v="28827.673999999999"/>
    <x v="0"/>
    <m/>
    <m/>
    <x v="47"/>
    <s v="ERAZO CARMEN"/>
    <x v="47"/>
    <x v="2"/>
    <x v="0"/>
    <d v="2025-06-28T00:00:00"/>
    <x v="0"/>
    <x v="0"/>
    <x v="2"/>
    <x v="0"/>
    <x v="5"/>
    <x v="5"/>
    <x v="1"/>
    <x v="0"/>
    <s v="AG0082"/>
  </r>
  <r>
    <x v="48"/>
    <s v="MADELEINE TAPIA"/>
    <n v="692580.40700000001"/>
    <n v="555324.98"/>
    <n v="73277.247000000003"/>
    <n v="1903.606"/>
    <n v="137255.427"/>
    <n v="11176.323"/>
    <n v="368.46800000000002"/>
    <n v="56190.050999999999"/>
    <n v="57.154000000000003"/>
    <n v="68945.919999999998"/>
    <x v="0"/>
    <n v="393.20499999999998"/>
    <n v="124.306"/>
    <n v="481697.402"/>
    <x v="0"/>
    <s v="a365_0086@a365.com.pe"/>
    <n v="556878.255"/>
    <x v="15"/>
    <x v="14"/>
    <n v="0.86"/>
    <n v="0.13"/>
    <x v="0"/>
    <n v="0.87"/>
    <d v="2025-10-01T12:55:00"/>
    <d v="2025-10-22T21:04:00"/>
    <x v="0"/>
    <x v="0"/>
    <x v="0"/>
    <x v="0"/>
    <n v="56190.050999999999"/>
    <n v="124.306"/>
    <n v="68945.919999999998"/>
    <n v="57.154000000000003"/>
    <n v="1208219.5930000001"/>
    <n v="11176.323"/>
    <n v="555324.98"/>
    <x v="0"/>
    <n v="368.46800000000002"/>
    <n v="393.20499999999998"/>
    <x v="48"/>
    <s v="MADELEINE TAPIA"/>
    <x v="48"/>
    <x v="0"/>
    <x v="0"/>
    <d v="2024-05-02T00:00:00"/>
    <x v="0"/>
    <x v="0"/>
    <x v="2"/>
    <x v="0"/>
    <x v="4"/>
    <x v="4"/>
    <x v="1"/>
    <x v="2"/>
    <s v="AG0086"/>
  </r>
  <r>
    <x v="49"/>
    <s v="MELISSA LOZANO"/>
    <n v="1881089.149"/>
    <n v="210344.91"/>
    <n v="37048.822"/>
    <n v="452.041"/>
    <n v="1670744.2390000001"/>
    <n v="46072.542999999998"/>
    <m/>
    <n v="1604501.2830000001"/>
    <n v="4824.6909999999998"/>
    <n v="14790.412"/>
    <x v="0"/>
    <n v="555.30999999999995"/>
    <m/>
    <n v="173847.774"/>
    <x v="0"/>
    <s v="a365_0087@a365.com.pe"/>
    <n v="211348.63699999999"/>
    <x v="19"/>
    <x v="18"/>
    <n v="0.82"/>
    <n v="0.18"/>
    <x v="0"/>
    <n v="0.82"/>
    <d v="2025-10-03T02:31:00"/>
    <d v="2025-10-02T21:03:00"/>
    <x v="1"/>
    <x v="0"/>
    <x v="0"/>
    <x v="0"/>
    <n v="1604501.2830000001"/>
    <m/>
    <n v="14790.412"/>
    <n v="4824.6909999999998"/>
    <n v="19710.850999999999"/>
    <n v="46072.542999999998"/>
    <n v="210344.91"/>
    <x v="0"/>
    <m/>
    <n v="555.30999999999995"/>
    <x v="49"/>
    <s v="MELISA LOZANO"/>
    <x v="49"/>
    <x v="3"/>
    <x v="0"/>
    <d v="2023-07-19T00:00:00"/>
    <x v="0"/>
    <x v="0"/>
    <x v="2"/>
    <x v="1"/>
    <x v="10"/>
    <x v="10"/>
    <x v="1"/>
    <x v="0"/>
    <s v="AG0087"/>
  </r>
  <r>
    <x v="50"/>
    <s v="ADRIEL QUINTANA"/>
    <n v="64926.137999999999"/>
    <n v="54381.216999999997"/>
    <n v="626.97"/>
    <n v="8.2170000000000005"/>
    <n v="10544.921"/>
    <n v="1732.1310000000001"/>
    <m/>
    <n v="226.51400000000001"/>
    <n v="713.53"/>
    <n v="6927.5469999999996"/>
    <x v="0"/>
    <n v="945.19899999999996"/>
    <m/>
    <n v="54125.489000000001"/>
    <x v="0"/>
    <s v="a365_0088@a365.com.pe"/>
    <n v="54760.675999999999"/>
    <x v="7"/>
    <x v="7"/>
    <n v="0.99"/>
    <n v="0.01"/>
    <x v="0"/>
    <n v="0.99"/>
    <d v="2025-10-04T09:10:00"/>
    <d v="2025-10-22T22:02:00"/>
    <x v="0"/>
    <x v="0"/>
    <x v="0"/>
    <x v="0"/>
    <n v="226.51400000000001"/>
    <m/>
    <n v="6927.5469999999996"/>
    <n v="713.53"/>
    <n v="1835873.862"/>
    <n v="1732.1310000000001"/>
    <n v="54381.216999999997"/>
    <x v="0"/>
    <m/>
    <n v="945.19899999999996"/>
    <x v="50"/>
    <s v="MERA ADRIEL "/>
    <x v="50"/>
    <x v="0"/>
    <x v="0"/>
    <d v="2025-10-21T00:00:00"/>
    <x v="0"/>
    <x v="0"/>
    <x v="2"/>
    <x v="0"/>
    <x v="5"/>
    <x v="5"/>
    <x v="1"/>
    <x v="0"/>
    <s v="AG0088"/>
  </r>
  <r>
    <x v="51"/>
    <s v="SANDRA MENDOZA"/>
    <n v="620071.46100000001"/>
    <n v="514869.54599999997"/>
    <n v="123710.785"/>
    <n v="644.14300000000003"/>
    <n v="105201.91499999999"/>
    <n v="9310.6820000000007"/>
    <n v="2.8860000000000001"/>
    <n v="1332.76"/>
    <n v="25947.045999999998"/>
    <n v="62847.178999999996"/>
    <x v="0"/>
    <n v="5546.3310000000001"/>
    <n v="215.03100000000001"/>
    <n v="393645.20799999998"/>
    <x v="0"/>
    <s v="a365_0090@a365.com.pe"/>
    <n v="518000.136"/>
    <x v="10"/>
    <x v="9"/>
    <n v="0.76"/>
    <n v="0.24"/>
    <x v="0"/>
    <n v="0.76"/>
    <d v="2025-10-01T07:59:00"/>
    <d v="2025-10-22T15:06:00"/>
    <x v="0"/>
    <x v="0"/>
    <x v="0"/>
    <x v="0"/>
    <n v="1332.76"/>
    <n v="215.03100000000001"/>
    <n v="62847.178999999996"/>
    <n v="25947.045999999998"/>
    <n v="1280728.5390000001"/>
    <n v="9310.6820000000007"/>
    <n v="514869.54599999997"/>
    <x v="0"/>
    <n v="2.8860000000000001"/>
    <n v="5546.3310000000001"/>
    <x v="51"/>
    <s v="PRIETO SANDRA"/>
    <x v="51"/>
    <x v="0"/>
    <x v="0"/>
    <d v="2025-06-28T00:00:00"/>
    <x v="0"/>
    <x v="0"/>
    <x v="0"/>
    <x v="0"/>
    <x v="9"/>
    <x v="9"/>
    <x v="0"/>
    <x v="0"/>
    <s v="AG0090"/>
  </r>
  <r>
    <x v="52"/>
    <s v="VALENTINA SANCHEZ"/>
    <n v="387334.62400000001"/>
    <n v="318455.359"/>
    <n v="59361.125"/>
    <n v="798.875"/>
    <n v="68879.264999999999"/>
    <n v="7310.165"/>
    <n v="3.66"/>
    <n v="9160.8889999999992"/>
    <n v="6619.0429999999997"/>
    <n v="41837.906000000003"/>
    <x v="0"/>
    <n v="3947.6019999999999"/>
    <m/>
    <n v="259314.59400000001"/>
    <x v="0"/>
    <s v="a365_0091@a365.com.pe"/>
    <n v="319474.59399999998"/>
    <x v="3"/>
    <x v="3"/>
    <n v="0.81"/>
    <n v="0.19"/>
    <x v="0"/>
    <n v="0.81"/>
    <d v="2025-10-04T08:47:00"/>
    <d v="2025-10-22T18:03:00"/>
    <x v="0"/>
    <x v="0"/>
    <x v="0"/>
    <x v="0"/>
    <n v="9160.8889999999992"/>
    <m/>
    <n v="41837.906000000003"/>
    <n v="6619.0429999999997"/>
    <n v="1513465.3759999999"/>
    <n v="7310.165"/>
    <n v="318455.359"/>
    <x v="0"/>
    <n v="3.66"/>
    <n v="3947.6019999999999"/>
    <x v="52"/>
    <s v="VALENCIA VALENTINA"/>
    <x v="52"/>
    <x v="3"/>
    <x v="0"/>
    <d v="2025-10-09T00:00:00"/>
    <x v="0"/>
    <x v="0"/>
    <x v="0"/>
    <x v="0"/>
    <x v="1"/>
    <x v="1"/>
    <x v="1"/>
    <x v="0"/>
    <s v="AG0091"/>
  </r>
  <r>
    <x v="53"/>
    <s v="KEVIN MENDEZ"/>
    <n v="274164.94400000002"/>
    <n v="248677.717"/>
    <n v="34513.546000000002"/>
    <n v="549.42399999999998"/>
    <n v="25487.226999999999"/>
    <n v="7476.7240000000002"/>
    <m/>
    <n v="773.01599999999996"/>
    <n v="733.16700000000003"/>
    <n v="16372.86"/>
    <x v="0"/>
    <m/>
    <n v="131.46"/>
    <n v="214184.88500000001"/>
    <x v="0"/>
    <s v="a365_0093@a365.com.pe"/>
    <n v="249247.85500000001"/>
    <x v="4"/>
    <x v="4"/>
    <n v="0.86"/>
    <n v="0.14000000000000001"/>
    <x v="0"/>
    <n v="0.86"/>
    <d v="2025-10-01T08:00:00"/>
    <d v="2025-10-22T12:04:00"/>
    <x v="0"/>
    <x v="0"/>
    <x v="0"/>
    <x v="0"/>
    <n v="773.01599999999996"/>
    <n v="131.46"/>
    <n v="16372.86"/>
    <n v="733.16700000000003"/>
    <n v="1626635.0560000001"/>
    <n v="7476.7240000000002"/>
    <n v="248677.717"/>
    <x v="0"/>
    <m/>
    <m/>
    <x v="53"/>
    <s v="NUÑEZ KEVIN"/>
    <x v="53"/>
    <x v="0"/>
    <x v="0"/>
    <d v="2025-06-28T00:00:00"/>
    <x v="0"/>
    <x v="0"/>
    <x v="0"/>
    <x v="1"/>
    <x v="11"/>
    <x v="11"/>
    <x v="1"/>
    <x v="0"/>
    <s v="AG0093"/>
  </r>
  <r>
    <x v="54"/>
    <s v="SUGEY MOGOLLON"/>
    <n v="329481.44300000003"/>
    <n v="262098.06099999999"/>
    <n v="23561.677"/>
    <n v="637.14"/>
    <n v="67383.381999999998"/>
    <n v="23482.918000000001"/>
    <n v="1.502"/>
    <n v="422.93700000000001"/>
    <n v="5998.9880000000003"/>
    <n v="37132.597999999998"/>
    <x v="0"/>
    <n v="344.43900000000002"/>
    <m/>
    <n v="238921.389"/>
    <x v="0"/>
    <s v="a365_0094@a365.com.pe"/>
    <n v="263120.20600000001"/>
    <x v="15"/>
    <x v="14"/>
    <n v="0.91"/>
    <n v="0.09"/>
    <x v="0"/>
    <n v="0.91"/>
    <d v="2025-10-11T07:02:00"/>
    <d v="2025-10-22T16:01:00"/>
    <x v="1"/>
    <x v="0"/>
    <x v="0"/>
    <x v="0"/>
    <n v="422.93700000000001"/>
    <m/>
    <n v="37132.597999999998"/>
    <n v="5998.9880000000003"/>
    <n v="1571318.557"/>
    <n v="23482.918000000001"/>
    <n v="262098.06099999999"/>
    <x v="0"/>
    <n v="1.502"/>
    <n v="344.43900000000002"/>
    <x v="54"/>
    <s v="SUGEY MOGOLLÓN"/>
    <x v="54"/>
    <x v="3"/>
    <x v="0"/>
    <d v="2021-12-09T00:00:00"/>
    <x v="0"/>
    <x v="0"/>
    <x v="0"/>
    <x v="0"/>
    <x v="0"/>
    <x v="0"/>
    <x v="1"/>
    <x v="2"/>
    <s v="AG0094"/>
  </r>
  <r>
    <x v="55"/>
    <s v="ALDO RONDINEL"/>
    <n v="353525.89199999999"/>
    <n v="289268.897"/>
    <n v="55959.877"/>
    <n v="570.23699999999997"/>
    <n v="64256.995000000003"/>
    <n v="8702.9110000000001"/>
    <m/>
    <n v="915.89099999999996"/>
    <n v="9216.7060000000001"/>
    <n v="38834.540999999997"/>
    <x v="0"/>
    <n v="5610.0029999999997"/>
    <n v="976.94299999999998"/>
    <n v="235978.28200000001"/>
    <x v="0"/>
    <s v="a365_0095@a365.com.pe"/>
    <n v="292508.39600000001"/>
    <x v="3"/>
    <x v="3"/>
    <n v="0.81"/>
    <n v="0.19"/>
    <x v="0"/>
    <n v="0.81"/>
    <d v="2025-10-04T08:48:00"/>
    <d v="2025-10-22T18:01:00"/>
    <x v="0"/>
    <x v="0"/>
    <x v="0"/>
    <x v="0"/>
    <n v="915.89099999999996"/>
    <n v="976.94299999999998"/>
    <n v="38834.540999999997"/>
    <n v="9216.7060000000001"/>
    <n v="1547274.108"/>
    <n v="8702.9110000000001"/>
    <n v="289268.897"/>
    <x v="0"/>
    <m/>
    <n v="5610.0029999999997"/>
    <x v="55"/>
    <s v="PEREDA ALDO "/>
    <x v="55"/>
    <x v="2"/>
    <x v="0"/>
    <d v="2025-10-09T00:00:00"/>
    <x v="0"/>
    <x v="0"/>
    <x v="0"/>
    <x v="0"/>
    <x v="1"/>
    <x v="1"/>
    <x v="0"/>
    <x v="0"/>
    <s v="AG0095"/>
  </r>
  <r>
    <x v="56"/>
    <s v="PENELOPE AYALA"/>
    <n v="165720.959"/>
    <n v="136075.20800000001"/>
    <n v="33577.300999999999"/>
    <n v="124.86499999999999"/>
    <n v="29645.751"/>
    <n v="6907.7709999999997"/>
    <m/>
    <n v="462.71499999999997"/>
    <n v="5991.5680000000002"/>
    <n v="16027.352999999999"/>
    <x v="0"/>
    <m/>
    <n v="256.34399999999999"/>
    <n v="102688.641"/>
    <x v="0"/>
    <s v="a365_0096@a365.com.pe"/>
    <n v="136390.807"/>
    <x v="3"/>
    <x v="3"/>
    <n v="0.75"/>
    <n v="0.25"/>
    <x v="0"/>
    <n v="0.75"/>
    <d v="2025-10-01T10:15:00"/>
    <d v="2025-10-16T11:02:00"/>
    <x v="0"/>
    <x v="0"/>
    <x v="0"/>
    <x v="0"/>
    <n v="462.71499999999997"/>
    <n v="256.34399999999999"/>
    <n v="16027.352999999999"/>
    <n v="5991.5680000000002"/>
    <n v="1735079.041"/>
    <n v="6907.7709999999997"/>
    <n v="136075.20800000001"/>
    <x v="0"/>
    <m/>
    <m/>
    <x v="56"/>
    <s v="PENELOPE AYALA"/>
    <x v="56"/>
    <x v="1"/>
    <x v="0"/>
    <d v="2025-06-02T00:00:00"/>
    <x v="0"/>
    <x v="0"/>
    <x v="0"/>
    <x v="1"/>
    <x v="7"/>
    <x v="7"/>
    <x v="0"/>
    <x v="0"/>
    <s v="AG0096"/>
  </r>
  <r>
    <x v="57"/>
    <s v="NARCIZO CAVERO"/>
    <n v="780866.14599999995"/>
    <n v="498552.32500000001"/>
    <n v="409551.26400000002"/>
    <n v="7.2080000000000002"/>
    <n v="282313.821"/>
    <n v="15078.163"/>
    <m/>
    <n v="191835.81700000001"/>
    <n v="13912.118"/>
    <n v="61320.724999999999"/>
    <x v="0"/>
    <n v="166.99799999999999"/>
    <m/>
    <n v="89193.523000000001"/>
    <x v="0"/>
    <s v="a365_0097@a365.com.pe"/>
    <n v="498751.995"/>
    <x v="20"/>
    <x v="19"/>
    <n v="0.18"/>
    <n v="0.82"/>
    <x v="0"/>
    <n v="0.18"/>
    <d v="2025-10-01T08:51:00"/>
    <d v="2025-10-22T18:00:00"/>
    <x v="0"/>
    <x v="0"/>
    <x v="0"/>
    <x v="0"/>
    <n v="191835.81700000001"/>
    <m/>
    <n v="61320.724999999999"/>
    <n v="13912.118"/>
    <n v="1119933.8540000001"/>
    <n v="15078.163"/>
    <n v="498552.32500000001"/>
    <x v="0"/>
    <m/>
    <n v="166.99799999999999"/>
    <x v="57"/>
    <s v="NARCIZO MARTIN"/>
    <x v="57"/>
    <x v="1"/>
    <x v="0"/>
    <d v="2025-03-04T00:00:00"/>
    <x v="0"/>
    <x v="0"/>
    <x v="0"/>
    <x v="0"/>
    <x v="1"/>
    <x v="1"/>
    <x v="1"/>
    <x v="3"/>
    <s v="AG0097"/>
  </r>
  <r>
    <x v="58"/>
    <s v="LEANDRO ALVAREZ"/>
    <n v="353261.35"/>
    <n v="285006.45"/>
    <n v="41775.228000000003"/>
    <n v="355.31200000000001"/>
    <n v="68254.899999999994"/>
    <n v="4885.4769999999999"/>
    <n v="0.85699999999999998"/>
    <n v="184.14599999999999"/>
    <n v="17881.144"/>
    <n v="40604.752999999997"/>
    <x v="0"/>
    <n v="3309.7159999999999"/>
    <n v="1388.807"/>
    <n v="243406.41"/>
    <x v="0"/>
    <s v="a365_0099@a365.com.pe"/>
    <n v="285536.95"/>
    <x v="12"/>
    <x v="11"/>
    <n v="0.85"/>
    <n v="0.15"/>
    <x v="0"/>
    <n v="0.85"/>
    <d v="2025-10-04T08:48:00"/>
    <d v="2025-10-21T18:00:00"/>
    <x v="0"/>
    <x v="0"/>
    <x v="0"/>
    <x v="0"/>
    <n v="184.14599999999999"/>
    <n v="1388.807"/>
    <n v="40604.752999999997"/>
    <n v="17881.144"/>
    <n v="1547538.65"/>
    <n v="4885.4769999999999"/>
    <n v="285006.45"/>
    <x v="0"/>
    <n v="0.85699999999999998"/>
    <n v="3309.7159999999999"/>
    <x v="58"/>
    <s v="RAMIREZ LEANDRO"/>
    <x v="58"/>
    <x v="2"/>
    <x v="0"/>
    <d v="2025-10-09T00:00:00"/>
    <x v="0"/>
    <x v="0"/>
    <x v="0"/>
    <x v="0"/>
    <x v="1"/>
    <x v="1"/>
    <x v="1"/>
    <x v="0"/>
    <s v="AG0099"/>
  </r>
  <r>
    <x v="59"/>
    <s v="RICHARD PAUCARA"/>
    <n v="393140.50799999997"/>
    <n v="341725.61900000001"/>
    <n v="309350.89"/>
    <n v="492.97199999999998"/>
    <n v="51414.889000000003"/>
    <n v="4334.7550000000001"/>
    <m/>
    <n v="1407.6690000000001"/>
    <n v="3999.1790000000001"/>
    <n v="40806.743999999999"/>
    <x v="0"/>
    <n v="866.54200000000003"/>
    <m/>
    <n v="32022.844000000001"/>
    <x v="0"/>
    <s v="a365_0101@a365.com.pe"/>
    <n v="341866.70600000001"/>
    <x v="5"/>
    <x v="5"/>
    <n v="0.09"/>
    <n v="0.9"/>
    <x v="0"/>
    <n v="0.09"/>
    <d v="2025-10-04T11:24:00"/>
    <d v="2025-10-22T17:00:00"/>
    <x v="1"/>
    <x v="0"/>
    <x v="0"/>
    <x v="0"/>
    <n v="1407.6690000000001"/>
    <m/>
    <n v="40806.743999999999"/>
    <n v="3999.1790000000001"/>
    <n v="1507659.4920000001"/>
    <n v="4334.7550000000001"/>
    <n v="341725.61900000001"/>
    <x v="0"/>
    <m/>
    <n v="866.54200000000003"/>
    <x v="59"/>
    <s v="CONDORI RICHARD"/>
    <x v="59"/>
    <x v="2"/>
    <x v="0"/>
    <d v="2025-10-09T00:00:00"/>
    <x v="0"/>
    <x v="0"/>
    <x v="0"/>
    <x v="0"/>
    <x v="3"/>
    <x v="3"/>
    <x v="1"/>
    <x v="1"/>
    <s v="AG0101"/>
  </r>
  <r>
    <x v="60"/>
    <s v="JOSE ROJAS"/>
    <n v="563796.08100000001"/>
    <n v="407653.20899999997"/>
    <n v="49090.864999999998"/>
    <n v="547.87800000000004"/>
    <n v="156142.872"/>
    <n v="23751.307000000001"/>
    <m/>
    <n v="54284.627"/>
    <n v="24038.078000000001"/>
    <n v="51801.65"/>
    <x v="0"/>
    <n v="1961.56"/>
    <n v="305.64999999999998"/>
    <n v="364927.576"/>
    <x v="0"/>
    <s v="a365_0102@a365.com.pe"/>
    <n v="414566.31900000002"/>
    <x v="21"/>
    <x v="20"/>
    <n v="0.88"/>
    <n v="0.12"/>
    <x v="0"/>
    <n v="0.88"/>
    <d v="2025-10-02T09:00:00"/>
    <d v="2025-10-22T18:01:00"/>
    <x v="0"/>
    <x v="0"/>
    <x v="0"/>
    <x v="0"/>
    <n v="54284.627"/>
    <n v="305.64999999999998"/>
    <n v="51801.65"/>
    <n v="24038.078000000001"/>
    <n v="1337003.919"/>
    <n v="23751.307000000001"/>
    <n v="407653.20899999997"/>
    <x v="0"/>
    <m/>
    <n v="1961.56"/>
    <x v="60"/>
    <s v="CARBAJAL JOSÉ"/>
    <x v="60"/>
    <x v="3"/>
    <x v="0"/>
    <d v="2025-08-25T00:00:00"/>
    <x v="0"/>
    <x v="0"/>
    <x v="0"/>
    <x v="0"/>
    <x v="1"/>
    <x v="1"/>
    <x v="1"/>
    <x v="0"/>
    <s v="AG0102"/>
  </r>
  <r>
    <x v="61"/>
    <s v="XIOMARA ROJAS"/>
    <n v="515064.60499999998"/>
    <n v="436231.86499999999"/>
    <n v="82711.335999999996"/>
    <n v="44.786000000000001"/>
    <n v="78832.740000000005"/>
    <n v="14845.191000000001"/>
    <m/>
    <n v="37.005000000000003"/>
    <n v="8043.808"/>
    <n v="55389.603000000003"/>
    <x v="0"/>
    <n v="260.28399999999999"/>
    <n v="256.84899999999999"/>
    <n v="354041.98700000002"/>
    <x v="0"/>
    <s v="a365_0110@a365.com.pe"/>
    <n v="436798.109"/>
    <x v="2"/>
    <x v="2"/>
    <n v="0.81"/>
    <n v="0.19"/>
    <x v="0"/>
    <n v="0.81"/>
    <d v="2025-10-01T07:52:00"/>
    <d v="2025-10-22T16:08:00"/>
    <x v="0"/>
    <x v="0"/>
    <x v="0"/>
    <x v="0"/>
    <n v="37.005000000000003"/>
    <n v="256.84899999999999"/>
    <n v="55389.603000000003"/>
    <n v="8043.808"/>
    <n v="1385735.395"/>
    <n v="14845.191000000001"/>
    <n v="436231.86499999999"/>
    <x v="0"/>
    <m/>
    <n v="260.28399999999999"/>
    <x v="61"/>
    <s v="RAMOS XIOMARA"/>
    <x v="61"/>
    <x v="2"/>
    <x v="0"/>
    <d v="2025-08-18T00:00:00"/>
    <x v="0"/>
    <x v="0"/>
    <x v="0"/>
    <x v="0"/>
    <x v="0"/>
    <x v="0"/>
    <x v="0"/>
    <x v="0"/>
    <s v="AG0110"/>
  </r>
  <r>
    <x v="62"/>
    <s v="JAFET AREVALO"/>
    <n v="637994.21499999997"/>
    <n v="483160.29800000001"/>
    <n v="413231.26500000001"/>
    <n v="26.085000000000001"/>
    <n v="154833.91699999999"/>
    <n v="5089.95"/>
    <n v="0.67900000000000005"/>
    <n v="54649.841"/>
    <n v="28142.085999999999"/>
    <n v="66950.434999999998"/>
    <x v="0"/>
    <n v="0.92600000000000005"/>
    <m/>
    <n v="69923.938999999998"/>
    <x v="0"/>
    <s v="a365_0111@a365.com.pe"/>
    <n v="483181.28899999999"/>
    <x v="17"/>
    <x v="16"/>
    <n v="0.14000000000000001"/>
    <n v="0.86"/>
    <x v="0"/>
    <n v="0.14000000000000001"/>
    <d v="2025-10-01T07:57:00"/>
    <d v="2025-10-22T17:00:00"/>
    <x v="0"/>
    <x v="0"/>
    <x v="0"/>
    <x v="0"/>
    <n v="54649.841"/>
    <m/>
    <n v="66950.434999999998"/>
    <n v="28142.085999999999"/>
    <n v="1262805.7849999999"/>
    <n v="5089.95"/>
    <n v="483160.29800000001"/>
    <x v="0"/>
    <n v="0.67900000000000005"/>
    <n v="0.92600000000000005"/>
    <x v="62"/>
    <s v="JAFET AREVALO"/>
    <x v="62"/>
    <x v="0"/>
    <x v="0"/>
    <d v="2024-05-13T00:00:00"/>
    <x v="0"/>
    <x v="0"/>
    <x v="0"/>
    <x v="0"/>
    <x v="3"/>
    <x v="3"/>
    <x v="1"/>
    <x v="3"/>
    <s v="AG0111"/>
  </r>
  <r>
    <x v="63"/>
    <s v="BELTRAN ENRIQUEZ"/>
    <n v="649763.56099999999"/>
    <n v="523309.18599999999"/>
    <n v="480338.09600000002"/>
    <n v="54.536000000000001"/>
    <n v="126454.375"/>
    <n v="3934.83"/>
    <m/>
    <n v="50977.036999999997"/>
    <n v="10920.334000000001"/>
    <n v="60137.38"/>
    <x v="0"/>
    <n v="484.79399999999998"/>
    <m/>
    <n v="42935.553999999996"/>
    <x v="0"/>
    <s v="a365_0116@a365.com.pe"/>
    <n v="523328.18599999999"/>
    <x v="12"/>
    <x v="11"/>
    <n v="0.08"/>
    <n v="0.92"/>
    <x v="0"/>
    <n v="0.08"/>
    <d v="2025-10-01T07:56:00"/>
    <d v="2025-10-22T17:00:00"/>
    <x v="0"/>
    <x v="0"/>
    <x v="0"/>
    <x v="0"/>
    <n v="50977.036999999997"/>
    <m/>
    <n v="60137.38"/>
    <n v="10920.334000000001"/>
    <n v="1251036.439"/>
    <n v="3934.83"/>
    <n v="523309.18599999999"/>
    <x v="0"/>
    <m/>
    <n v="484.79399999999998"/>
    <x v="63"/>
    <s v="BELTRAN ENRIQUEZ"/>
    <x v="63"/>
    <x v="3"/>
    <x v="0"/>
    <d v="2024-04-01T00:00:00"/>
    <x v="0"/>
    <x v="0"/>
    <x v="0"/>
    <x v="0"/>
    <x v="3"/>
    <x v="3"/>
    <x v="1"/>
    <x v="1"/>
    <s v="AG0116"/>
  </r>
  <r>
    <x v="64"/>
    <s v="CIELO SAN MARTIN"/>
    <n v="220923.1"/>
    <n v="183354.34599999999"/>
    <n v="35093.478999999999"/>
    <n v="111.35"/>
    <n v="37568.754000000001"/>
    <n v="17958.825000000001"/>
    <n v="1.202"/>
    <n v="1.5029999999999999"/>
    <n v="19397.383999999998"/>
    <n v="0.39400000000000002"/>
    <x v="0"/>
    <m/>
    <n v="209.446"/>
    <n v="148611.31099999999"/>
    <x v="0"/>
    <s v="a365_0123@a365.com.pe"/>
    <n v="183816.14"/>
    <x v="10"/>
    <x v="9"/>
    <n v="0.81"/>
    <n v="0.19"/>
    <x v="0"/>
    <n v="0.81"/>
    <d v="2025-10-01T08:17:00"/>
    <d v="2025-10-22T20:03:00"/>
    <x v="0"/>
    <x v="0"/>
    <x v="0"/>
    <x v="0"/>
    <n v="1.5029999999999999"/>
    <n v="209.446"/>
    <n v="0.39400000000000002"/>
    <n v="19397.383999999998"/>
    <n v="1679876.9"/>
    <n v="17958.825000000001"/>
    <n v="183354.34599999999"/>
    <x v="0"/>
    <n v="1.202"/>
    <m/>
    <x v="64"/>
    <s v="CIELO SAN MARTIN"/>
    <x v="64"/>
    <x v="2"/>
    <x v="0"/>
    <d v="2025-05-20T00:00:00"/>
    <x v="0"/>
    <x v="0"/>
    <x v="0"/>
    <x v="1"/>
    <x v="11"/>
    <x v="11"/>
    <x v="0"/>
    <x v="0"/>
    <s v="AG0123"/>
  </r>
  <r>
    <x v="65"/>
    <s v="JORGE CCAHUANA"/>
    <n v="159322.299"/>
    <n v="138745.43700000001"/>
    <n v="27935.714"/>
    <n v="791.94500000000005"/>
    <n v="20576.862000000001"/>
    <n v="1127.895"/>
    <m/>
    <n v="174.23500000000001"/>
    <n v="1191.079"/>
    <n v="17878.670999999998"/>
    <x v="0"/>
    <m/>
    <n v="204.982"/>
    <n v="110213.70600000001"/>
    <x v="0"/>
    <s v="a365_0125@a365.com.pe"/>
    <n v="138941.36499999999"/>
    <x v="5"/>
    <x v="5"/>
    <n v="0.79"/>
    <n v="0.2"/>
    <x v="2"/>
    <n v="0.8"/>
    <d v="2025-10-02T13:01:00"/>
    <d v="2025-10-10T22:02:00"/>
    <x v="0"/>
    <x v="0"/>
    <x v="0"/>
    <x v="0"/>
    <n v="174.23500000000001"/>
    <n v="204.982"/>
    <n v="17878.670999999998"/>
    <n v="1191.079"/>
    <n v="1741477.7009999999"/>
    <n v="1127.895"/>
    <n v="138745.43700000001"/>
    <x v="0"/>
    <m/>
    <m/>
    <x v="65"/>
    <s v="MAMANI JORGE"/>
    <x v="65"/>
    <x v="0"/>
    <x v="1"/>
    <d v="2025-08-16T00:00:00"/>
    <x v="4"/>
    <x v="2"/>
    <x v="2"/>
    <x v="0"/>
    <x v="5"/>
    <x v="5"/>
    <x v="1"/>
    <x v="0"/>
    <s v="AG0125"/>
  </r>
  <r>
    <x v="66"/>
    <s v="FIORELLA HUARCAYA"/>
    <n v="552166.88600000006"/>
    <n v="472051.30599999998"/>
    <n v="103415.02099999999"/>
    <n v="438.767"/>
    <n v="80115.58"/>
    <n v="11801.561"/>
    <m/>
    <n v="712.005"/>
    <n v="12632.258"/>
    <n v="54310.171000000002"/>
    <x v="0"/>
    <m/>
    <n v="659.58500000000004"/>
    <n v="369515.26299999998"/>
    <x v="0"/>
    <s v="a365_0127@a365.com.pe"/>
    <n v="473369.05099999998"/>
    <x v="2"/>
    <x v="2"/>
    <n v="0.78"/>
    <n v="0.22"/>
    <x v="0"/>
    <n v="0.78"/>
    <d v="2025-10-01T05:57:00"/>
    <d v="2025-10-22T18:01:00"/>
    <x v="0"/>
    <x v="0"/>
    <x v="0"/>
    <x v="0"/>
    <n v="712.005"/>
    <n v="659.58500000000004"/>
    <n v="54310.171000000002"/>
    <n v="12632.258"/>
    <n v="1348633.1140000001"/>
    <n v="11801.561"/>
    <n v="472051.30599999998"/>
    <x v="0"/>
    <m/>
    <m/>
    <x v="66"/>
    <s v="FIORELLA HUARCAYA"/>
    <x v="66"/>
    <x v="2"/>
    <x v="0"/>
    <d v="2024-07-11T00:00:00"/>
    <x v="0"/>
    <x v="0"/>
    <x v="0"/>
    <x v="0"/>
    <x v="1"/>
    <x v="1"/>
    <x v="1"/>
    <x v="0"/>
    <s v="AG0127"/>
  </r>
  <r>
    <x v="67"/>
    <s v="JULIA RODRIGUEZ"/>
    <n v="680974.03599999996"/>
    <n v="489587.84299999999"/>
    <n v="53366.743999999999"/>
    <n v="1751.3420000000001"/>
    <n v="191386.193"/>
    <n v="7528.8630000000003"/>
    <m/>
    <n v="121406.125"/>
    <n v="829.51900000000001"/>
    <n v="61324.947"/>
    <x v="0"/>
    <m/>
    <n v="296.73899999999998"/>
    <n v="435441.16100000002"/>
    <x v="0"/>
    <s v="a365_0199@a365.com.pe"/>
    <n v="490559.24699999997"/>
    <x v="21"/>
    <x v="20"/>
    <n v="0.89"/>
    <n v="0.11"/>
    <x v="0"/>
    <n v="0.89"/>
    <d v="2025-10-01T11:55:00"/>
    <d v="2025-10-22T21:01:00"/>
    <x v="0"/>
    <x v="0"/>
    <x v="0"/>
    <x v="0"/>
    <n v="121406.125"/>
    <n v="296.73899999999998"/>
    <n v="61324.947"/>
    <n v="829.51900000000001"/>
    <n v="1219825.9639999999"/>
    <n v="7528.8630000000003"/>
    <n v="489587.84299999999"/>
    <x v="0"/>
    <m/>
    <m/>
    <x v="67"/>
    <s v="SANCHEZ JULIA"/>
    <x v="67"/>
    <x v="0"/>
    <x v="0"/>
    <d v="2025-08-16T00:00:00"/>
    <x v="0"/>
    <x v="0"/>
    <x v="2"/>
    <x v="0"/>
    <x v="4"/>
    <x v="4"/>
    <x v="1"/>
    <x v="0"/>
    <s v="AG0199"/>
  </r>
  <r>
    <x v="68"/>
    <s v="DENISSE SERNA"/>
    <n v="596790.02599999995"/>
    <n v="512443.598"/>
    <n v="64525.703000000001"/>
    <n v="493.89499999999998"/>
    <n v="84346.428"/>
    <n v="11660.43"/>
    <n v="0.51400000000000001"/>
    <n v="1027.645"/>
    <n v="6923.06"/>
    <n v="64582.794999999998"/>
    <x v="0"/>
    <m/>
    <n v="151.98400000000001"/>
    <n v="447607.11599999998"/>
    <x v="0"/>
    <s v="a365_0206@a365.com.pe"/>
    <n v="512626.71399999998"/>
    <x v="6"/>
    <x v="6"/>
    <n v="0.87"/>
    <n v="0.13"/>
    <x v="0"/>
    <n v="0.87"/>
    <d v="2025-10-01T08:02:00"/>
    <d v="2025-10-22T17:03:00"/>
    <x v="0"/>
    <x v="0"/>
    <x v="0"/>
    <x v="0"/>
    <n v="1027.645"/>
    <n v="151.98400000000001"/>
    <n v="64582.794999999998"/>
    <n v="6923.06"/>
    <n v="1304009.9739999999"/>
    <n v="11660.43"/>
    <n v="512443.598"/>
    <x v="0"/>
    <n v="0.51400000000000001"/>
    <m/>
    <x v="68"/>
    <s v="VEGA DENISSE"/>
    <x v="68"/>
    <x v="0"/>
    <x v="0"/>
    <d v="2025-08-16T00:00:00"/>
    <x v="0"/>
    <x v="0"/>
    <x v="0"/>
    <x v="0"/>
    <x v="3"/>
    <x v="3"/>
    <x v="1"/>
    <x v="0"/>
    <s v="AG0206"/>
  </r>
  <r>
    <x v="69"/>
    <s v="RUBEN MARIN"/>
    <n v="582669.69799999997"/>
    <n v="479960.21100000001"/>
    <n v="95289.53"/>
    <n v="1263.1310000000001"/>
    <n v="102709.48699999999"/>
    <n v="21285.524000000001"/>
    <n v="72.509"/>
    <n v="869.63199999999995"/>
    <n v="16053.891"/>
    <n v="63339.328000000001"/>
    <x v="0"/>
    <n v="714.202"/>
    <n v="374.40100000000001"/>
    <n v="385013.91600000003"/>
    <x v="0"/>
    <s v="a365_0214@a365.com.pe"/>
    <n v="481566.57699999999"/>
    <x v="3"/>
    <x v="3"/>
    <n v="0.8"/>
    <n v="0.2"/>
    <x v="0"/>
    <n v="0.8"/>
    <d v="2025-10-01T06:04:00"/>
    <d v="2025-10-22T17:01:00"/>
    <x v="0"/>
    <x v="0"/>
    <x v="0"/>
    <x v="0"/>
    <n v="869.63199999999995"/>
    <n v="374.40100000000001"/>
    <n v="63339.328000000001"/>
    <n v="16053.891"/>
    <n v="1318130.3019999999"/>
    <n v="21285.524000000001"/>
    <n v="479960.21100000001"/>
    <x v="0"/>
    <n v="72.509"/>
    <n v="714.202"/>
    <x v="69"/>
    <s v="RUBEN MARIN_x000a_"/>
    <x v="69"/>
    <x v="2"/>
    <x v="0"/>
    <d v="2024-11-02T00:00:00"/>
    <x v="0"/>
    <x v="0"/>
    <x v="0"/>
    <x v="0"/>
    <x v="3"/>
    <x v="3"/>
    <x v="1"/>
    <x v="2"/>
    <s v="AG0214"/>
  </r>
  <r>
    <x v="70"/>
    <s v="PEDRO SENISSE"/>
    <n v="588386.57400000002"/>
    <n v="481819.36099999998"/>
    <n v="102074.32"/>
    <n v="242.11500000000001"/>
    <n v="106567.213"/>
    <n v="16619.114000000001"/>
    <m/>
    <n v="2608.6579999999999"/>
    <n v="15252.303"/>
    <n v="69718.452999999994"/>
    <x v="0"/>
    <n v="2092.7710000000002"/>
    <n v="275.91399999999999"/>
    <n v="384763.19500000001"/>
    <x v="0"/>
    <s v="a365_0217@a365.com.pe"/>
    <n v="487079.63"/>
    <x v="3"/>
    <x v="3"/>
    <n v="0.79"/>
    <n v="0.21"/>
    <x v="0"/>
    <n v="0.79"/>
    <d v="2025-10-01T07:57:00"/>
    <d v="2025-10-22T15:05:00"/>
    <x v="0"/>
    <x v="0"/>
    <x v="0"/>
    <x v="0"/>
    <n v="2608.6579999999999"/>
    <n v="275.91399999999999"/>
    <n v="69718.452999999994"/>
    <n v="15252.303"/>
    <n v="1312413.426"/>
    <n v="16619.114000000001"/>
    <n v="481819.36099999998"/>
    <x v="0"/>
    <m/>
    <n v="2092.7710000000002"/>
    <x v="70"/>
    <s v="PEDRO SENISSE"/>
    <x v="70"/>
    <x v="3"/>
    <x v="0"/>
    <d v="2025-09-05T00:00:00"/>
    <x v="0"/>
    <x v="0"/>
    <x v="0"/>
    <x v="0"/>
    <x v="9"/>
    <x v="9"/>
    <x v="0"/>
    <x v="0"/>
    <s v="AG0217"/>
  </r>
  <r>
    <x v="71"/>
    <s v="JOSTIN BUSTAMANTE"/>
    <n v="242461.856"/>
    <n v="204285.32199999999"/>
    <n v="34987.152000000002"/>
    <n v="1414.93"/>
    <n v="38176.534"/>
    <n v="6064.5060000000003"/>
    <n v="0.33300000000000002"/>
    <n v="666.81799999999998"/>
    <n v="8697.6720000000005"/>
    <n v="19574.014999999999"/>
    <x v="0"/>
    <n v="3173.19"/>
    <m/>
    <n v="168463.769"/>
    <x v="0"/>
    <s v="a365_0225@a365.com.pe"/>
    <n v="204865.851"/>
    <x v="7"/>
    <x v="7"/>
    <n v="0.82"/>
    <n v="0.17"/>
    <x v="2"/>
    <n v="0.83"/>
    <d v="2025-10-01T09:55:00"/>
    <d v="2025-10-21T13:54:00"/>
    <x v="0"/>
    <x v="0"/>
    <x v="0"/>
    <x v="0"/>
    <n v="666.81799999999998"/>
    <m/>
    <n v="19574.014999999999"/>
    <n v="8697.6720000000005"/>
    <n v="1658338.1440000001"/>
    <n v="6064.5060000000003"/>
    <n v="204285.32199999999"/>
    <x v="0"/>
    <n v="0.33300000000000002"/>
    <n v="3173.19"/>
    <x v="71"/>
    <s v="JOSTIN BUSTAMANTE"/>
    <x v="71"/>
    <x v="2"/>
    <x v="0"/>
    <d v="2025-10-01T00:00:00"/>
    <x v="0"/>
    <x v="0"/>
    <x v="0"/>
    <x v="1"/>
    <x v="12"/>
    <x v="12"/>
    <x v="1"/>
    <x v="0"/>
    <s v="AG0225"/>
  </r>
  <r>
    <x v="72"/>
    <s v="ADRIANA ZAPATEL"/>
    <n v="625088.804"/>
    <n v="517984.85499999998"/>
    <n v="103812.084"/>
    <n v="806.226"/>
    <n v="107103.94899999999"/>
    <n v="30390.603999999999"/>
    <n v="0.48799999999999999"/>
    <n v="756.15300000000002"/>
    <n v="7067.2860000000001"/>
    <n v="67961.441999999995"/>
    <x v="0"/>
    <n v="702.69100000000003"/>
    <n v="225.285"/>
    <n v="415951.99400000001"/>
    <x v="0"/>
    <s v="a365_0226@a365.com.pe"/>
    <n v="520570.304"/>
    <x v="10"/>
    <x v="9"/>
    <n v="0.8"/>
    <n v="0.2"/>
    <x v="0"/>
    <n v="0.8"/>
    <d v="2025-10-01T07:56:00"/>
    <d v="2025-10-22T15:08:00"/>
    <x v="0"/>
    <x v="0"/>
    <x v="0"/>
    <x v="0"/>
    <n v="756.15300000000002"/>
    <n v="225.285"/>
    <n v="67961.441999999995"/>
    <n v="7067.2860000000001"/>
    <n v="1275711.196"/>
    <n v="30390.603999999999"/>
    <n v="517984.85499999998"/>
    <x v="0"/>
    <n v="0.48799999999999999"/>
    <n v="702.69100000000003"/>
    <x v="72"/>
    <s v="ADRIANA ZAPATEL"/>
    <x v="72"/>
    <x v="1"/>
    <x v="0"/>
    <d v="2025-09-05T00:00:00"/>
    <x v="0"/>
    <x v="0"/>
    <x v="0"/>
    <x v="0"/>
    <x v="9"/>
    <x v="9"/>
    <x v="1"/>
    <x v="0"/>
    <s v="AG0226"/>
  </r>
  <r>
    <x v="73"/>
    <s v="MONICA ASCUEZ"/>
    <n v="610589.15"/>
    <n v="461961.94400000002"/>
    <n v="83331.524999999994"/>
    <n v="2316.5189999999998"/>
    <n v="148627.20600000001"/>
    <n v="16780.503000000001"/>
    <m/>
    <n v="61134.663"/>
    <n v="8062.3090000000002"/>
    <n v="62399.025000000001"/>
    <x v="0"/>
    <m/>
    <n v="250.70599999999999"/>
    <n v="377229.35399999999"/>
    <x v="0"/>
    <s v="a365_0227@a365.com.pe"/>
    <n v="462877.39799999999"/>
    <x v="17"/>
    <x v="16"/>
    <n v="0.81"/>
    <n v="0.18"/>
    <x v="2"/>
    <n v="0.82"/>
    <d v="2025-10-01T05:56:00"/>
    <d v="2025-10-22T15:03:00"/>
    <x v="0"/>
    <x v="0"/>
    <x v="0"/>
    <x v="0"/>
    <n v="61134.663"/>
    <n v="250.70599999999999"/>
    <n v="62399.025000000001"/>
    <n v="8062.3090000000002"/>
    <n v="1290210.8500000001"/>
    <n v="16780.503000000001"/>
    <n v="461961.94400000002"/>
    <x v="0"/>
    <m/>
    <m/>
    <x v="73"/>
    <s v="MONICA ASCUEZ"/>
    <x v="73"/>
    <x v="1"/>
    <x v="0"/>
    <d v="2022-02-01T00:00:00"/>
    <x v="0"/>
    <x v="0"/>
    <x v="0"/>
    <x v="0"/>
    <x v="9"/>
    <x v="9"/>
    <x v="1"/>
    <x v="2"/>
    <s v="AG0227"/>
  </r>
  <r>
    <x v="74"/>
    <s v="GRACE ALBURQUEQUE"/>
    <n v="558369.07499999995"/>
    <n v="452049.66600000003"/>
    <n v="354669.92099999997"/>
    <n v="7.65"/>
    <n v="106319.409"/>
    <n v="12995.535"/>
    <m/>
    <n v="1023.941"/>
    <n v="30423.877"/>
    <n v="58904.997000000003"/>
    <x v="0"/>
    <n v="2971.0590000000002"/>
    <m/>
    <n v="97535.251000000004"/>
    <x v="0"/>
    <s v="a365_0232@a365.com.pe"/>
    <n v="452212.82199999999"/>
    <x v="12"/>
    <x v="11"/>
    <n v="0.22"/>
    <n v="0.78"/>
    <x v="0"/>
    <n v="0.22"/>
    <d v="2025-10-01T07:55:00"/>
    <d v="2025-10-22T17:00:00"/>
    <x v="0"/>
    <x v="0"/>
    <x v="0"/>
    <x v="0"/>
    <n v="1023.941"/>
    <m/>
    <n v="58904.997000000003"/>
    <n v="30423.877"/>
    <n v="1342430.925"/>
    <n v="12995.535"/>
    <n v="452049.66600000003"/>
    <x v="0"/>
    <m/>
    <n v="2971.0590000000002"/>
    <x v="74"/>
    <s v="GRACE ALBURQUEQUE"/>
    <x v="74"/>
    <x v="2"/>
    <x v="0"/>
    <d v="2022-02-01T00:00:00"/>
    <x v="0"/>
    <x v="0"/>
    <x v="0"/>
    <x v="0"/>
    <x v="3"/>
    <x v="3"/>
    <x v="1"/>
    <x v="3"/>
    <s v="AG0232"/>
  </r>
  <r>
    <x v="75"/>
    <s v="SARA CONDEZO"/>
    <n v="574766.09499999997"/>
    <n v="489963.16700000002"/>
    <n v="78253.289000000004"/>
    <n v="1161.4739999999999"/>
    <n v="84802.928"/>
    <n v="16013.04"/>
    <m/>
    <n v="1750.0840000000001"/>
    <n v="6875.8190000000004"/>
    <n v="59373.233"/>
    <x v="0"/>
    <n v="528.78800000000001"/>
    <n v="261.964"/>
    <n v="412277.49099999998"/>
    <x v="0"/>
    <s v="a365_0233@a365.com.pe"/>
    <n v="491692.25400000002"/>
    <x v="2"/>
    <x v="2"/>
    <n v="0.84"/>
    <n v="0.16"/>
    <x v="0"/>
    <n v="0.84"/>
    <d v="2025-10-03T12:57:00"/>
    <d v="2025-10-22T22:02:00"/>
    <x v="0"/>
    <x v="0"/>
    <x v="0"/>
    <x v="0"/>
    <n v="1750.0840000000001"/>
    <n v="261.964"/>
    <n v="59373.233"/>
    <n v="6875.8190000000004"/>
    <n v="1326033.905"/>
    <n v="16013.04"/>
    <n v="489963.16700000002"/>
    <x v="0"/>
    <m/>
    <n v="528.78800000000001"/>
    <x v="75"/>
    <s v="SARA CONDEZO"/>
    <x v="75"/>
    <x v="1"/>
    <x v="0"/>
    <d v="2023-12-05T00:00:00"/>
    <x v="0"/>
    <x v="0"/>
    <x v="2"/>
    <x v="0"/>
    <x v="5"/>
    <x v="5"/>
    <x v="0"/>
    <x v="2"/>
    <s v="AG0233"/>
  </r>
  <r>
    <x v="76"/>
    <s v="HILLARY UGARTE"/>
    <n v="391360.299"/>
    <n v="324589.098"/>
    <n v="53844.381000000001"/>
    <n v="1582.6410000000001"/>
    <n v="66771.201000000001"/>
    <n v="6744.9319999999998"/>
    <m/>
    <n v="488.45800000000003"/>
    <n v="14809.4"/>
    <n v="39168.296999999999"/>
    <x v="0"/>
    <n v="3298.4769999999999"/>
    <n v="2261.6370000000002"/>
    <n v="269337.92499999999"/>
    <x v="0"/>
    <s v="a365_0237@a365.com.pe"/>
    <n v="324764.94699999999"/>
    <x v="10"/>
    <x v="9"/>
    <n v="0.83"/>
    <n v="0.17"/>
    <x v="0"/>
    <n v="0.83"/>
    <d v="2025-10-01T08:01:00"/>
    <d v="2025-10-22T18:00:00"/>
    <x v="0"/>
    <x v="0"/>
    <x v="0"/>
    <x v="0"/>
    <n v="488.45800000000003"/>
    <n v="2261.6370000000002"/>
    <n v="39168.296999999999"/>
    <n v="14809.4"/>
    <n v="1509439.7009999999"/>
    <n v="6744.9319999999998"/>
    <n v="324589.098"/>
    <x v="0"/>
    <m/>
    <n v="3298.4769999999999"/>
    <x v="76"/>
    <s v="HILLARY UGARTE"/>
    <x v="76"/>
    <x v="0"/>
    <x v="0"/>
    <d v="2025-09-05T00:00:00"/>
    <x v="0"/>
    <x v="0"/>
    <x v="0"/>
    <x v="0"/>
    <x v="1"/>
    <x v="1"/>
    <x v="1"/>
    <x v="0"/>
    <s v="AG0237"/>
  </r>
  <r>
    <x v="77"/>
    <s v="MARIA ALCANTARA"/>
    <n v="606418.49600000004"/>
    <n v="511358.91899999999"/>
    <n v="323157.70500000002"/>
    <n v="2988.6480000000001"/>
    <n v="95059.577000000005"/>
    <n v="12435.348"/>
    <m/>
    <n v="4298.6559999999999"/>
    <n v="20533.185000000001"/>
    <n v="56492.065000000002"/>
    <x v="0"/>
    <n v="1300.3230000000001"/>
    <m/>
    <n v="185840.429"/>
    <x v="0"/>
    <s v="a365_0240@a365.com.pe"/>
    <n v="511986.78200000001"/>
    <x v="7"/>
    <x v="7"/>
    <n v="0.36"/>
    <n v="0.63"/>
    <x v="2"/>
    <n v="0.37"/>
    <d v="2025-10-01T20:52:00"/>
    <d v="2025-10-22T06:02:00"/>
    <x v="0"/>
    <x v="0"/>
    <x v="0"/>
    <x v="0"/>
    <n v="4298.6559999999999"/>
    <m/>
    <n v="56492.065000000002"/>
    <n v="20533.185000000001"/>
    <n v="1294381.504"/>
    <n v="12435.348"/>
    <n v="511358.91899999999"/>
    <x v="0"/>
    <m/>
    <n v="1300.3230000000001"/>
    <x v="77"/>
    <s v="ALCANTARA MARIA "/>
    <x v="77"/>
    <x v="1"/>
    <x v="0"/>
    <d v="2025-10-01T00:00:00"/>
    <x v="0"/>
    <x v="0"/>
    <x v="1"/>
    <x v="0"/>
    <x v="2"/>
    <x v="2"/>
    <x v="5"/>
    <x v="0"/>
    <s v="AG0240"/>
  </r>
  <r>
    <x v="78"/>
    <s v="BRENDA SANTAMARINA"/>
    <n v="591931.51"/>
    <n v="494314.21"/>
    <n v="102519.15399999999"/>
    <n v="887.51099999999997"/>
    <n v="97617.3"/>
    <n v="22332.557000000001"/>
    <m/>
    <n v="2520.672"/>
    <n v="7132.223"/>
    <n v="64958.038999999997"/>
    <x v="0"/>
    <n v="469.505"/>
    <n v="204.304"/>
    <n v="393681.96299999999"/>
    <x v="0"/>
    <s v="a365_0241@a365.com.pe"/>
    <n v="497088.62800000003"/>
    <x v="7"/>
    <x v="7"/>
    <n v="0.79"/>
    <n v="0.21"/>
    <x v="0"/>
    <n v="0.79"/>
    <d v="2025-10-01T05:57:00"/>
    <d v="2025-10-22T15:01:00"/>
    <x v="0"/>
    <x v="0"/>
    <x v="0"/>
    <x v="0"/>
    <n v="2520.672"/>
    <n v="204.304"/>
    <n v="64958.038999999997"/>
    <n v="7132.223"/>
    <n v="1308868.49"/>
    <n v="22332.557000000001"/>
    <n v="494314.21"/>
    <x v="0"/>
    <m/>
    <n v="469.505"/>
    <x v="78"/>
    <s v="BRENDA SANTAMARINA"/>
    <x v="78"/>
    <x v="3"/>
    <x v="0"/>
    <d v="2025-03-19T00:00:00"/>
    <x v="0"/>
    <x v="0"/>
    <x v="0"/>
    <x v="0"/>
    <x v="9"/>
    <x v="9"/>
    <x v="1"/>
    <x v="0"/>
    <s v="AG0241"/>
  </r>
  <r>
    <x v="79"/>
    <s v="ARACELY LOPEZ"/>
    <n v="569641.13399999996"/>
    <n v="451088.429"/>
    <n v="57471.538"/>
    <n v="1248.154"/>
    <n v="118552.705"/>
    <n v="5234.866"/>
    <n v="41.335000000000001"/>
    <n v="31952.963"/>
    <n v="19924.988000000001"/>
    <n v="58894.428999999996"/>
    <x v="0"/>
    <n v="2193.1469999999999"/>
    <n v="310.97699999999998"/>
    <n v="392804.86499999999"/>
    <x v="0"/>
    <s v="a365_0242@a365.com.pe"/>
    <n v="451524.55699999997"/>
    <x v="16"/>
    <x v="15"/>
    <n v="0.87"/>
    <n v="0.13"/>
    <x v="0"/>
    <n v="0.87"/>
    <d v="2025-10-01T12:02:00"/>
    <d v="2025-10-21T21:05:00"/>
    <x v="0"/>
    <x v="0"/>
    <x v="0"/>
    <x v="0"/>
    <n v="31952.963"/>
    <n v="310.97699999999998"/>
    <n v="58894.428999999996"/>
    <n v="19924.988000000001"/>
    <n v="1331158.8659999999"/>
    <n v="5234.866"/>
    <n v="451088.429"/>
    <x v="0"/>
    <n v="41.335000000000001"/>
    <n v="2193.1469999999999"/>
    <x v="79"/>
    <s v="ARACELY LOPEZ"/>
    <x v="79"/>
    <x v="3"/>
    <x v="0"/>
    <d v="2024-01-23T00:00:00"/>
    <x v="0"/>
    <x v="0"/>
    <x v="2"/>
    <x v="0"/>
    <x v="4"/>
    <x v="4"/>
    <x v="1"/>
    <x v="2"/>
    <s v="AG0242"/>
  </r>
  <r>
    <x v="80"/>
    <s v="POLO ANTERIOR"/>
    <n v="588115.45200000005"/>
    <n v="477074.43800000002"/>
    <n v="65101.838000000003"/>
    <n v="40.182000000000002"/>
    <n v="111041.014"/>
    <n v="11881.096"/>
    <m/>
    <n v="830.85500000000002"/>
    <n v="29426.419000000002"/>
    <n v="63531.873"/>
    <x v="0"/>
    <n v="5189.3969999999999"/>
    <n v="181.374"/>
    <n v="412464.20500000002"/>
    <x v="0"/>
    <s v="a365_0244@a365.com.pe"/>
    <n v="477606.22499999998"/>
    <x v="12"/>
    <x v="11"/>
    <n v="0.86"/>
    <n v="0.14000000000000001"/>
    <x v="0"/>
    <n v="0.86"/>
    <d v="2025-10-01T07:56:00"/>
    <d v="2025-10-22T17:05:00"/>
    <x v="0"/>
    <x v="0"/>
    <x v="0"/>
    <x v="0"/>
    <n v="830.85500000000002"/>
    <n v="181.374"/>
    <n v="63531.873"/>
    <n v="29426.419000000002"/>
    <n v="1312684.548"/>
    <n v="11881.096"/>
    <n v="477074.43800000002"/>
    <x v="0"/>
    <m/>
    <n v="5189.3969999999999"/>
    <x v="80"/>
    <s v="POLO ANTERIOR"/>
    <x v="80"/>
    <x v="3"/>
    <x v="0"/>
    <d v="2025-09-05T00:00:00"/>
    <x v="0"/>
    <x v="0"/>
    <x v="0"/>
    <x v="0"/>
    <x v="3"/>
    <x v="3"/>
    <x v="1"/>
    <x v="0"/>
    <s v="AG0244"/>
  </r>
  <r>
    <x v="81"/>
    <s v="ANGEL MANTILLA"/>
    <n v="658600.85"/>
    <n v="520938.30099999998"/>
    <n v="99306.960999999996"/>
    <n v="203.983"/>
    <n v="137662.549"/>
    <n v="43010.675999999999"/>
    <n v="1.151"/>
    <n v="7645.4070000000002"/>
    <n v="11189.876"/>
    <n v="70375.752999999997"/>
    <x v="0"/>
    <n v="5086.1809999999996"/>
    <n v="353.505"/>
    <n v="421925.609"/>
    <x v="0"/>
    <s v="a365_0245@a365.com.pe"/>
    <n v="521436.55300000001"/>
    <x v="16"/>
    <x v="15"/>
    <n v="0.81"/>
    <n v="0.19"/>
    <x v="0"/>
    <n v="0.81"/>
    <d v="2025-10-01T08:01:00"/>
    <d v="2025-10-22T17:23:00"/>
    <x v="0"/>
    <x v="0"/>
    <x v="0"/>
    <x v="0"/>
    <n v="7645.4070000000002"/>
    <n v="353.505"/>
    <n v="70375.752999999997"/>
    <n v="11189.876"/>
    <n v="1242199.1499999999"/>
    <n v="43010.675999999999"/>
    <n v="520938.30099999998"/>
    <x v="0"/>
    <n v="1.151"/>
    <n v="5086.1809999999996"/>
    <x v="81"/>
    <s v="ANGEL MANTILLA"/>
    <x v="81"/>
    <x v="2"/>
    <x v="0"/>
    <d v="2025-09-05T00:00:00"/>
    <x v="0"/>
    <x v="0"/>
    <x v="0"/>
    <x v="0"/>
    <x v="3"/>
    <x v="3"/>
    <x v="0"/>
    <x v="0"/>
    <s v="AG0245"/>
  </r>
  <r>
    <x v="82"/>
    <s v="MILAGROS QUINECHE"/>
    <n v="625447.56000000006"/>
    <n v="516441.723"/>
    <n v="89907.06"/>
    <n v="782.14"/>
    <n v="109005.837"/>
    <n v="24052.562999999998"/>
    <m/>
    <n v="773.61"/>
    <n v="10972.824000000001"/>
    <n v="66923.644"/>
    <x v="0"/>
    <n v="5943.15"/>
    <n v="340.04599999999999"/>
    <n v="430547.49599999998"/>
    <x v="0"/>
    <s v="a365_0249@a365.com.pe"/>
    <n v="521236.696"/>
    <x v="10"/>
    <x v="9"/>
    <n v="0.83"/>
    <n v="0.17"/>
    <x v="0"/>
    <n v="0.83"/>
    <d v="2025-10-01T06:58:00"/>
    <d v="2025-10-22T16:14:00"/>
    <x v="0"/>
    <x v="0"/>
    <x v="0"/>
    <x v="0"/>
    <n v="773.61"/>
    <n v="340.04599999999999"/>
    <n v="66923.644"/>
    <n v="10972.824000000001"/>
    <n v="1275352.44"/>
    <n v="24052.562999999998"/>
    <n v="516441.723"/>
    <x v="0"/>
    <m/>
    <n v="5943.15"/>
    <x v="82"/>
    <s v="MILAGROS QUINECHE"/>
    <x v="82"/>
    <x v="0"/>
    <x v="0"/>
    <d v="2025-09-05T00:00:00"/>
    <x v="0"/>
    <x v="0"/>
    <x v="0"/>
    <x v="0"/>
    <x v="0"/>
    <x v="0"/>
    <x v="1"/>
    <x v="0"/>
    <s v="AG0249"/>
  </r>
  <r>
    <x v="83"/>
    <s v="FELIX CHEVEZ"/>
    <n v="588602.375"/>
    <n v="491354.44799999997"/>
    <n v="86174.790999999997"/>
    <n v="142.245"/>
    <n v="97247.926999999996"/>
    <n v="7545.8370000000004"/>
    <n v="2.883"/>
    <n v="660.06600000000003"/>
    <n v="22506.241000000002"/>
    <n v="66219.853000000003"/>
    <x v="0"/>
    <n v="157.155"/>
    <n v="155.892"/>
    <n v="406495.82199999999"/>
    <x v="0"/>
    <s v="a365_0250@a365.com.pe"/>
    <n v="492812.85800000001"/>
    <x v="10"/>
    <x v="9"/>
    <n v="0.82"/>
    <n v="0.17"/>
    <x v="0"/>
    <n v="0.83"/>
    <d v="2025-10-01T08:03:00"/>
    <d v="2025-10-22T17:02:00"/>
    <x v="0"/>
    <x v="0"/>
    <x v="0"/>
    <x v="0"/>
    <n v="660.06600000000003"/>
    <n v="155.892"/>
    <n v="66219.853000000003"/>
    <n v="22506.241000000002"/>
    <n v="1312197.625"/>
    <n v="7545.8370000000004"/>
    <n v="491354.44799999997"/>
    <x v="0"/>
    <n v="2.883"/>
    <n v="157.155"/>
    <x v="83"/>
    <s v="FELIX CHEVEZ"/>
    <x v="83"/>
    <x v="0"/>
    <x v="0"/>
    <d v="2025-09-05T00:00:00"/>
    <x v="0"/>
    <x v="0"/>
    <x v="0"/>
    <x v="0"/>
    <x v="3"/>
    <x v="3"/>
    <x v="0"/>
    <x v="0"/>
    <s v="AG0250"/>
  </r>
  <r>
    <x v="84"/>
    <s v="PEDRO FIGUEROA"/>
    <n v="560382.39300000004"/>
    <n v="474272.70600000001"/>
    <n v="68270.577000000005"/>
    <n v="6362.37"/>
    <n v="86109.687000000005"/>
    <n v="7652.0439999999999"/>
    <m/>
    <n v="609.16399999999999"/>
    <n v="11354.583000000001"/>
    <n v="62113.296999999999"/>
    <x v="0"/>
    <n v="3853.1210000000001"/>
    <n v="527.47799999999995"/>
    <n v="401166.98"/>
    <x v="0"/>
    <s v="a365_0251@a365.com.pe"/>
    <n v="475799.92700000003"/>
    <x v="2"/>
    <x v="2"/>
    <n v="0.84"/>
    <n v="0.14000000000000001"/>
    <x v="2"/>
    <n v="0.85"/>
    <d v="2025-10-01T07:59:00"/>
    <d v="2025-10-22T17:10:00"/>
    <x v="0"/>
    <x v="0"/>
    <x v="0"/>
    <x v="0"/>
    <n v="609.16399999999999"/>
    <n v="527.47799999999995"/>
    <n v="62113.296999999999"/>
    <n v="11354.583000000001"/>
    <n v="1340417.6070000001"/>
    <n v="7652.0439999999999"/>
    <n v="474272.70600000001"/>
    <x v="0"/>
    <m/>
    <n v="3853.1210000000001"/>
    <x v="84"/>
    <s v="PEDRO FIGUEROA"/>
    <x v="84"/>
    <x v="2"/>
    <x v="0"/>
    <d v="2025-09-05T00:00:00"/>
    <x v="0"/>
    <x v="0"/>
    <x v="0"/>
    <x v="0"/>
    <x v="3"/>
    <x v="3"/>
    <x v="1"/>
    <x v="0"/>
    <s v="AG0251"/>
  </r>
  <r>
    <x v="85"/>
    <s v="KARLA MOLOCHO"/>
    <n v="158.02099999999999"/>
    <m/>
    <m/>
    <m/>
    <n v="158.02099999999999"/>
    <n v="158.02099999999999"/>
    <m/>
    <m/>
    <m/>
    <m/>
    <x v="0"/>
    <m/>
    <m/>
    <m/>
    <x v="0"/>
    <s v="a365_0252@a365.com.pe"/>
    <m/>
    <x v="9"/>
    <x v="1"/>
    <m/>
    <m/>
    <x v="1"/>
    <m/>
    <d v="2025-10-04T08:09:00"/>
    <d v="2025-10-04T08:12:00"/>
    <x v="0"/>
    <x v="0"/>
    <x v="0"/>
    <x v="0"/>
    <m/>
    <m/>
    <m/>
    <m/>
    <n v="1900641.9790000001"/>
    <n v="158.02099999999999"/>
    <m/>
    <x v="0"/>
    <m/>
    <m/>
    <x v="85"/>
    <s v="KARLA MOLOCHO"/>
    <x v="85"/>
    <x v="2"/>
    <x v="0"/>
    <d v="2025-09-05T00:00:00"/>
    <x v="0"/>
    <x v="0"/>
    <x v="0"/>
    <x v="0"/>
    <x v="3"/>
    <x v="3"/>
    <x v="0"/>
    <x v="0"/>
    <s v="AG0252"/>
  </r>
  <r>
    <x v="86"/>
    <s v="ANGIE PESEROS"/>
    <n v="584936.26199999999"/>
    <n v="497538.26400000002"/>
    <n v="59866.877999999997"/>
    <n v="1056.9670000000001"/>
    <n v="87397.998000000007"/>
    <n v="7613.6940000000004"/>
    <m/>
    <n v="3288.0279999999998"/>
    <n v="4601.2650000000003"/>
    <n v="65106.345000000001"/>
    <x v="0"/>
    <n v="6548.8649999999998"/>
    <n v="239.80099999999999"/>
    <n v="440633.17700000003"/>
    <x v="0"/>
    <s v="a365_0260@a365.com.pe"/>
    <n v="501557.022"/>
    <x v="2"/>
    <x v="2"/>
    <n v="0.88"/>
    <n v="0.12"/>
    <x v="0"/>
    <n v="0.88"/>
    <d v="2025-10-01T07:52:00"/>
    <d v="2025-10-22T17:02:00"/>
    <x v="0"/>
    <x v="0"/>
    <x v="0"/>
    <x v="0"/>
    <n v="3288.0279999999998"/>
    <n v="239.80099999999999"/>
    <n v="65106.345000000001"/>
    <n v="4601.2650000000003"/>
    <n v="1315863.7379999999"/>
    <n v="7613.6940000000004"/>
    <n v="497538.26400000002"/>
    <x v="0"/>
    <m/>
    <n v="6548.8649999999998"/>
    <x v="86"/>
    <s v="ANGIE PESEROS"/>
    <x v="86"/>
    <x v="2"/>
    <x v="0"/>
    <d v="2025-09-05T00:00:00"/>
    <x v="0"/>
    <x v="0"/>
    <x v="0"/>
    <x v="0"/>
    <x v="3"/>
    <x v="3"/>
    <x v="1"/>
    <x v="0"/>
    <s v="AG02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s v="LAURA FUENTES"/>
    <n v="1249"/>
    <n v="1446"/>
    <n v="275.58300000000003"/>
    <n v="294.55900000000003"/>
    <n v="109.798"/>
    <n v="5.3380000000000001"/>
    <n v="398493.96399999998"/>
    <n v="390585.913"/>
    <n v="219.59700000000001"/>
    <n v="6668.049"/>
    <x v="0"/>
    <n v="916"/>
    <x v="0"/>
    <n v="56"/>
    <n v="449.82799999999997"/>
    <n v="1305"/>
    <n v="5758.4750000000004"/>
    <n v="5.1689999999999996"/>
    <n v="2.5000000000000001E-2"/>
    <n v="1018.378"/>
    <n v="2.0270000000000001"/>
    <x v="0"/>
    <x v="0"/>
    <x v="0"/>
    <x v="0"/>
    <x v="0"/>
    <s v="a365_0062@a365.com.pe"/>
    <n v="0.73338670936749395"/>
    <x v="0"/>
    <x v="0"/>
    <x v="0"/>
    <x v="0"/>
    <x v="0"/>
    <x v="0"/>
    <x v="0"/>
    <n v="1E-3"/>
    <n v="34.737000000000002"/>
    <n v="1E-3"/>
    <n v="34.737000000000002"/>
    <n v="0.55700000000000005"/>
    <n v="2008.4949999999999"/>
    <n v="0.75700000000000001"/>
    <n v="1998.4949999999999"/>
    <n v="109.182"/>
    <n v="110.41500000000001"/>
    <n v="3.125"/>
    <n v="1629.799"/>
    <n v="2.9420000000000002"/>
    <n v="10.201000000000001"/>
    <n v="916"/>
    <x v="0"/>
    <x v="0"/>
    <x v="0"/>
    <x v="0"/>
    <x v="0"/>
    <x v="0"/>
    <x v="0"/>
    <n v="1249"/>
    <x v="0"/>
    <x v="0"/>
    <x v="0"/>
    <x v="0"/>
    <x v="0"/>
    <n v="1249"/>
    <x v="0"/>
    <x v="0"/>
    <x v="0"/>
    <x v="0"/>
    <x v="0"/>
    <x v="0"/>
    <x v="0"/>
    <x v="0"/>
    <x v="0"/>
    <x v="0"/>
    <x v="0"/>
    <x v="0"/>
    <x v="0"/>
    <n v="0.151"/>
    <n v="4.6109999999999998"/>
    <x v="0"/>
    <x v="0"/>
    <n v="1249"/>
    <n v="197"/>
    <n v="79"/>
    <n v="10.622"/>
    <n v="0.35799999999999998"/>
    <n v="0.39600000000000002"/>
    <x v="0"/>
    <n v="1326"/>
    <n v="18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PEREZ LAURA"/>
    <x v="0"/>
    <x v="0"/>
    <x v="0"/>
    <d v="2025-06-28T00:00:00"/>
    <x v="0"/>
    <x v="0"/>
    <x v="0"/>
    <x v="0"/>
    <x v="0"/>
    <x v="0"/>
    <x v="0"/>
    <x v="0"/>
  </r>
  <r>
    <x v="1"/>
    <s v="GISSELA ALBURQUEQUE"/>
    <m/>
    <m/>
    <m/>
    <m/>
    <m/>
    <m/>
    <m/>
    <m/>
    <m/>
    <m/>
    <x v="1"/>
    <m/>
    <x v="0"/>
    <m/>
    <m/>
    <m/>
    <m/>
    <m/>
    <m/>
    <m/>
    <m/>
    <x v="0"/>
    <x v="0"/>
    <x v="0"/>
    <x v="0"/>
    <x v="0"/>
    <s v="a365_0305@a365.com.pe"/>
    <m/>
    <x v="0"/>
    <x v="0"/>
    <x v="0"/>
    <x v="0"/>
    <x v="1"/>
    <x v="0"/>
    <x v="0"/>
    <m/>
    <m/>
    <m/>
    <m/>
    <m/>
    <m/>
    <m/>
    <m/>
    <m/>
    <m/>
    <m/>
    <m/>
    <m/>
    <m/>
    <m/>
    <x v="1"/>
    <x v="0"/>
    <x v="1"/>
    <x v="0"/>
    <x v="0"/>
    <x v="0"/>
    <x v="0"/>
    <m/>
    <x v="0"/>
    <x v="0"/>
    <x v="0"/>
    <x v="0"/>
    <x v="0"/>
    <m/>
    <x v="1"/>
    <x v="1"/>
    <x v="1"/>
    <x v="1"/>
    <x v="1"/>
    <x v="1"/>
    <x v="1"/>
    <x v="1"/>
    <x v="1"/>
    <x v="1"/>
    <x v="1"/>
    <x v="0"/>
    <x v="0"/>
    <m/>
    <m/>
    <x v="0"/>
    <x v="0"/>
    <m/>
    <m/>
    <m/>
    <m/>
    <m/>
    <m/>
    <x v="1"/>
    <m/>
    <m/>
    <x v="0"/>
    <x v="1"/>
    <x v="0"/>
    <x v="1"/>
    <x v="0"/>
    <x v="1"/>
    <x v="0"/>
    <x v="1"/>
    <x v="0"/>
    <x v="0"/>
    <x v="0"/>
    <x v="0"/>
    <x v="0"/>
    <x v="0"/>
    <x v="0"/>
    <x v="0"/>
    <x v="0"/>
    <x v="0"/>
    <x v="1"/>
    <s v="GISSEL ALBUQUERQUE"/>
    <x v="1"/>
    <x v="1"/>
    <x v="0"/>
    <d v="2021-09-20T00:00:00"/>
    <x v="0"/>
    <x v="0"/>
    <x v="0"/>
    <x v="0"/>
    <x v="1"/>
    <x v="1"/>
    <x v="1"/>
    <x v="0"/>
  </r>
  <r>
    <x v="2"/>
    <s v="ALFREDO QUISPE"/>
    <n v="554"/>
    <n v="948"/>
    <n v="198.346"/>
    <n v="264.98700000000002"/>
    <n v="182.137"/>
    <n v="9.6959999999999997"/>
    <n v="188032.24"/>
    <n v="171976.965"/>
    <n v="7103.366"/>
    <n v="5381.4870000000001"/>
    <x v="2"/>
    <n v="404"/>
    <x v="1"/>
    <n v="51"/>
    <n v="626.75800000000004"/>
    <n v="605"/>
    <n v="4507.8810000000003"/>
    <n v="9.0549999999999997"/>
    <n v="2.5999999999999999E-2"/>
    <n v="3567.7620000000002"/>
    <n v="2.66"/>
    <x v="0"/>
    <x v="0"/>
    <x v="0"/>
    <x v="0"/>
    <x v="0"/>
    <s v="a365_0306@a365.com.pe"/>
    <n v="0.72924187725631773"/>
    <x v="0"/>
    <x v="0"/>
    <x v="0"/>
    <x v="0"/>
    <x v="1"/>
    <x v="0"/>
    <x v="0"/>
    <n v="1E-3"/>
    <n v="35.097000000000001"/>
    <n v="1E-3"/>
    <n v="35.097000000000001"/>
    <n v="0.436"/>
    <n v="2101.5839999999998"/>
    <n v="0.36099999999999999"/>
    <n v="2095.2759999999998"/>
    <n v="1.325"/>
    <n v="671.48099999999999"/>
    <n v="3.593"/>
    <n v="3213.8090000000002"/>
    <n v="3.9039999999999999"/>
    <n v="10"/>
    <n v="404"/>
    <x v="0"/>
    <x v="0"/>
    <x v="0"/>
    <x v="0"/>
    <x v="0"/>
    <x v="0"/>
    <x v="0"/>
    <n v="554"/>
    <x v="0"/>
    <x v="0"/>
    <x v="0"/>
    <x v="0"/>
    <x v="0"/>
    <n v="554"/>
    <x v="0"/>
    <x v="0"/>
    <x v="0"/>
    <x v="0"/>
    <x v="0"/>
    <x v="0"/>
    <x v="0"/>
    <x v="0"/>
    <x v="0"/>
    <x v="0"/>
    <x v="0"/>
    <x v="0"/>
    <x v="0"/>
    <n v="7.4930000000000003"/>
    <n v="5.6760000000000002"/>
    <x v="0"/>
    <x v="0"/>
    <n v="555"/>
    <n v="394"/>
    <n v="99"/>
    <n v="57.767000000000003"/>
    <n v="0.27600000000000002"/>
    <n v="0.30599999999999999"/>
    <x v="0"/>
    <n v="649"/>
    <n v="33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s v="ALFREDO QUISPE"/>
    <x v="2"/>
    <x v="2"/>
    <x v="0"/>
    <d v="2022-08-10T00:00:00"/>
    <x v="0"/>
    <x v="0"/>
    <x v="1"/>
    <x v="0"/>
    <x v="2"/>
    <x v="2"/>
    <x v="2"/>
    <x v="0"/>
  </r>
  <r>
    <x v="3"/>
    <s v="KARLA CACERES"/>
    <n v="1236"/>
    <n v="1569"/>
    <n v="251.91399999999999"/>
    <n v="293.43099999999998"/>
    <m/>
    <n v="9.9939999999999998"/>
    <n v="395254.43400000001"/>
    <n v="380580.06"/>
    <m/>
    <n v="12363.411"/>
    <x v="1"/>
    <n v="500"/>
    <x v="1"/>
    <n v="45"/>
    <n v="265.887"/>
    <n v="1281"/>
    <n v="6748.5590000000002"/>
    <n v="6.9349999999999996"/>
    <n v="2.1000000000000001E-2"/>
    <n v="2309.607"/>
    <n v="1.3560000000000001"/>
    <x v="0"/>
    <x v="0"/>
    <x v="0"/>
    <x v="0"/>
    <x v="0"/>
    <s v="a365_0002@a365.com.pe"/>
    <n v="0.4045307443365696"/>
    <x v="0"/>
    <x v="0"/>
    <x v="0"/>
    <x v="0"/>
    <x v="0"/>
    <x v="0"/>
    <x v="0"/>
    <n v="0"/>
    <n v="25.091000000000001"/>
    <n v="0"/>
    <n v="25.091000000000001"/>
    <n v="1.982"/>
    <n v="3392.1439999999998"/>
    <n v="6.0999999999999999E-2"/>
    <n v="3382.1439999999998"/>
    <m/>
    <m/>
    <n v="3.121"/>
    <n v="2189.8780000000002"/>
    <n v="5.9210000000000003"/>
    <n v="10"/>
    <n v="500"/>
    <x v="0"/>
    <x v="0"/>
    <x v="0"/>
    <x v="0"/>
    <x v="0"/>
    <x v="0"/>
    <x v="0"/>
    <n v="1236"/>
    <x v="0"/>
    <x v="0"/>
    <x v="0"/>
    <x v="0"/>
    <x v="0"/>
    <n v="1236"/>
    <x v="0"/>
    <x v="0"/>
    <x v="0"/>
    <x v="0"/>
    <x v="0"/>
    <x v="0"/>
    <x v="0"/>
    <x v="0"/>
    <x v="0"/>
    <x v="0"/>
    <x v="0"/>
    <x v="0"/>
    <x v="0"/>
    <m/>
    <n v="7.8789999999999996"/>
    <x v="0"/>
    <x v="0"/>
    <n v="1237"/>
    <n v="333"/>
    <n v="63"/>
    <n v="22.831"/>
    <n v="0.29899999999999999"/>
    <n v="0.44400000000000001"/>
    <x v="0"/>
    <n v="1297"/>
    <n v="37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s v="KARLA CACERES"/>
    <x v="3"/>
    <x v="0"/>
    <x v="0"/>
    <d v="2025-09-25T00:00:00"/>
    <x v="0"/>
    <x v="0"/>
    <x v="0"/>
    <x v="0"/>
    <x v="3"/>
    <x v="3"/>
    <x v="0"/>
    <x v="0"/>
  </r>
  <r>
    <x v="4"/>
    <s v="PATRICIA CHAUPIS"/>
    <n v="481"/>
    <n v="1016"/>
    <n v="148.03100000000001"/>
    <n v="259.38299999999998"/>
    <m/>
    <n v="5.7629999999999999"/>
    <n v="150399.91099999999"/>
    <n v="143179.83100000001"/>
    <m/>
    <n v="2766.5450000000001"/>
    <x v="1"/>
    <n v="422"/>
    <x v="0"/>
    <n v="32"/>
    <n v="214.113"/>
    <n v="513"/>
    <n v="3115.8380000000002"/>
    <n v="8.3059999999999992"/>
    <n v="0.02"/>
    <n v="4452.0249999999996"/>
    <n v="1.51"/>
    <x v="0"/>
    <x v="0"/>
    <x v="0"/>
    <x v="0"/>
    <x v="0"/>
    <s v="a365_0307@a365.com.pe"/>
    <n v="0.87733887733887739"/>
    <x v="0"/>
    <x v="0"/>
    <x v="0"/>
    <x v="0"/>
    <x v="2"/>
    <x v="0"/>
    <x v="0"/>
    <n v="0"/>
    <n v="23.824000000000002"/>
    <n v="0"/>
    <n v="14.739000000000001"/>
    <n v="1.83"/>
    <n v="1633.194"/>
    <n v="1.1850000000000001"/>
    <n v="1629.104"/>
    <m/>
    <m/>
    <n v="3.3090000000000002"/>
    <n v="1012.523"/>
    <n v="0.71099999999999997"/>
    <n v="10.14"/>
    <n v="422"/>
    <x v="0"/>
    <x v="0"/>
    <x v="0"/>
    <x v="0"/>
    <x v="0"/>
    <x v="0"/>
    <x v="0"/>
    <n v="481"/>
    <x v="0"/>
    <x v="0"/>
    <x v="0"/>
    <x v="0"/>
    <x v="0"/>
    <n v="481"/>
    <x v="0"/>
    <x v="0"/>
    <x v="0"/>
    <x v="0"/>
    <x v="0"/>
    <x v="0"/>
    <x v="0"/>
    <x v="0"/>
    <x v="0"/>
    <x v="0"/>
    <x v="0"/>
    <x v="0"/>
    <x v="0"/>
    <m/>
    <n v="2.722"/>
    <x v="0"/>
    <x v="0"/>
    <n v="480"/>
    <n v="536"/>
    <n v="72"/>
    <n v="12.613"/>
    <n v="0.307"/>
    <n v="0.32"/>
    <x v="0"/>
    <n v="552"/>
    <n v="46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s v="PATRICIA CHAUPIS"/>
    <x v="4"/>
    <x v="0"/>
    <x v="0"/>
    <d v="2021-09-20T00:00:00"/>
    <x v="0"/>
    <x v="0"/>
    <x v="1"/>
    <x v="0"/>
    <x v="2"/>
    <x v="2"/>
    <x v="1"/>
    <x v="0"/>
  </r>
  <r>
    <x v="5"/>
    <s v="ESTHER CALSIN"/>
    <n v="181"/>
    <n v="248"/>
    <n v="129.25700000000001"/>
    <n v="119.374"/>
    <n v="53.216999999999999"/>
    <n v="13.912000000000001"/>
    <n v="32055.803"/>
    <n v="28172.477999999999"/>
    <n v="1223.9929999999999"/>
    <n v="2518.239"/>
    <x v="3"/>
    <n v="79"/>
    <x v="0"/>
    <n v="114"/>
    <n v="458.23099999999999"/>
    <n v="295"/>
    <n v="1477.895"/>
    <n v="2.085"/>
    <n v="2.5000000000000001E-2"/>
    <n v="139.70699999999999"/>
    <n v="1.3859999999999999"/>
    <x v="0"/>
    <x v="0"/>
    <x v="0"/>
    <x v="0"/>
    <x v="0"/>
    <s v="a365_0045@a365.com.pe"/>
    <n v="0.43646408839779005"/>
    <x v="0"/>
    <x v="0"/>
    <x v="0"/>
    <x v="0"/>
    <x v="0"/>
    <x v="0"/>
    <x v="0"/>
    <n v="0"/>
    <n v="25.094000000000001"/>
    <n v="0"/>
    <n v="25.094000000000001"/>
    <n v="0.38800000000000001"/>
    <n v="1221.2429999999999"/>
    <n v="0.52300000000000002"/>
    <n v="1211.2429999999999"/>
    <n v="1E-3"/>
    <n v="262.29399999999998"/>
    <n v="3.9119999999999999"/>
    <n v="1666.2159999999999"/>
    <n v="3.1760000000000002"/>
    <n v="539.24400000000003"/>
    <n v="79"/>
    <x v="0"/>
    <x v="0"/>
    <x v="0"/>
    <x v="0"/>
    <x v="0"/>
    <x v="0"/>
    <x v="0"/>
    <n v="181"/>
    <x v="0"/>
    <x v="0"/>
    <x v="0"/>
    <x v="0"/>
    <x v="0"/>
    <n v="181"/>
    <x v="0"/>
    <x v="0"/>
    <x v="0"/>
    <x v="0"/>
    <x v="0"/>
    <x v="0"/>
    <x v="0"/>
    <x v="0"/>
    <x v="0"/>
    <x v="0"/>
    <x v="0"/>
    <x v="0"/>
    <x v="0"/>
    <n v="4.9349999999999996"/>
    <n v="10.154"/>
    <x v="0"/>
    <x v="0"/>
    <n v="181"/>
    <n v="67"/>
    <n v="55"/>
    <n v="10.554"/>
    <n v="0.32900000000000001"/>
    <n v="0.214"/>
    <x v="2"/>
    <n v="236"/>
    <n v="9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s v="ESTHER CALSIN"/>
    <x v="5"/>
    <x v="0"/>
    <x v="0"/>
    <d v="2024-03-06T00:00:00"/>
    <x v="0"/>
    <x v="0"/>
    <x v="0"/>
    <x v="0"/>
    <x v="3"/>
    <x v="3"/>
    <x v="1"/>
    <x v="1"/>
  </r>
  <r>
    <x v="6"/>
    <s v="ADRIANA DONAYRE"/>
    <n v="485"/>
    <n v="645"/>
    <n v="186.21100000000001"/>
    <n v="184.334"/>
    <n v="231.91399999999999"/>
    <n v="8.7889999999999997"/>
    <n v="120106.24800000001"/>
    <n v="99724.705000000002"/>
    <n v="14610.587"/>
    <n v="4271.5450000000001"/>
    <x v="4"/>
    <n v="398"/>
    <x v="0"/>
    <n v="50"/>
    <n v="323.06400000000002"/>
    <n v="535"/>
    <n v="3242.7260000000001"/>
    <n v="9.4250000000000007"/>
    <n v="1.2E-2"/>
    <n v="1498.711"/>
    <n v="0.7"/>
    <x v="0"/>
    <x v="0"/>
    <x v="0"/>
    <x v="0"/>
    <x v="0"/>
    <s v="a365_0308@a365.com.pe"/>
    <n v="0.8206185567010309"/>
    <x v="0"/>
    <x v="0"/>
    <x v="0"/>
    <x v="0"/>
    <x v="2"/>
    <x v="0"/>
    <x v="0"/>
    <n v="0"/>
    <n v="35.093000000000004"/>
    <n v="0"/>
    <n v="35.093000000000004"/>
    <n v="1.9750000000000001"/>
    <n v="1652.8019999999999"/>
    <n v="0.40400000000000003"/>
    <n v="1107.2550000000001"/>
    <n v="25.210999999999999"/>
    <n v="1335.999"/>
    <n v="3.778"/>
    <n v="2895.13"/>
    <n v="3.2080000000000002"/>
    <n v="10.220000000000001"/>
    <n v="398"/>
    <x v="0"/>
    <x v="0"/>
    <x v="0"/>
    <x v="0"/>
    <x v="0"/>
    <x v="0"/>
    <x v="0"/>
    <n v="485"/>
    <x v="0"/>
    <x v="0"/>
    <x v="0"/>
    <x v="0"/>
    <x v="0"/>
    <n v="485"/>
    <x v="0"/>
    <x v="0"/>
    <x v="0"/>
    <x v="0"/>
    <x v="0"/>
    <x v="0"/>
    <x v="0"/>
    <x v="0"/>
    <x v="0"/>
    <x v="0"/>
    <x v="0"/>
    <x v="0"/>
    <x v="0"/>
    <n v="22.652000000000001"/>
    <n v="6.6219999999999999"/>
    <x v="0"/>
    <x v="0"/>
    <n v="486"/>
    <n v="159"/>
    <n v="56"/>
    <n v="57.488"/>
    <n v="0.29499999999999998"/>
    <n v="0.42"/>
    <x v="0"/>
    <n v="541"/>
    <n v="10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s v="ADRIANA DONAYRE"/>
    <x v="6"/>
    <x v="3"/>
    <x v="0"/>
    <d v="2021-12-15T00:00:00"/>
    <x v="0"/>
    <x v="0"/>
    <x v="1"/>
    <x v="0"/>
    <x v="2"/>
    <x v="2"/>
    <x v="0"/>
    <x v="0"/>
  </r>
  <r>
    <x v="7"/>
    <s v="ALLISSON PEÑA"/>
    <n v="589"/>
    <n v="722"/>
    <n v="204.262"/>
    <n v="194.81700000000001"/>
    <n v="189.52"/>
    <n v="9.7919999999999998"/>
    <n v="147477.26300000001"/>
    <n v="127800.235"/>
    <n v="12697.888000000001"/>
    <n v="5777.3410000000003"/>
    <x v="5"/>
    <n v="486"/>
    <x v="0"/>
    <n v="55"/>
    <n v="406.70499999999998"/>
    <n v="644"/>
    <n v="4157.4290000000001"/>
    <n v="9.0939999999999994"/>
    <n v="0.02"/>
    <n v="1200.44"/>
    <n v="1.359"/>
    <x v="0"/>
    <x v="0"/>
    <x v="0"/>
    <x v="0"/>
    <x v="0"/>
    <s v="a365_0309@a365.com.pe"/>
    <n v="0.82512733446519526"/>
    <x v="0"/>
    <x v="0"/>
    <x v="0"/>
    <x v="0"/>
    <x v="3"/>
    <x v="0"/>
    <x v="0"/>
    <n v="1E-3"/>
    <n v="32.642000000000003"/>
    <n v="1E-3"/>
    <n v="32.642000000000003"/>
    <n v="2.589"/>
    <n v="1998.992"/>
    <n v="0.63500000000000001"/>
    <n v="1418.0809999999999"/>
    <n v="1.2869999999999999"/>
    <n v="631.51400000000001"/>
    <n v="3.6059999999999999"/>
    <n v="2188.6010000000001"/>
    <n v="3.6859999999999999"/>
    <n v="10.004"/>
    <n v="486"/>
    <x v="0"/>
    <x v="0"/>
    <x v="0"/>
    <x v="0"/>
    <x v="0"/>
    <x v="0"/>
    <x v="0"/>
    <n v="589"/>
    <x v="0"/>
    <x v="0"/>
    <x v="0"/>
    <x v="0"/>
    <x v="0"/>
    <n v="589"/>
    <x v="0"/>
    <x v="0"/>
    <x v="0"/>
    <x v="0"/>
    <x v="0"/>
    <x v="0"/>
    <x v="0"/>
    <x v="0"/>
    <x v="0"/>
    <x v="0"/>
    <x v="0"/>
    <x v="0"/>
    <x v="0"/>
    <n v="17.587"/>
    <n v="8.0009999999999994"/>
    <x v="0"/>
    <x v="0"/>
    <n v="590"/>
    <n v="132"/>
    <n v="66"/>
    <n v="50.284999999999997"/>
    <n v="0.29399999999999998"/>
    <n v="0.44600000000000001"/>
    <x v="2"/>
    <n v="656"/>
    <n v="1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s v="ALLISSON PEÑA"/>
    <x v="7"/>
    <x v="1"/>
    <x v="0"/>
    <d v="2025-06-16T00:00:00"/>
    <x v="0"/>
    <x v="0"/>
    <x v="1"/>
    <x v="0"/>
    <x v="2"/>
    <x v="2"/>
    <x v="3"/>
    <x v="0"/>
  </r>
  <r>
    <x v="8"/>
    <s v="YULET GUZMAN"/>
    <n v="1111"/>
    <n v="1349"/>
    <n v="335.94099999999997"/>
    <n v="378.33300000000003"/>
    <n v="66.108999999999995"/>
    <n v="8.2509999999999994"/>
    <n v="453184.85700000002"/>
    <n v="442272.18300000002"/>
    <n v="198.328"/>
    <n v="9167.1479999999992"/>
    <x v="6"/>
    <n v="420"/>
    <x v="0"/>
    <n v="54"/>
    <n v="257.23500000000001"/>
    <n v="1165"/>
    <n v="5560.6170000000002"/>
    <n v="6.492"/>
    <n v="3.4000000000000002E-2"/>
    <n v="1545.175"/>
    <n v="2.0230000000000001"/>
    <x v="0"/>
    <x v="0"/>
    <x v="0"/>
    <x v="0"/>
    <x v="0"/>
    <s v="a365_0015@a365.com.pe"/>
    <n v="0.37803780378037805"/>
    <x v="0"/>
    <x v="0"/>
    <x v="0"/>
    <x v="0"/>
    <x v="3"/>
    <x v="1"/>
    <x v="0"/>
    <n v="1E-3"/>
    <n v="33.973999999999997"/>
    <n v="1E-3"/>
    <n v="25.091999999999999"/>
    <n v="1.5589999999999999"/>
    <n v="2843.6080000000002"/>
    <n v="0.11799999999999999"/>
    <n v="2840.4160000000002"/>
    <n v="14.013"/>
    <n v="94.522000000000006"/>
    <n v="3.0640000000000001"/>
    <n v="965.54200000000003"/>
    <n v="2.8820000000000001"/>
    <n v="10.262"/>
    <n v="420"/>
    <x v="0"/>
    <x v="0"/>
    <x v="0"/>
    <x v="0"/>
    <x v="0"/>
    <x v="0"/>
    <x v="0"/>
    <n v="1111"/>
    <x v="0"/>
    <x v="0"/>
    <x v="0"/>
    <x v="0"/>
    <x v="0"/>
    <n v="1111"/>
    <x v="0"/>
    <x v="0"/>
    <x v="0"/>
    <x v="0"/>
    <x v="0"/>
    <x v="0"/>
    <x v="0"/>
    <x v="0"/>
    <x v="0"/>
    <x v="0"/>
    <x v="0"/>
    <x v="0"/>
    <x v="0"/>
    <n v="0.14699999999999999"/>
    <n v="6.7949999999999999"/>
    <x v="0"/>
    <x v="0"/>
    <n v="1111"/>
    <n v="238"/>
    <n v="58"/>
    <n v="24.594000000000001"/>
    <n v="0.379"/>
    <n v="0.35899999999999999"/>
    <x v="2"/>
    <n v="1169"/>
    <n v="24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s v="YULIET GUZMAN"/>
    <x v="8"/>
    <x v="0"/>
    <x v="0"/>
    <d v="2025-08-08T00:00:00"/>
    <x v="0"/>
    <x v="0"/>
    <x v="0"/>
    <x v="0"/>
    <x v="3"/>
    <x v="3"/>
    <x v="0"/>
    <x v="0"/>
  </r>
  <r>
    <x v="9"/>
    <s v="JADIRA SHAREBA"/>
    <n v="493"/>
    <n v="601"/>
    <n v="239.83099999999999"/>
    <n v="250.72"/>
    <n v="100.387"/>
    <n v="9.8279999999999994"/>
    <n v="144138.54800000001"/>
    <n v="137143.856"/>
    <n v="1505.819"/>
    <n v="4845.2820000000002"/>
    <x v="7"/>
    <n v="426"/>
    <x v="0"/>
    <n v="44"/>
    <n v="261.57499999999999"/>
    <n v="537"/>
    <n v="3633.5929999999998"/>
    <n v="5.9480000000000004"/>
    <n v="2.1000000000000001E-2"/>
    <n v="642.41300000000001"/>
    <n v="1.1779999999999999"/>
    <x v="0"/>
    <x v="0"/>
    <x v="0"/>
    <x v="0"/>
    <x v="0"/>
    <s v="a365_0310@a365.com.pe"/>
    <n v="0.86409736308316432"/>
    <x v="0"/>
    <x v="0"/>
    <x v="0"/>
    <x v="0"/>
    <x v="3"/>
    <x v="0"/>
    <x v="0"/>
    <n v="1E-3"/>
    <n v="32.715000000000003"/>
    <n v="1E-3"/>
    <n v="32.554000000000002"/>
    <n v="2.3279999999999998"/>
    <n v="2449.7629999999999"/>
    <n v="0.30499999999999999"/>
    <n v="2439.7629999999999"/>
    <n v="21.821999999999999"/>
    <n v="242.58699999999999"/>
    <n v="3.6080000000000001"/>
    <n v="1697.921"/>
    <n v="4.1479999999999997"/>
    <n v="10"/>
    <n v="426"/>
    <x v="0"/>
    <x v="0"/>
    <x v="0"/>
    <x v="0"/>
    <x v="0"/>
    <x v="0"/>
    <x v="0"/>
    <n v="493"/>
    <x v="0"/>
    <x v="0"/>
    <x v="0"/>
    <x v="0"/>
    <x v="0"/>
    <n v="493"/>
    <x v="0"/>
    <x v="0"/>
    <x v="0"/>
    <x v="0"/>
    <x v="0"/>
    <x v="0"/>
    <x v="0"/>
    <x v="0"/>
    <x v="0"/>
    <x v="0"/>
    <x v="0"/>
    <x v="0"/>
    <x v="0"/>
    <n v="2.5049999999999999"/>
    <n v="8.0619999999999994"/>
    <x v="0"/>
    <x v="0"/>
    <n v="493"/>
    <n v="108"/>
    <n v="54"/>
    <n v="10.916"/>
    <n v="0.26200000000000001"/>
    <n v="0.442"/>
    <x v="2"/>
    <n v="547"/>
    <n v="8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s v="JADIRA SHAREBA"/>
    <x v="9"/>
    <x v="2"/>
    <x v="0"/>
    <d v="2021-09-20T00:00:00"/>
    <x v="0"/>
    <x v="0"/>
    <x v="1"/>
    <x v="0"/>
    <x v="2"/>
    <x v="2"/>
    <x v="4"/>
    <x v="0"/>
  </r>
  <r>
    <x v="10"/>
    <s v="ALBERTO CASTILLO"/>
    <n v="1094"/>
    <n v="1288"/>
    <n v="362.798"/>
    <n v="392.27699999999999"/>
    <m/>
    <n v="3.0569999999999999"/>
    <n v="467284.33799999999"/>
    <n v="462887.38199999998"/>
    <m/>
    <n v="3345.4160000000002"/>
    <x v="1"/>
    <n v="931"/>
    <x v="0"/>
    <n v="88"/>
    <n v="354.62900000000002"/>
    <n v="1182"/>
    <n v="5489.8559999999998"/>
    <n v="5.4089999999999998"/>
    <n v="2.4E-2"/>
    <n v="1049.4739999999999"/>
    <n v="2.0659999999999998"/>
    <x v="0"/>
    <x v="0"/>
    <x v="0"/>
    <x v="0"/>
    <x v="0"/>
    <s v="a365_0063@a365.com.pe"/>
    <n v="0.85100548446069468"/>
    <x v="0"/>
    <x v="0"/>
    <x v="0"/>
    <x v="0"/>
    <x v="0"/>
    <x v="0"/>
    <x v="0"/>
    <n v="1.4999999999999999E-2"/>
    <n v="24.721"/>
    <n v="1.4999999999999999E-2"/>
    <n v="24.721"/>
    <n v="0.16800000000000001"/>
    <n v="3373.681"/>
    <n v="1.4870000000000001"/>
    <n v="3371.78"/>
    <m/>
    <m/>
    <n v="3.1059999999999999"/>
    <n v="2120.9189999999999"/>
    <n v="0.52600000000000002"/>
    <n v="10.147"/>
    <n v="931"/>
    <x v="0"/>
    <x v="0"/>
    <x v="0"/>
    <x v="0"/>
    <x v="0"/>
    <x v="0"/>
    <x v="0"/>
    <n v="1094"/>
    <x v="0"/>
    <x v="0"/>
    <x v="0"/>
    <x v="0"/>
    <x v="0"/>
    <n v="1094"/>
    <x v="0"/>
    <x v="0"/>
    <x v="0"/>
    <x v="0"/>
    <x v="0"/>
    <x v="0"/>
    <x v="0"/>
    <x v="0"/>
    <x v="0"/>
    <x v="0"/>
    <x v="0"/>
    <x v="0"/>
    <x v="0"/>
    <m/>
    <n v="2.597"/>
    <x v="0"/>
    <x v="0"/>
    <n v="1094"/>
    <n v="194"/>
    <n v="86"/>
    <n v="57.524000000000001"/>
    <n v="0.26200000000000001"/>
    <n v="0.16800000000000001"/>
    <x v="0"/>
    <n v="1180"/>
    <n v="17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s v="CASTILLO CENTURION"/>
    <x v="10"/>
    <x v="0"/>
    <x v="0"/>
    <d v="2025-04-11T00:00:00"/>
    <x v="0"/>
    <x v="0"/>
    <x v="0"/>
    <x v="0"/>
    <x v="1"/>
    <x v="1"/>
    <x v="1"/>
    <x v="0"/>
  </r>
  <r>
    <x v="11"/>
    <s v="RUDDY CISNEROS"/>
    <n v="1099"/>
    <n v="1249"/>
    <n v="296.05900000000003"/>
    <n v="303.11799999999999"/>
    <n v="36.033000000000001"/>
    <n v="9.577"/>
    <n v="369777.96299999999"/>
    <n v="358588.93"/>
    <n v="72.066000000000003"/>
    <n v="10525.884"/>
    <x v="0"/>
    <n v="862"/>
    <x v="0"/>
    <n v="46"/>
    <n v="247.607"/>
    <n v="1145"/>
    <n v="6995.5690000000004"/>
    <n v="3.919"/>
    <n v="3.6999999999999998E-2"/>
    <n v="587.85400000000004"/>
    <n v="3.2290000000000001"/>
    <x v="0"/>
    <x v="0"/>
    <x v="0"/>
    <x v="0"/>
    <x v="0"/>
    <s v="a365_0021@a365.com.pe"/>
    <n v="0.78434940855323021"/>
    <x v="0"/>
    <x v="0"/>
    <x v="0"/>
    <x v="0"/>
    <x v="0"/>
    <x v="0"/>
    <x v="0"/>
    <n v="1E-3"/>
    <n v="25.091999999999999"/>
    <n v="1E-3"/>
    <n v="25.091999999999999"/>
    <n v="0.221"/>
    <n v="2506.7800000000002"/>
    <n v="1.2E-2"/>
    <n v="2496.7800000000002"/>
    <n v="19.776"/>
    <n v="52.29"/>
    <n v="3.444"/>
    <n v="943.00599999999997"/>
    <n v="3.0329999999999999"/>
    <n v="150.93700000000001"/>
    <n v="862"/>
    <x v="0"/>
    <x v="0"/>
    <x v="0"/>
    <x v="0"/>
    <x v="0"/>
    <x v="0"/>
    <x v="0"/>
    <n v="1099"/>
    <x v="0"/>
    <x v="0"/>
    <x v="0"/>
    <x v="0"/>
    <x v="0"/>
    <n v="1099"/>
    <x v="0"/>
    <x v="0"/>
    <x v="0"/>
    <x v="0"/>
    <x v="0"/>
    <x v="0"/>
    <x v="0"/>
    <x v="0"/>
    <x v="0"/>
    <x v="0"/>
    <x v="0"/>
    <x v="0"/>
    <x v="0"/>
    <n v="5.7000000000000002E-2"/>
    <n v="8.4269999999999996"/>
    <x v="0"/>
    <x v="0"/>
    <n v="1099"/>
    <n v="150"/>
    <n v="85"/>
    <n v="13.087999999999999"/>
    <n v="0.34300000000000003"/>
    <n v="0.221"/>
    <x v="2"/>
    <n v="1183"/>
    <n v="1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"/>
    <s v="RUDDY CISNEROS_x000a_"/>
    <x v="11"/>
    <x v="0"/>
    <x v="0"/>
    <d v="2025-05-07T00:00:00"/>
    <x v="0"/>
    <x v="0"/>
    <x v="0"/>
    <x v="0"/>
    <x v="1"/>
    <x v="1"/>
    <x v="1"/>
    <x v="2"/>
  </r>
  <r>
    <x v="12"/>
    <s v="CINTHIA CHANG"/>
    <m/>
    <m/>
    <m/>
    <m/>
    <m/>
    <m/>
    <m/>
    <m/>
    <m/>
    <m/>
    <x v="1"/>
    <m/>
    <x v="0"/>
    <m/>
    <m/>
    <m/>
    <m/>
    <m/>
    <m/>
    <m/>
    <m/>
    <x v="0"/>
    <x v="0"/>
    <x v="0"/>
    <x v="0"/>
    <x v="0"/>
    <s v="a365_0076@a365.com.pe"/>
    <m/>
    <x v="0"/>
    <x v="0"/>
    <x v="0"/>
    <x v="0"/>
    <x v="0"/>
    <x v="0"/>
    <x v="0"/>
    <m/>
    <m/>
    <m/>
    <m/>
    <m/>
    <m/>
    <m/>
    <m/>
    <m/>
    <m/>
    <m/>
    <m/>
    <m/>
    <m/>
    <m/>
    <x v="1"/>
    <x v="0"/>
    <x v="1"/>
    <x v="0"/>
    <x v="0"/>
    <x v="0"/>
    <x v="0"/>
    <m/>
    <x v="0"/>
    <x v="0"/>
    <x v="0"/>
    <x v="0"/>
    <x v="0"/>
    <m/>
    <x v="1"/>
    <x v="1"/>
    <x v="1"/>
    <x v="1"/>
    <x v="1"/>
    <x v="1"/>
    <x v="1"/>
    <x v="1"/>
    <x v="1"/>
    <x v="1"/>
    <x v="1"/>
    <x v="0"/>
    <x v="0"/>
    <m/>
    <m/>
    <x v="0"/>
    <x v="0"/>
    <m/>
    <m/>
    <m/>
    <m/>
    <m/>
    <m/>
    <x v="1"/>
    <m/>
    <m/>
    <x v="0"/>
    <x v="1"/>
    <x v="0"/>
    <x v="1"/>
    <x v="0"/>
    <x v="1"/>
    <x v="0"/>
    <x v="1"/>
    <x v="0"/>
    <x v="0"/>
    <x v="0"/>
    <x v="0"/>
    <x v="0"/>
    <x v="0"/>
    <x v="0"/>
    <x v="0"/>
    <x v="0"/>
    <x v="0"/>
    <x v="12"/>
    <s v="FERNANDO VALDIVIA"/>
    <x v="12"/>
    <x v="0"/>
    <x v="1"/>
    <d v="2025-07-12T00:00:00"/>
    <x v="1"/>
    <x v="1"/>
    <x v="0"/>
    <x v="0"/>
    <x v="1"/>
    <x v="1"/>
    <x v="1"/>
    <x v="0"/>
  </r>
  <r>
    <x v="13"/>
    <s v="JOSHUA RIVERA"/>
    <n v="58"/>
    <n v="62"/>
    <n v="276.61099999999999"/>
    <n v="276.416"/>
    <m/>
    <n v="9.6419999999999995"/>
    <n v="17149.939999999999"/>
    <n v="16584.988000000001"/>
    <m/>
    <n v="559.25699999999995"/>
    <x v="1"/>
    <n v="42"/>
    <x v="0"/>
    <m/>
    <m/>
    <n v="58"/>
    <n v="339.745"/>
    <n v="1.355"/>
    <n v="6.8000000000000005E-2"/>
    <n v="5.4210000000000003"/>
    <n v="0.27400000000000002"/>
    <x v="0"/>
    <x v="0"/>
    <x v="0"/>
    <x v="0"/>
    <x v="0"/>
    <s v="a365_0049@a365.com.pe"/>
    <n v="0.72413793103448276"/>
    <x v="0"/>
    <x v="0"/>
    <x v="0"/>
    <x v="0"/>
    <x v="0"/>
    <x v="0"/>
    <x v="0"/>
    <n v="3.4780000000000002"/>
    <n v="14.224"/>
    <m/>
    <m/>
    <n v="0.53"/>
    <n v="749.125"/>
    <n v="5.1120000000000001"/>
    <n v="739.125"/>
    <m/>
    <m/>
    <n v="3.875"/>
    <n v="89.388000000000005"/>
    <n v="4.4240000000000004"/>
    <n v="10"/>
    <n v="42"/>
    <x v="0"/>
    <x v="0"/>
    <x v="0"/>
    <x v="0"/>
    <x v="0"/>
    <x v="0"/>
    <x v="0"/>
    <n v="58"/>
    <x v="0"/>
    <x v="0"/>
    <x v="0"/>
    <x v="0"/>
    <x v="0"/>
    <n v="58"/>
    <x v="0"/>
    <x v="0"/>
    <x v="0"/>
    <x v="0"/>
    <x v="0"/>
    <x v="0"/>
    <x v="0"/>
    <x v="0"/>
    <x v="0"/>
    <x v="0"/>
    <x v="0"/>
    <x v="0"/>
    <x v="0"/>
    <m/>
    <n v="9.02"/>
    <x v="0"/>
    <x v="0"/>
    <n v="58"/>
    <n v="4"/>
    <n v="4"/>
    <n v="2.371"/>
    <n v="0.22800000000000001"/>
    <n v="0.52900000000000003"/>
    <x v="3"/>
    <n v="60"/>
    <n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s v="DÓNAS JOSHUA "/>
    <x v="13"/>
    <x v="0"/>
    <x v="1"/>
    <d v="2025-10-09T00:00:00"/>
    <x v="2"/>
    <x v="1"/>
    <x v="0"/>
    <x v="0"/>
    <x v="1"/>
    <x v="1"/>
    <x v="1"/>
    <x v="0"/>
  </r>
  <r>
    <x v="14"/>
    <s v="YRINA LARA"/>
    <n v="801"/>
    <n v="930"/>
    <n v="288.721"/>
    <n v="304.80399999999997"/>
    <n v="67.725999999999999"/>
    <n v="10"/>
    <n v="268511.424"/>
    <n v="258778.91800000001"/>
    <n v="1015.896"/>
    <n v="8010"/>
    <x v="7"/>
    <n v="695"/>
    <x v="0"/>
    <n v="22"/>
    <n v="145.005"/>
    <n v="823"/>
    <n v="5966.5529999999999"/>
    <n v="5.47"/>
    <n v="1.7999999999999999E-2"/>
    <n v="705.71699999999998"/>
    <n v="0.89300000000000002"/>
    <x v="0"/>
    <x v="0"/>
    <x v="0"/>
    <x v="0"/>
    <x v="0"/>
    <s v="a365_0026@a365.com.pe"/>
    <n v="0.86766541822721599"/>
    <x v="0"/>
    <x v="0"/>
    <x v="0"/>
    <x v="0"/>
    <x v="0"/>
    <x v="0"/>
    <x v="0"/>
    <n v="0.29899999999999999"/>
    <n v="24.73"/>
    <n v="0.29899999999999999"/>
    <n v="24.73"/>
    <n v="0.66900000000000004"/>
    <n v="2464.6709999999998"/>
    <n v="1.6080000000000001"/>
    <n v="2454.6709999999998"/>
    <n v="1.153"/>
    <n v="271.536"/>
    <n v="3.63"/>
    <n v="3031.652"/>
    <n v="10"/>
    <n v="10"/>
    <n v="695"/>
    <x v="0"/>
    <x v="0"/>
    <x v="0"/>
    <x v="0"/>
    <x v="0"/>
    <x v="0"/>
    <x v="0"/>
    <n v="801"/>
    <x v="0"/>
    <x v="0"/>
    <x v="0"/>
    <x v="0"/>
    <x v="0"/>
    <n v="801"/>
    <x v="0"/>
    <x v="0"/>
    <x v="0"/>
    <x v="0"/>
    <x v="0"/>
    <x v="0"/>
    <x v="0"/>
    <x v="0"/>
    <x v="0"/>
    <x v="0"/>
    <x v="0"/>
    <x v="0"/>
    <x v="0"/>
    <n v="1.0920000000000001"/>
    <n v="8.6120000000000001"/>
    <x v="0"/>
    <x v="0"/>
    <n v="801"/>
    <n v="129"/>
    <n v="49"/>
    <n v="10.7"/>
    <n v="0.28399999999999997"/>
    <n v="0.308"/>
    <x v="3"/>
    <n v="849"/>
    <n v="10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4"/>
    <s v="JANIS GARCIA"/>
    <x v="14"/>
    <x v="0"/>
    <x v="0"/>
    <d v="2025-10-09T00:00:00"/>
    <x v="0"/>
    <x v="0"/>
    <x v="0"/>
    <x v="0"/>
    <x v="1"/>
    <x v="1"/>
    <x v="1"/>
    <x v="0"/>
  </r>
  <r>
    <x v="15"/>
    <s v="STEPHANNY CAJAS"/>
    <n v="1126"/>
    <n v="1216"/>
    <n v="344.61500000000001"/>
    <n v="344.673"/>
    <m/>
    <n v="9.9469999999999992"/>
    <n v="419052.34499999997"/>
    <n v="407404.34499999997"/>
    <m/>
    <n v="11201.147000000001"/>
    <x v="1"/>
    <n v="1009"/>
    <x v="0"/>
    <n v="29"/>
    <n v="217.71100000000001"/>
    <n v="1155"/>
    <n v="5717.1090000000004"/>
    <n v="4.952"/>
    <n v="0.02"/>
    <n v="445.70299999999997"/>
    <n v="1.1499999999999999"/>
    <x v="0"/>
    <x v="0"/>
    <x v="0"/>
    <x v="0"/>
    <x v="0"/>
    <s v="a365_0031@a365.com.pe"/>
    <n v="0.89609236234458256"/>
    <x v="0"/>
    <x v="0"/>
    <x v="0"/>
    <x v="0"/>
    <x v="0"/>
    <x v="0"/>
    <x v="0"/>
    <n v="8.3000000000000004E-2"/>
    <n v="32.865000000000002"/>
    <n v="8.3000000000000004E-2"/>
    <n v="32.865000000000002"/>
    <n v="3.9609999999999999"/>
    <n v="2090.5569999999998"/>
    <n v="0.96"/>
    <n v="2080.5569999999998"/>
    <m/>
    <m/>
    <n v="2.6070000000000002"/>
    <n v="3253.6619999999998"/>
    <n v="3.7770000000000001"/>
    <n v="10"/>
    <n v="1009"/>
    <x v="0"/>
    <x v="0"/>
    <x v="0"/>
    <x v="0"/>
    <x v="0"/>
    <x v="0"/>
    <x v="0"/>
    <n v="1126"/>
    <x v="0"/>
    <x v="0"/>
    <x v="0"/>
    <x v="0"/>
    <x v="0"/>
    <n v="1126"/>
    <x v="0"/>
    <x v="0"/>
    <x v="0"/>
    <x v="0"/>
    <x v="0"/>
    <x v="0"/>
    <x v="0"/>
    <x v="0"/>
    <x v="0"/>
    <x v="0"/>
    <x v="0"/>
    <x v="0"/>
    <x v="0"/>
    <m/>
    <n v="9.2110000000000003"/>
    <x v="0"/>
    <x v="0"/>
    <n v="1126"/>
    <n v="90"/>
    <n v="56"/>
    <n v="10.808"/>
    <n v="0.29799999999999999"/>
    <n v="0.36899999999999999"/>
    <x v="2"/>
    <n v="1182"/>
    <n v="6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"/>
    <s v="STEPHNNAY CAJAS"/>
    <x v="15"/>
    <x v="0"/>
    <x v="0"/>
    <d v="2025-09-25T00:00:00"/>
    <x v="0"/>
    <x v="0"/>
    <x v="2"/>
    <x v="0"/>
    <x v="4"/>
    <x v="4"/>
    <x v="0"/>
    <x v="0"/>
  </r>
  <r>
    <x v="16"/>
    <s v="KATTY SUAREZ"/>
    <n v="1201"/>
    <n v="1336"/>
    <n v="334.392"/>
    <n v="345.69600000000003"/>
    <n v="41.353999999999999"/>
    <n v="10"/>
    <n v="446748.39399999997"/>
    <n v="433849.239"/>
    <n v="165.41900000000001"/>
    <n v="12010"/>
    <x v="8"/>
    <n v="524"/>
    <x v="0"/>
    <n v="70"/>
    <n v="482.66899999999998"/>
    <n v="1271"/>
    <n v="6729.0079999999998"/>
    <n v="5.3550000000000004"/>
    <n v="1.2E-2"/>
    <n v="723.05600000000004"/>
    <n v="0.68"/>
    <x v="0"/>
    <x v="0"/>
    <x v="0"/>
    <x v="0"/>
    <x v="0"/>
    <s v="a365_0005@a365.com.pe"/>
    <n v="0.43630308076602831"/>
    <x v="0"/>
    <x v="0"/>
    <x v="0"/>
    <x v="0"/>
    <x v="0"/>
    <x v="0"/>
    <x v="0"/>
    <n v="0"/>
    <n v="35.093000000000004"/>
    <n v="0"/>
    <n v="35.093000000000004"/>
    <n v="2.1190000000000002"/>
    <n v="3316.7429999999999"/>
    <n v="0.128"/>
    <n v="3306.7429999999999"/>
    <n v="1.974"/>
    <n v="99.641999999999996"/>
    <n v="3.4249999999999998"/>
    <n v="1923.4449999999999"/>
    <n v="10"/>
    <n v="10"/>
    <n v="524"/>
    <x v="0"/>
    <x v="0"/>
    <x v="0"/>
    <x v="0"/>
    <x v="0"/>
    <x v="0"/>
    <x v="0"/>
    <n v="1201"/>
    <x v="0"/>
    <x v="0"/>
    <x v="0"/>
    <x v="0"/>
    <x v="0"/>
    <n v="1201"/>
    <x v="0"/>
    <x v="0"/>
    <x v="0"/>
    <x v="0"/>
    <x v="0"/>
    <x v="0"/>
    <x v="0"/>
    <x v="0"/>
    <x v="0"/>
    <x v="0"/>
    <x v="0"/>
    <x v="0"/>
    <x v="0"/>
    <n v="0.123"/>
    <n v="8.9890000000000008"/>
    <x v="0"/>
    <x v="0"/>
    <n v="1201"/>
    <n v="135"/>
    <n v="56"/>
    <n v="12.657"/>
    <n v="0.113"/>
    <n v="0.44400000000000001"/>
    <x v="0"/>
    <n v="1255"/>
    <n v="14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6"/>
    <s v="KATTY SUAREZ"/>
    <x v="16"/>
    <x v="3"/>
    <x v="0"/>
    <d v="2025-09-25T00:00:00"/>
    <x v="0"/>
    <x v="0"/>
    <x v="0"/>
    <x v="0"/>
    <x v="3"/>
    <x v="3"/>
    <x v="1"/>
    <x v="2"/>
  </r>
  <r>
    <x v="17"/>
    <s v="RAFAEL CHACON"/>
    <n v="1333"/>
    <n v="1462"/>
    <n v="260.99799999999999"/>
    <n v="265.04199999999997"/>
    <n v="2.7850000000000001"/>
    <n v="9.9209999999999994"/>
    <n v="381579.364"/>
    <n v="367614.19500000001"/>
    <n v="11.141"/>
    <n v="13225.575000000001"/>
    <x v="8"/>
    <n v="1145"/>
    <x v="0"/>
    <n v="58"/>
    <n v="336.02300000000002"/>
    <n v="1391"/>
    <n v="7514.1409999999996"/>
    <n v="5.6349999999999998"/>
    <n v="2.7E-2"/>
    <n v="726.96"/>
    <n v="1.4930000000000001"/>
    <x v="0"/>
    <x v="0"/>
    <x v="0"/>
    <x v="0"/>
    <x v="0"/>
    <s v="a365_0036@a365.com.pe"/>
    <n v="0.85896474118529631"/>
    <x v="0"/>
    <x v="0"/>
    <x v="0"/>
    <x v="0"/>
    <x v="0"/>
    <x v="0"/>
    <x v="0"/>
    <n v="1E-3"/>
    <n v="35.095999999999997"/>
    <n v="1E-3"/>
    <n v="35.095999999999997"/>
    <n v="1.643"/>
    <n v="2537.5790000000002"/>
    <n v="0.90200000000000002"/>
    <n v="2527.5790000000002"/>
    <n v="1.609"/>
    <n v="5.4790000000000001"/>
    <n v="2.7320000000000002"/>
    <n v="1150.82"/>
    <n v="3.367"/>
    <n v="10.206"/>
    <n v="1145"/>
    <x v="0"/>
    <x v="0"/>
    <x v="0"/>
    <x v="0"/>
    <x v="0"/>
    <x v="0"/>
    <x v="0"/>
    <n v="1333"/>
    <x v="0"/>
    <x v="0"/>
    <x v="0"/>
    <x v="0"/>
    <x v="0"/>
    <n v="1333"/>
    <x v="0"/>
    <x v="0"/>
    <x v="0"/>
    <x v="0"/>
    <x v="0"/>
    <x v="0"/>
    <x v="0"/>
    <x v="0"/>
    <x v="0"/>
    <x v="0"/>
    <x v="0"/>
    <x v="0"/>
    <x v="0"/>
    <n v="7.0000000000000001E-3"/>
    <n v="9.0459999999999994"/>
    <x v="0"/>
    <x v="0"/>
    <n v="1333"/>
    <n v="129"/>
    <n v="54"/>
    <n v="15.599"/>
    <n v="0.377"/>
    <n v="0.39300000000000002"/>
    <x v="2"/>
    <n v="1387"/>
    <n v="12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s v="RAFAEL CHACON"/>
    <x v="17"/>
    <x v="0"/>
    <x v="0"/>
    <d v="2025-09-25T00:00:00"/>
    <x v="0"/>
    <x v="0"/>
    <x v="2"/>
    <x v="0"/>
    <x v="4"/>
    <x v="4"/>
    <x v="0"/>
    <x v="0"/>
  </r>
  <r>
    <x v="18"/>
    <s v="WILLIAMS LAZO"/>
    <n v="1310"/>
    <n v="1414"/>
    <n v="257.82499999999999"/>
    <n v="261.21300000000002"/>
    <m/>
    <n v="8.0619999999999994"/>
    <n v="364565.02299999999"/>
    <n v="353422.20299999998"/>
    <m/>
    <n v="10561.92"/>
    <x v="1"/>
    <n v="1150"/>
    <x v="0"/>
    <n v="65"/>
    <n v="247.46"/>
    <n v="1375"/>
    <n v="5160.7309999999998"/>
    <n v="5.5720000000000001"/>
    <n v="3.2000000000000001E-2"/>
    <n v="579.49300000000005"/>
    <n v="1.407"/>
    <x v="0"/>
    <x v="0"/>
    <x v="0"/>
    <x v="0"/>
    <x v="0"/>
    <s v="a365_0027@a365.com.pe"/>
    <n v="0.87786259541984735"/>
    <x v="0"/>
    <x v="0"/>
    <x v="0"/>
    <x v="0"/>
    <x v="0"/>
    <x v="0"/>
    <x v="0"/>
    <n v="0"/>
    <n v="28.122"/>
    <n v="0"/>
    <n v="24.64"/>
    <n v="2.173"/>
    <n v="1830.22"/>
    <n v="0.24199999999999999"/>
    <n v="1820.22"/>
    <m/>
    <m/>
    <n v="2.9009999999999998"/>
    <n v="1563.0029999999999"/>
    <n v="2.9790000000000001"/>
    <n v="10.191000000000001"/>
    <n v="1150"/>
    <x v="0"/>
    <x v="0"/>
    <x v="0"/>
    <x v="0"/>
    <x v="0"/>
    <x v="0"/>
    <x v="0"/>
    <n v="1310"/>
    <x v="0"/>
    <x v="0"/>
    <x v="0"/>
    <x v="0"/>
    <x v="0"/>
    <n v="1310"/>
    <x v="0"/>
    <x v="0"/>
    <x v="0"/>
    <x v="0"/>
    <x v="0"/>
    <x v="0"/>
    <x v="0"/>
    <x v="0"/>
    <x v="0"/>
    <x v="0"/>
    <x v="0"/>
    <x v="0"/>
    <x v="0"/>
    <m/>
    <n v="7.4690000000000003"/>
    <x v="0"/>
    <x v="0"/>
    <n v="1310"/>
    <n v="104"/>
    <n v="43"/>
    <n v="10.754"/>
    <n v="0.33300000000000002"/>
    <n v="0.39700000000000002"/>
    <x v="2"/>
    <n v="1353"/>
    <n v="10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s v="WIILIAM LAZO"/>
    <x v="18"/>
    <x v="0"/>
    <x v="0"/>
    <d v="2025-09-25T00:00:00"/>
    <x v="0"/>
    <x v="0"/>
    <x v="2"/>
    <x v="0"/>
    <x v="4"/>
    <x v="4"/>
    <x v="1"/>
    <x v="0"/>
  </r>
  <r>
    <x v="19"/>
    <s v="MOGOLLON GHILBERT"/>
    <n v="1097"/>
    <n v="1581"/>
    <n v="292.08800000000002"/>
    <n v="363.92700000000002"/>
    <m/>
    <n v="6.5910000000000002"/>
    <n v="461791.49599999998"/>
    <n v="451633.799"/>
    <m/>
    <n v="7224.2939999999999"/>
    <x v="1"/>
    <n v="668"/>
    <x v="0"/>
    <n v="15"/>
    <n v="81.965000000000003"/>
    <n v="1112"/>
    <n v="4552.7960000000003"/>
    <n v="6.05"/>
    <n v="3.4000000000000002E-2"/>
    <n v="2928.3690000000001"/>
    <n v="5.0339999999999998"/>
    <x v="0"/>
    <x v="0"/>
    <x v="0"/>
    <x v="0"/>
    <x v="0"/>
    <s v="a365_0007@a365.com.pe"/>
    <n v="0.60893345487693706"/>
    <x v="0"/>
    <x v="0"/>
    <x v="0"/>
    <x v="0"/>
    <x v="0"/>
    <x v="0"/>
    <x v="0"/>
    <n v="1.51"/>
    <n v="8.3330000000000002"/>
    <n v="1.51"/>
    <n v="7.6079999999999997"/>
    <n v="1.5669999999999999"/>
    <n v="2954.0219999999999"/>
    <n v="0.32700000000000001"/>
    <n v="2948.933"/>
    <m/>
    <m/>
    <n v="2.9820000000000002"/>
    <n v="1176.7729999999999"/>
    <n v="2.5099999999999998"/>
    <n v="10.321999999999999"/>
    <n v="668"/>
    <x v="0"/>
    <x v="0"/>
    <x v="0"/>
    <x v="0"/>
    <x v="0"/>
    <x v="0"/>
    <x v="0"/>
    <n v="1097"/>
    <x v="0"/>
    <x v="0"/>
    <x v="0"/>
    <x v="0"/>
    <x v="0"/>
    <n v="1097"/>
    <x v="0"/>
    <x v="0"/>
    <x v="0"/>
    <x v="0"/>
    <x v="0"/>
    <x v="0"/>
    <x v="0"/>
    <x v="0"/>
    <x v="0"/>
    <x v="0"/>
    <x v="0"/>
    <x v="0"/>
    <x v="0"/>
    <m/>
    <n v="4.569"/>
    <x v="0"/>
    <x v="0"/>
    <n v="1096"/>
    <n v="484"/>
    <n v="144"/>
    <n v="30.902000000000001"/>
    <n v="0.39700000000000002"/>
    <n v="0.32300000000000001"/>
    <x v="0"/>
    <n v="1241"/>
    <n v="38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9"/>
    <s v="RUIZ GHILBERT"/>
    <x v="19"/>
    <x v="3"/>
    <x v="0"/>
    <d v="2025-08-25T00:00:00"/>
    <x v="0"/>
    <x v="0"/>
    <x v="0"/>
    <x v="0"/>
    <x v="1"/>
    <x v="1"/>
    <x v="0"/>
    <x v="0"/>
  </r>
  <r>
    <x v="20"/>
    <s v="GERAL MUÑOZ"/>
    <n v="1293"/>
    <n v="1452"/>
    <n v="292.65800000000002"/>
    <n v="304.351"/>
    <n v="1.577"/>
    <n v="7.87"/>
    <n v="424940.34899999999"/>
    <n v="413918.25699999998"/>
    <n v="1.577"/>
    <n v="10176.789000000001"/>
    <x v="9"/>
    <n v="973"/>
    <x v="0"/>
    <n v="131"/>
    <n v="534.79200000000003"/>
    <n v="1424"/>
    <n v="8607.9920000000002"/>
    <n v="5.2990000000000004"/>
    <n v="1.6E-2"/>
    <n v="842.60199999999998"/>
    <n v="1.1240000000000001"/>
    <x v="0"/>
    <x v="0"/>
    <x v="0"/>
    <x v="0"/>
    <x v="0"/>
    <s v="a365_0009@a365.com.pe"/>
    <n v="0.75251353441608659"/>
    <x v="0"/>
    <x v="0"/>
    <x v="0"/>
    <x v="0"/>
    <x v="0"/>
    <x v="0"/>
    <x v="0"/>
    <n v="1E-3"/>
    <n v="35.091999999999999"/>
    <n v="1E-3"/>
    <n v="35.091999999999999"/>
    <n v="1.99"/>
    <n v="3094.098"/>
    <n v="0.371"/>
    <n v="3089.2060000000001"/>
    <n v="1.577"/>
    <n v="1.577"/>
    <n v="3.0830000000000002"/>
    <n v="1727.9110000000001"/>
    <n v="2.9289999999999998"/>
    <n v="10.231999999999999"/>
    <n v="973"/>
    <x v="0"/>
    <x v="0"/>
    <x v="0"/>
    <x v="0"/>
    <x v="0"/>
    <x v="0"/>
    <x v="0"/>
    <n v="1293"/>
    <x v="0"/>
    <x v="0"/>
    <x v="0"/>
    <x v="0"/>
    <x v="0"/>
    <n v="1293"/>
    <x v="0"/>
    <x v="0"/>
    <x v="0"/>
    <x v="0"/>
    <x v="0"/>
    <x v="0"/>
    <x v="0"/>
    <x v="0"/>
    <x v="0"/>
    <x v="0"/>
    <x v="0"/>
    <x v="0"/>
    <x v="0"/>
    <n v="1E-3"/>
    <n v="7.008"/>
    <x v="0"/>
    <x v="0"/>
    <n v="1293"/>
    <n v="159"/>
    <n v="67"/>
    <n v="10.853"/>
    <n v="0.313"/>
    <n v="0.39100000000000001"/>
    <x v="2"/>
    <n v="1360"/>
    <n v="2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s v="GERAL MUÑOZ"/>
    <x v="20"/>
    <x v="3"/>
    <x v="0"/>
    <d v="2025-08-08T00:00:00"/>
    <x v="0"/>
    <x v="0"/>
    <x v="0"/>
    <x v="0"/>
    <x v="1"/>
    <x v="1"/>
    <x v="1"/>
    <x v="0"/>
  </r>
  <r>
    <x v="21"/>
    <s v="PAULA UREÑA"/>
    <n v="824"/>
    <n v="931"/>
    <n v="314.82"/>
    <n v="321.61"/>
    <m/>
    <n v="6.2450000000000001"/>
    <n v="293097.51699999999"/>
    <n v="287519.353"/>
    <m/>
    <n v="5146.6289999999999"/>
    <x v="1"/>
    <n v="700"/>
    <x v="0"/>
    <n v="30"/>
    <n v="165.09399999999999"/>
    <n v="854"/>
    <n v="4521.8140000000003"/>
    <n v="4.0149999999999997"/>
    <n v="2.5999999999999999E-2"/>
    <n v="429.66699999999997"/>
    <n v="1.8680000000000001"/>
    <x v="0"/>
    <x v="0"/>
    <x v="0"/>
    <x v="0"/>
    <x v="0"/>
    <s v="a365_0052@a365.com.pe"/>
    <n v="0.84951456310679607"/>
    <x v="0"/>
    <x v="0"/>
    <x v="0"/>
    <x v="0"/>
    <x v="0"/>
    <x v="0"/>
    <x v="0"/>
    <n v="0.27"/>
    <n v="35.091000000000001"/>
    <n v="0.27"/>
    <n v="35.091000000000001"/>
    <n v="2.008"/>
    <n v="1983.346"/>
    <n v="0.433"/>
    <n v="1976.9860000000001"/>
    <m/>
    <m/>
    <n v="3.3239999999999998"/>
    <n v="1200.0619999999999"/>
    <n v="3.2010000000000001"/>
    <n v="10.077"/>
    <n v="700"/>
    <x v="0"/>
    <x v="0"/>
    <x v="0"/>
    <x v="0"/>
    <x v="0"/>
    <x v="0"/>
    <x v="0"/>
    <n v="824"/>
    <x v="0"/>
    <x v="0"/>
    <x v="0"/>
    <x v="0"/>
    <x v="0"/>
    <n v="824"/>
    <x v="0"/>
    <x v="0"/>
    <x v="0"/>
    <x v="0"/>
    <x v="0"/>
    <x v="0"/>
    <x v="0"/>
    <x v="0"/>
    <x v="0"/>
    <x v="0"/>
    <x v="0"/>
    <x v="0"/>
    <x v="0"/>
    <m/>
    <n v="5.5279999999999996"/>
    <x v="0"/>
    <x v="0"/>
    <n v="824"/>
    <n v="107"/>
    <n v="71"/>
    <n v="11.563000000000001"/>
    <n v="0.29899999999999999"/>
    <n v="0.39400000000000002"/>
    <x v="0"/>
    <n v="894"/>
    <n v="5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"/>
    <s v="MILAGROS SOLIS"/>
    <x v="21"/>
    <x v="0"/>
    <x v="0"/>
    <d v="2025-08-08T00:00:00"/>
    <x v="0"/>
    <x v="0"/>
    <x v="2"/>
    <x v="0"/>
    <x v="5"/>
    <x v="5"/>
    <x v="1"/>
    <x v="0"/>
  </r>
  <r>
    <x v="22"/>
    <s v="LIZETH VILLA"/>
    <n v="508"/>
    <n v="536"/>
    <n v="418.04199999999997"/>
    <n v="409.19400000000002"/>
    <m/>
    <n v="9.99"/>
    <n v="224070.90100000001"/>
    <n v="218918.96799999999"/>
    <m/>
    <n v="5074.9809999999998"/>
    <x v="1"/>
    <n v="378"/>
    <x v="0"/>
    <n v="31"/>
    <n v="258.96300000000002"/>
    <n v="539"/>
    <n v="3461.9520000000002"/>
    <n v="2.7149999999999999"/>
    <n v="3.3000000000000002E-2"/>
    <n v="76.046999999999997"/>
    <n v="0.90500000000000003"/>
    <x v="0"/>
    <x v="0"/>
    <x v="0"/>
    <x v="0"/>
    <x v="0"/>
    <s v="a365_0011@a365.com.pe"/>
    <n v="0.74409448818897639"/>
    <x v="0"/>
    <x v="0"/>
    <x v="0"/>
    <x v="0"/>
    <x v="3"/>
    <x v="1"/>
    <x v="0"/>
    <n v="0.06"/>
    <n v="35.091999999999999"/>
    <n v="0.06"/>
    <n v="35.091999999999999"/>
    <n v="2.1240000000000001"/>
    <n v="2212.623"/>
    <n v="1.2450000000000001"/>
    <n v="2202.623"/>
    <m/>
    <m/>
    <n v="3.5030000000000001"/>
    <n v="1673.7739999999999"/>
    <n v="4.9809999999999999"/>
    <n v="10"/>
    <n v="378"/>
    <x v="0"/>
    <x v="0"/>
    <x v="0"/>
    <x v="0"/>
    <x v="0"/>
    <x v="0"/>
    <x v="0"/>
    <n v="508"/>
    <x v="0"/>
    <x v="0"/>
    <x v="0"/>
    <x v="0"/>
    <x v="0"/>
    <n v="508"/>
    <x v="0"/>
    <x v="0"/>
    <x v="0"/>
    <x v="0"/>
    <x v="0"/>
    <x v="0"/>
    <x v="0"/>
    <x v="0"/>
    <x v="0"/>
    <x v="0"/>
    <x v="0"/>
    <x v="0"/>
    <x v="0"/>
    <m/>
    <n v="9.468"/>
    <x v="0"/>
    <x v="0"/>
    <n v="508"/>
    <n v="28"/>
    <n v="27"/>
    <n v="8.6579999999999995"/>
    <n v="0.251"/>
    <n v="0.442"/>
    <x v="2"/>
    <n v="535"/>
    <n v="5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s v="LIZETH VILLA"/>
    <x v="22"/>
    <x v="2"/>
    <x v="0"/>
    <d v="2025-09-01T00:00:00"/>
    <x v="0"/>
    <x v="0"/>
    <x v="2"/>
    <x v="1"/>
    <x v="6"/>
    <x v="6"/>
    <x v="1"/>
    <x v="0"/>
  </r>
  <r>
    <x v="23"/>
    <s v="LUIS RAMIREZ"/>
    <n v="1221"/>
    <n v="1340"/>
    <n v="300.42700000000002"/>
    <n v="295.98700000000002"/>
    <n v="82.917000000000002"/>
    <n v="9.7230000000000008"/>
    <n v="402572.88299999997"/>
    <n v="379455.56199999998"/>
    <n v="10613.486000000001"/>
    <n v="11872.713"/>
    <x v="10"/>
    <n v="897"/>
    <x v="0"/>
    <n v="42"/>
    <n v="458.53199999999998"/>
    <n v="1263"/>
    <n v="5419.9"/>
    <n v="5.2889999999999997"/>
    <n v="2.7E-2"/>
    <n v="629.41999999999996"/>
    <n v="1.702"/>
    <x v="0"/>
    <x v="0"/>
    <x v="0"/>
    <x v="0"/>
    <x v="0"/>
    <s v="a365_0013@a365.com.pe"/>
    <n v="0.73464373464373467"/>
    <x v="0"/>
    <x v="0"/>
    <x v="0"/>
    <x v="0"/>
    <x v="0"/>
    <x v="0"/>
    <x v="0"/>
    <n v="0.16500000000000001"/>
    <n v="34.731999999999999"/>
    <n v="0.16500000000000001"/>
    <n v="34.731999999999999"/>
    <n v="2.6589999999999998"/>
    <n v="3629.5030000000002"/>
    <n v="0.29099999999999998"/>
    <n v="3415.462"/>
    <n v="7.2210000000000001"/>
    <n v="412.726"/>
    <n v="2.7029999999999998"/>
    <n v="2780.663"/>
    <n v="1.31"/>
    <n v="10.129"/>
    <n v="897"/>
    <x v="0"/>
    <x v="0"/>
    <x v="0"/>
    <x v="0"/>
    <x v="0"/>
    <x v="0"/>
    <x v="0"/>
    <n v="1221"/>
    <x v="0"/>
    <x v="0"/>
    <x v="0"/>
    <x v="0"/>
    <x v="0"/>
    <n v="1221"/>
    <x v="0"/>
    <x v="0"/>
    <x v="0"/>
    <x v="0"/>
    <x v="0"/>
    <x v="0"/>
    <x v="0"/>
    <x v="0"/>
    <x v="0"/>
    <x v="0"/>
    <x v="0"/>
    <x v="0"/>
    <x v="0"/>
    <n v="7.92"/>
    <n v="8.86"/>
    <x v="0"/>
    <x v="0"/>
    <n v="1221"/>
    <n v="119"/>
    <n v="62"/>
    <n v="27.318999999999999"/>
    <n v="0.32700000000000001"/>
    <n v="0.73699999999999999"/>
    <x v="2"/>
    <n v="1282"/>
    <n v="7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s v="LUIS RAMIREZ"/>
    <x v="23"/>
    <x v="0"/>
    <x v="0"/>
    <d v="2023-08-15T00:00:00"/>
    <x v="0"/>
    <x v="0"/>
    <x v="2"/>
    <x v="0"/>
    <x v="5"/>
    <x v="5"/>
    <x v="0"/>
    <x v="2"/>
  </r>
  <r>
    <x v="24"/>
    <s v="KAREN HUAINAMANGO"/>
    <n v="1256"/>
    <n v="1427"/>
    <n v="275.45800000000003"/>
    <n v="287.42500000000001"/>
    <n v="116.628"/>
    <n v="6.149"/>
    <n v="393079.424"/>
    <n v="376240.61"/>
    <n v="8164.0129999999999"/>
    <n v="7723.2280000000001"/>
    <x v="11"/>
    <n v="948"/>
    <x v="0"/>
    <n v="18"/>
    <n v="97.697000000000003"/>
    <n v="1274"/>
    <n v="4525.3050000000003"/>
    <n v="5.556"/>
    <n v="2.7E-2"/>
    <n v="950.09199999999998"/>
    <n v="1.4810000000000001"/>
    <x v="0"/>
    <x v="0"/>
    <x v="0"/>
    <x v="0"/>
    <x v="0"/>
    <s v="a365_0058@a365.com.pe"/>
    <n v="0.75477707006369432"/>
    <x v="0"/>
    <x v="0"/>
    <x v="0"/>
    <x v="0"/>
    <x v="0"/>
    <x v="0"/>
    <x v="0"/>
    <n v="1E-3"/>
    <n v="24.635999999999999"/>
    <n v="1E-3"/>
    <n v="24.635999999999999"/>
    <n v="1.9670000000000001"/>
    <n v="1621.444"/>
    <n v="1.609"/>
    <n v="1618.1110000000001"/>
    <n v="5.1849999999999996"/>
    <n v="452.70100000000002"/>
    <n v="2.5960000000000001"/>
    <n v="1665.903"/>
    <n v="2.76"/>
    <n v="10.372999999999999"/>
    <n v="948"/>
    <x v="0"/>
    <x v="0"/>
    <x v="0"/>
    <x v="0"/>
    <x v="0"/>
    <x v="0"/>
    <x v="0"/>
    <n v="1256"/>
    <x v="0"/>
    <x v="0"/>
    <x v="0"/>
    <x v="0"/>
    <x v="0"/>
    <n v="1256"/>
    <x v="0"/>
    <x v="0"/>
    <x v="0"/>
    <x v="0"/>
    <x v="0"/>
    <x v="0"/>
    <x v="0"/>
    <x v="0"/>
    <x v="0"/>
    <x v="0"/>
    <x v="0"/>
    <x v="0"/>
    <x v="0"/>
    <n v="5.7210000000000001"/>
    <n v="5.4119999999999999"/>
    <x v="0"/>
    <x v="0"/>
    <n v="1256"/>
    <n v="171"/>
    <n v="53"/>
    <n v="10.775"/>
    <n v="0.22700000000000001"/>
    <n v="0.32900000000000001"/>
    <x v="2"/>
    <n v="1309"/>
    <n v="9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4"/>
    <s v="KAREN HUAINAMANGO"/>
    <x v="24"/>
    <x v="3"/>
    <x v="0"/>
    <d v="2024-11-02T00:00:00"/>
    <x v="0"/>
    <x v="0"/>
    <x v="0"/>
    <x v="0"/>
    <x v="1"/>
    <x v="1"/>
    <x v="0"/>
    <x v="2"/>
  </r>
  <r>
    <x v="25"/>
    <s v="YARITZA RAMOS"/>
    <n v="1568"/>
    <n v="1902"/>
    <n v="206.66200000000001"/>
    <n v="231.74199999999999"/>
    <m/>
    <n v="5.1639999999999997"/>
    <n v="393071.41499999998"/>
    <n v="382839.05499999999"/>
    <m/>
    <n v="8097.7250000000004"/>
    <x v="1"/>
    <n v="1217"/>
    <x v="0"/>
    <n v="89"/>
    <n v="618.15899999999999"/>
    <n v="1657"/>
    <n v="7300.7560000000003"/>
    <n v="6.3819999999999997"/>
    <n v="3.5000000000000003E-2"/>
    <n v="2131.6509999999998"/>
    <n v="2.984"/>
    <x v="0"/>
    <x v="0"/>
    <x v="0"/>
    <x v="0"/>
    <x v="0"/>
    <s v="a365_0025@a365.com.pe"/>
    <n v="0.77614795918367352"/>
    <x v="0"/>
    <x v="0"/>
    <x v="0"/>
    <x v="0"/>
    <x v="0"/>
    <x v="0"/>
    <x v="0"/>
    <n v="1E-3"/>
    <n v="44.017000000000003"/>
    <n v="1E-3"/>
    <n v="44.017000000000003"/>
    <n v="0.61"/>
    <n v="2279.6579999999999"/>
    <n v="0.371"/>
    <n v="2270.7060000000001"/>
    <m/>
    <m/>
    <n v="2.996"/>
    <n v="1688.489"/>
    <n v="2.3620000000000001"/>
    <n v="10.224"/>
    <n v="1217"/>
    <x v="0"/>
    <x v="0"/>
    <x v="0"/>
    <x v="0"/>
    <x v="0"/>
    <x v="0"/>
    <x v="0"/>
    <n v="1568"/>
    <x v="0"/>
    <x v="0"/>
    <x v="0"/>
    <x v="0"/>
    <x v="0"/>
    <n v="1568"/>
    <x v="0"/>
    <x v="0"/>
    <x v="0"/>
    <x v="0"/>
    <x v="0"/>
    <x v="0"/>
    <x v="0"/>
    <x v="0"/>
    <x v="0"/>
    <x v="0"/>
    <x v="0"/>
    <x v="0"/>
    <x v="0"/>
    <m/>
    <n v="4.2569999999999997"/>
    <x v="0"/>
    <x v="0"/>
    <n v="1568"/>
    <n v="334"/>
    <n v="85"/>
    <n v="35.999000000000002"/>
    <n v="0.38300000000000001"/>
    <n v="0.34200000000000003"/>
    <x v="3"/>
    <n v="1652"/>
    <n v="35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5"/>
    <s v="YARITZA RAMOS"/>
    <x v="25"/>
    <x v="2"/>
    <x v="0"/>
    <d v="2023-07-24T00:00:00"/>
    <x v="0"/>
    <x v="0"/>
    <x v="0"/>
    <x v="0"/>
    <x v="3"/>
    <x v="3"/>
    <x v="1"/>
    <x v="2"/>
  </r>
  <r>
    <x v="26"/>
    <s v="SANDRA CHAUPIS"/>
    <n v="1405"/>
    <n v="1619"/>
    <n v="295.10399999999998"/>
    <n v="299.50299999999999"/>
    <n v="106.715"/>
    <n v="7.6340000000000003"/>
    <n v="477774.46600000001"/>
    <n v="451351.41899999999"/>
    <n v="14619.967000000001"/>
    <n v="10741.116"/>
    <x v="12"/>
    <n v="1202"/>
    <x v="0"/>
    <n v="68"/>
    <n v="337.35700000000003"/>
    <n v="1475"/>
    <n v="7652.6530000000002"/>
    <n v="5.0010000000000003"/>
    <n v="1.6E-2"/>
    <n v="1060.326"/>
    <n v="1.6379999999999999"/>
    <x v="0"/>
    <x v="0"/>
    <x v="0"/>
    <x v="0"/>
    <x v="0"/>
    <s v="a365_0040@a365.com.pe"/>
    <n v="0.85551601423487544"/>
    <x v="0"/>
    <x v="0"/>
    <x v="0"/>
    <x v="0"/>
    <x v="0"/>
    <x v="0"/>
    <x v="0"/>
    <n v="3.1E-2"/>
    <n v="35.094000000000001"/>
    <n v="3.1E-2"/>
    <n v="35.094000000000001"/>
    <n v="0.61499999999999999"/>
    <n v="1642.4449999999999"/>
    <n v="1.1499999999999999"/>
    <n v="1441.4480000000001"/>
    <n v="13.196"/>
    <n v="386.54300000000001"/>
    <n v="3.1589999999999998"/>
    <n v="1664.69"/>
    <n v="1.131"/>
    <n v="10.319000000000001"/>
    <n v="1202"/>
    <x v="0"/>
    <x v="0"/>
    <x v="0"/>
    <x v="0"/>
    <x v="0"/>
    <x v="0"/>
    <x v="0"/>
    <n v="1405"/>
    <x v="0"/>
    <x v="0"/>
    <x v="0"/>
    <x v="0"/>
    <x v="0"/>
    <n v="1405"/>
    <x v="0"/>
    <x v="0"/>
    <x v="0"/>
    <x v="0"/>
    <x v="0"/>
    <x v="0"/>
    <x v="0"/>
    <x v="0"/>
    <x v="0"/>
    <x v="0"/>
    <x v="0"/>
    <x v="0"/>
    <x v="0"/>
    <n v="9.0299999999999994"/>
    <n v="6.6340000000000003"/>
    <x v="0"/>
    <x v="0"/>
    <n v="1407"/>
    <n v="212"/>
    <n v="100"/>
    <n v="53.625999999999998"/>
    <n v="0.29099999999999998"/>
    <n v="0.308"/>
    <x v="2"/>
    <n v="1507"/>
    <n v="17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6"/>
    <s v="SANDRA CHAUPIS"/>
    <x v="26"/>
    <x v="3"/>
    <x v="0"/>
    <d v="2023-01-09T00:00:00"/>
    <x v="0"/>
    <x v="0"/>
    <x v="0"/>
    <x v="0"/>
    <x v="1"/>
    <x v="1"/>
    <x v="0"/>
    <x v="0"/>
  </r>
  <r>
    <x v="27"/>
    <s v="CARLOS LA ROSA"/>
    <n v="570"/>
    <n v="799"/>
    <n v="255.56100000000001"/>
    <n v="307.76900000000001"/>
    <m/>
    <n v="5.1020000000000003"/>
    <n v="204193.73199999999"/>
    <n v="200050.41099999999"/>
    <m/>
    <n v="2913.3090000000002"/>
    <x v="1"/>
    <n v="386"/>
    <x v="1"/>
    <n v="95"/>
    <n v="286.83800000000002"/>
    <n v="665"/>
    <n v="2532.431"/>
    <n v="5.35"/>
    <n v="5.6000000000000001E-2"/>
    <n v="1225.376"/>
    <n v="4.6360000000000001"/>
    <x v="0"/>
    <x v="0"/>
    <x v="0"/>
    <x v="0"/>
    <x v="0"/>
    <s v="a365_0028@a365.com.pe"/>
    <n v="0.67719298245614035"/>
    <x v="0"/>
    <x v="0"/>
    <x v="0"/>
    <x v="0"/>
    <x v="0"/>
    <x v="0"/>
    <x v="0"/>
    <n v="0"/>
    <n v="25.094000000000001"/>
    <n v="0"/>
    <n v="25.094000000000001"/>
    <n v="0.13"/>
    <n v="1795.5029999999999"/>
    <n v="0.65900000000000003"/>
    <n v="1785.96"/>
    <m/>
    <m/>
    <n v="2.944"/>
    <n v="969.48500000000001"/>
    <n v="0.77500000000000002"/>
    <n v="10.401"/>
    <n v="386"/>
    <x v="0"/>
    <x v="0"/>
    <x v="0"/>
    <x v="0"/>
    <x v="0"/>
    <x v="0"/>
    <x v="0"/>
    <n v="570"/>
    <x v="0"/>
    <x v="0"/>
    <x v="0"/>
    <x v="0"/>
    <x v="0"/>
    <n v="570"/>
    <x v="0"/>
    <x v="0"/>
    <x v="0"/>
    <x v="0"/>
    <x v="0"/>
    <x v="0"/>
    <x v="0"/>
    <x v="0"/>
    <x v="0"/>
    <x v="0"/>
    <x v="0"/>
    <x v="0"/>
    <x v="0"/>
    <m/>
    <n v="3.6459999999999999"/>
    <x v="0"/>
    <x v="0"/>
    <n v="571"/>
    <n v="229"/>
    <n v="82"/>
    <n v="32.457000000000001"/>
    <n v="2.1669999999999998"/>
    <n v="0.13"/>
    <x v="0"/>
    <n v="650"/>
    <n v="25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7"/>
    <s v="LÓPEZ CARLOS"/>
    <x v="27"/>
    <x v="3"/>
    <x v="0"/>
    <d v="2025-06-05T00:00:00"/>
    <x v="0"/>
    <x v="0"/>
    <x v="0"/>
    <x v="1"/>
    <x v="7"/>
    <x v="7"/>
    <x v="1"/>
    <x v="0"/>
  </r>
  <r>
    <x v="28"/>
    <s v="KATTY SILVA"/>
    <n v="757"/>
    <n v="791"/>
    <n v="332.26900000000001"/>
    <n v="338.59399999999999"/>
    <n v="44.084000000000003"/>
    <n v="6.0839999999999996"/>
    <n v="262825.08799999999"/>
    <n v="257670.274"/>
    <n v="308.589"/>
    <n v="4605.7479999999996"/>
    <x v="13"/>
    <n v="571"/>
    <x v="0"/>
    <n v="23"/>
    <n v="133.203"/>
    <n v="780"/>
    <n v="4026.3380000000002"/>
    <n v="7.0720000000000001"/>
    <n v="2E-3"/>
    <n v="240.464"/>
    <n v="1.2999999999999999E-2"/>
    <x v="0"/>
    <x v="0"/>
    <x v="0"/>
    <x v="0"/>
    <x v="0"/>
    <s v="a365_0071@a365.com.pe"/>
    <n v="0.7542932628797886"/>
    <x v="0"/>
    <x v="0"/>
    <x v="0"/>
    <x v="0"/>
    <x v="0"/>
    <x v="0"/>
    <x v="0"/>
    <n v="0.246"/>
    <n v="32.634999999999998"/>
    <n v="0.246"/>
    <n v="24.725000000000001"/>
    <n v="1.7110000000000001"/>
    <n v="3923.8049999999998"/>
    <n v="0.83499999999999996"/>
    <n v="3762.6590000000001"/>
    <n v="0.82899999999999996"/>
    <n v="151.14599999999999"/>
    <n v="3.629"/>
    <n v="2601.511"/>
    <n v="2.7850000000000001"/>
    <n v="10.178000000000001"/>
    <n v="571"/>
    <x v="0"/>
    <x v="0"/>
    <x v="0"/>
    <x v="0"/>
    <x v="0"/>
    <x v="0"/>
    <x v="0"/>
    <n v="757"/>
    <x v="0"/>
    <x v="0"/>
    <x v="0"/>
    <x v="0"/>
    <x v="0"/>
    <n v="757"/>
    <x v="0"/>
    <x v="0"/>
    <x v="0"/>
    <x v="0"/>
    <x v="0"/>
    <x v="0"/>
    <x v="0"/>
    <x v="0"/>
    <x v="0"/>
    <x v="0"/>
    <x v="0"/>
    <x v="0"/>
    <x v="0"/>
    <n v="0.39"/>
    <n v="5.8220000000000001"/>
    <x v="0"/>
    <x v="0"/>
    <n v="757"/>
    <n v="34"/>
    <n v="5"/>
    <n v="10.654999999999999"/>
    <n v="4.0000000000000001E-3"/>
    <n v="1.7110000000000001"/>
    <x v="0"/>
    <n v="761"/>
    <n v="5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8"/>
    <s v="RUIZ KATTY"/>
    <x v="28"/>
    <x v="3"/>
    <x v="0"/>
    <d v="2025-10-09T00:00:00"/>
    <x v="0"/>
    <x v="0"/>
    <x v="0"/>
    <x v="0"/>
    <x v="1"/>
    <x v="1"/>
    <x v="0"/>
    <x v="0"/>
  </r>
  <r>
    <x v="29"/>
    <s v="KETTY SANCHEZ"/>
    <n v="40"/>
    <n v="62"/>
    <n v="238.387"/>
    <n v="228.697"/>
    <n v="120.09399999999999"/>
    <n v="5.141"/>
    <n v="14780.005999999999"/>
    <n v="13950.522000000001"/>
    <n v="600.47"/>
    <n v="210.8"/>
    <x v="14"/>
    <n v="34"/>
    <x v="0"/>
    <m/>
    <m/>
    <n v="41"/>
    <n v="223.809"/>
    <n v="0.84399999999999997"/>
    <n v="2.3E-2"/>
    <n v="17.725000000000001"/>
    <n v="0.48899999999999999"/>
    <x v="0"/>
    <x v="0"/>
    <x v="0"/>
    <x v="0"/>
    <x v="0"/>
    <s v="a365_0029@a365.com.pe"/>
    <n v="0.85"/>
    <x v="0"/>
    <x v="0"/>
    <x v="0"/>
    <x v="0"/>
    <x v="0"/>
    <x v="0"/>
    <x v="0"/>
    <n v="3.0790000000000002"/>
    <n v="9.4320000000000004"/>
    <m/>
    <m/>
    <n v="2.714"/>
    <n v="2326.4180000000001"/>
    <n v="2.25"/>
    <n v="2073.69"/>
    <n v="1.1040000000000001"/>
    <n v="249.249"/>
    <n v="4.2969999999999997"/>
    <n v="222.96700000000001"/>
    <n v="3.056"/>
    <n v="10"/>
    <n v="34"/>
    <x v="0"/>
    <x v="0"/>
    <x v="0"/>
    <x v="0"/>
    <x v="0"/>
    <x v="0"/>
    <x v="0"/>
    <n v="40"/>
    <x v="0"/>
    <x v="0"/>
    <x v="0"/>
    <x v="0"/>
    <x v="0"/>
    <n v="40"/>
    <x v="0"/>
    <x v="0"/>
    <x v="0"/>
    <x v="0"/>
    <x v="0"/>
    <x v="0"/>
    <x v="0"/>
    <x v="0"/>
    <x v="0"/>
    <x v="0"/>
    <x v="0"/>
    <x v="0"/>
    <x v="0"/>
    <n v="9.6850000000000005"/>
    <n v="3.4"/>
    <x v="0"/>
    <x v="0"/>
    <n v="41"/>
    <n v="21"/>
    <n v="21"/>
    <n v="2.3650000000000002"/>
    <n v="0.216"/>
    <n v="0.36599999999999999"/>
    <x v="0"/>
    <n v="61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9"/>
    <s v="ZELADA KETTY"/>
    <x v="29"/>
    <x v="3"/>
    <x v="1"/>
    <d v="2025-06-05T00:00:00"/>
    <x v="3"/>
    <x v="1"/>
    <x v="2"/>
    <x v="1"/>
    <x v="8"/>
    <x v="8"/>
    <x v="1"/>
    <x v="0"/>
  </r>
  <r>
    <x v="30"/>
    <s v="RODRIGO ARAKAKI"/>
    <n v="689"/>
    <n v="1083"/>
    <n v="416.13799999999998"/>
    <n v="586.005"/>
    <n v="50.091999999999999"/>
    <n v="9.9730000000000008"/>
    <n v="450677.77100000001"/>
    <n v="440676.10600000003"/>
    <n v="200.36799999999999"/>
    <n v="6871.6369999999997"/>
    <x v="8"/>
    <n v="306"/>
    <x v="0"/>
    <n v="63"/>
    <n v="348.678"/>
    <n v="752"/>
    <n v="5718.1210000000001"/>
    <n v="7.431"/>
    <n v="2.8000000000000001E-2"/>
    <n v="2927.8780000000002"/>
    <n v="1.782"/>
    <x v="0"/>
    <x v="0"/>
    <x v="0"/>
    <x v="0"/>
    <x v="0"/>
    <s v="a365_0069@a365.com.pe"/>
    <n v="0.44412191582002902"/>
    <x v="0"/>
    <x v="0"/>
    <x v="0"/>
    <x v="0"/>
    <x v="0"/>
    <x v="0"/>
    <x v="0"/>
    <n v="0"/>
    <n v="34.518999999999998"/>
    <n v="0"/>
    <n v="34.518999999999998"/>
    <n v="2.5939999999999999"/>
    <n v="3380.0509999999999"/>
    <n v="1.054"/>
    <n v="3366.3290000000002"/>
    <n v="3.722"/>
    <n v="92.429000000000002"/>
    <n v="3.399"/>
    <n v="2910.4180000000001"/>
    <n v="4.1029999999999998"/>
    <n v="10"/>
    <n v="306"/>
    <x v="0"/>
    <x v="0"/>
    <x v="0"/>
    <x v="0"/>
    <x v="0"/>
    <x v="0"/>
    <x v="0"/>
    <n v="689"/>
    <x v="0"/>
    <x v="0"/>
    <x v="0"/>
    <x v="0"/>
    <x v="0"/>
    <n v="689"/>
    <x v="0"/>
    <x v="0"/>
    <x v="0"/>
    <x v="0"/>
    <x v="0"/>
    <x v="0"/>
    <x v="0"/>
    <x v="0"/>
    <x v="0"/>
    <x v="0"/>
    <x v="0"/>
    <x v="0"/>
    <x v="0"/>
    <n v="0.185"/>
    <n v="6.3449999999999998"/>
    <x v="0"/>
    <x v="0"/>
    <n v="689"/>
    <n v="394"/>
    <n v="63"/>
    <n v="14.128"/>
    <n v="0.30399999999999999"/>
    <n v="0.41299999999999998"/>
    <x v="0"/>
    <n v="752"/>
    <n v="4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0"/>
    <s v="RODRIGO ARAKAKI"/>
    <x v="30"/>
    <x v="3"/>
    <x v="0"/>
    <d v="2024-06-01T00:00:00"/>
    <x v="0"/>
    <x v="0"/>
    <x v="2"/>
    <x v="0"/>
    <x v="5"/>
    <x v="5"/>
    <x v="1"/>
    <x v="0"/>
  </r>
  <r>
    <x v="31"/>
    <s v="VICTOR LUNA"/>
    <n v="1259"/>
    <n v="1561"/>
    <n v="260.28899999999999"/>
    <n v="294.55799999999999"/>
    <n v="114.32299999999999"/>
    <n v="9.9819999999999993"/>
    <n v="406311.32199999999"/>
    <n v="391468.1"/>
    <n v="114.32299999999999"/>
    <n v="12568.04"/>
    <x v="9"/>
    <n v="973"/>
    <x v="0"/>
    <n v="152"/>
    <n v="764.899"/>
    <n v="1411"/>
    <n v="7386.0010000000002"/>
    <n v="7.1509999999999998"/>
    <n v="1.6E-2"/>
    <n v="2159.6729999999998"/>
    <n v="1.1859999999999999"/>
    <x v="0"/>
    <x v="0"/>
    <x v="0"/>
    <x v="0"/>
    <x v="0"/>
    <s v="a365_0060@a365.com.pe"/>
    <n v="0.77283558379666406"/>
    <x v="0"/>
    <x v="0"/>
    <x v="0"/>
    <x v="0"/>
    <x v="3"/>
    <x v="0"/>
    <x v="0"/>
    <n v="0"/>
    <n v="34.844000000000001"/>
    <n v="0"/>
    <n v="34.844000000000001"/>
    <n v="2.327"/>
    <n v="4234.8379999999997"/>
    <n v="1.794"/>
    <n v="4224.8379999999997"/>
    <n v="114.32299999999999"/>
    <n v="114.32299999999999"/>
    <n v="2.3660000000000001"/>
    <n v="3105.6370000000002"/>
    <n v="3.968"/>
    <n v="10"/>
    <n v="973"/>
    <x v="0"/>
    <x v="0"/>
    <x v="0"/>
    <x v="0"/>
    <x v="0"/>
    <x v="0"/>
    <x v="0"/>
    <n v="1259"/>
    <x v="0"/>
    <x v="0"/>
    <x v="0"/>
    <x v="0"/>
    <x v="0"/>
    <n v="1259"/>
    <x v="0"/>
    <x v="0"/>
    <x v="0"/>
    <x v="0"/>
    <x v="0"/>
    <x v="0"/>
    <x v="0"/>
    <x v="0"/>
    <x v="0"/>
    <x v="0"/>
    <x v="0"/>
    <x v="0"/>
    <x v="0"/>
    <n v="7.2999999999999995E-2"/>
    <n v="8.0510000000000002"/>
    <x v="0"/>
    <x v="0"/>
    <n v="1259"/>
    <n v="302"/>
    <n v="70"/>
    <n v="29.302"/>
    <n v="0.27"/>
    <n v="0.28499999999999998"/>
    <x v="2"/>
    <n v="1329"/>
    <n v="34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1"/>
    <s v="VICTOR LUNA"/>
    <x v="31"/>
    <x v="3"/>
    <x v="0"/>
    <d v="2025-09-25T00:00:00"/>
    <x v="0"/>
    <x v="0"/>
    <x v="2"/>
    <x v="0"/>
    <x v="5"/>
    <x v="5"/>
    <x v="1"/>
    <x v="0"/>
  </r>
  <r>
    <x v="32"/>
    <s v="CINTHIA CHANG"/>
    <n v="144"/>
    <n v="149"/>
    <n v="314.63499999999999"/>
    <n v="308.63"/>
    <n v="59.499000000000002"/>
    <n v="9.8620000000000001"/>
    <n v="46880.707999999999"/>
    <n v="45368.618999999999"/>
    <n v="59.499000000000002"/>
    <n v="1420.2260000000001"/>
    <x v="9"/>
    <n v="122"/>
    <x v="0"/>
    <n v="4"/>
    <n v="38.067999999999998"/>
    <n v="148"/>
    <n v="951.69899999999996"/>
    <n v="6.4619999999999997"/>
    <n v="1.7000000000000001E-2"/>
    <n v="32.313000000000002"/>
    <n v="5.0999999999999997E-2"/>
    <x v="0"/>
    <x v="0"/>
    <x v="0"/>
    <x v="0"/>
    <x v="0"/>
    <s v="a365_0053@a365.com.pe"/>
    <n v="0.84722222222222221"/>
    <x v="0"/>
    <x v="0"/>
    <x v="0"/>
    <x v="0"/>
    <x v="0"/>
    <x v="0"/>
    <x v="0"/>
    <n v="0.91600000000000004"/>
    <n v="25.096"/>
    <n v="0.91600000000000004"/>
    <n v="25.096"/>
    <n v="8.7029999999999994"/>
    <n v="1028.7639999999999"/>
    <n v="1.8520000000000001"/>
    <n v="1018.764"/>
    <n v="59.499000000000002"/>
    <n v="59.499000000000002"/>
    <n v="4.7080000000000002"/>
    <n v="1748.4390000000001"/>
    <n v="5.2060000000000004"/>
    <n v="10"/>
    <n v="122"/>
    <x v="0"/>
    <x v="0"/>
    <x v="0"/>
    <x v="0"/>
    <x v="0"/>
    <x v="0"/>
    <x v="0"/>
    <n v="144"/>
    <x v="0"/>
    <x v="0"/>
    <x v="0"/>
    <x v="0"/>
    <x v="0"/>
    <n v="144"/>
    <x v="0"/>
    <x v="0"/>
    <x v="0"/>
    <x v="0"/>
    <x v="0"/>
    <x v="0"/>
    <x v="0"/>
    <x v="0"/>
    <x v="0"/>
    <x v="0"/>
    <x v="0"/>
    <x v="0"/>
    <x v="0"/>
    <n v="0.39900000000000002"/>
    <n v="9.5310000000000006"/>
    <x v="0"/>
    <x v="0"/>
    <n v="144"/>
    <n v="5"/>
    <n v="3"/>
    <n v="9.9410000000000007"/>
    <n v="4.4999999999999998E-2"/>
    <n v="2.0510000000000002"/>
    <x v="4"/>
    <n v="147"/>
    <n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2"/>
    <s v="CRUZ CINTHIA "/>
    <x v="32"/>
    <x v="3"/>
    <x v="0"/>
    <d v="2025-10-21T00:00:00"/>
    <x v="0"/>
    <x v="0"/>
    <x v="2"/>
    <x v="0"/>
    <x v="5"/>
    <x v="5"/>
    <x v="1"/>
    <x v="0"/>
  </r>
  <r>
    <x v="33"/>
    <s v="MARIELLA GRADOS"/>
    <n v="2010"/>
    <n v="3172"/>
    <n v="148.42400000000001"/>
    <n v="202.131"/>
    <n v="136.00299999999999"/>
    <n v="6.1689999999999996"/>
    <n v="470802.96899999998"/>
    <n v="433571.71100000001"/>
    <n v="19584.477999999999"/>
    <n v="12400.898999999999"/>
    <x v="15"/>
    <n v="1701"/>
    <x v="0"/>
    <n v="122"/>
    <n v="869.67200000000003"/>
    <n v="2132"/>
    <n v="12198.737999999999"/>
    <n v="4.5069999999999997"/>
    <n v="2.4E-2"/>
    <n v="5242.4870000000001"/>
    <n v="3.3940000000000001"/>
    <x v="0"/>
    <x v="0"/>
    <x v="0"/>
    <x v="0"/>
    <x v="0"/>
    <s v="a365_0074@a365.com.pe"/>
    <n v="0.84626865671641793"/>
    <x v="0"/>
    <x v="0"/>
    <x v="0"/>
    <x v="1"/>
    <x v="0"/>
    <x v="0"/>
    <x v="0"/>
    <n v="0.246"/>
    <n v="34.822000000000003"/>
    <n v="0.246"/>
    <n v="34.822000000000003"/>
    <n v="0.39200000000000002"/>
    <n v="1593.0329999999999"/>
    <n v="3.1E-2"/>
    <n v="1349.6759999999999"/>
    <n v="1.2330000000000001"/>
    <n v="625.75199999999995"/>
    <n v="2.9750000000000001"/>
    <n v="2034.4939999999999"/>
    <n v="2.2080000000000002"/>
    <n v="10.250999999999999"/>
    <n v="1701"/>
    <x v="0"/>
    <x v="0"/>
    <x v="0"/>
    <x v="0"/>
    <x v="0"/>
    <x v="0"/>
    <x v="0"/>
    <n v="2010"/>
    <x v="0"/>
    <x v="0"/>
    <x v="0"/>
    <x v="0"/>
    <x v="0"/>
    <n v="2009"/>
    <x v="0"/>
    <x v="0"/>
    <x v="0"/>
    <x v="0"/>
    <x v="0"/>
    <x v="0"/>
    <x v="0"/>
    <x v="0"/>
    <x v="0"/>
    <x v="0"/>
    <x v="0"/>
    <x v="0"/>
    <x v="0"/>
    <n v="6.1740000000000004"/>
    <n v="3.9089999999999998"/>
    <x v="0"/>
    <x v="0"/>
    <n v="2010"/>
    <n v="1163"/>
    <n v="137"/>
    <n v="23.54"/>
    <n v="0.3"/>
    <n v="6.0000000000000001E-3"/>
    <x v="0"/>
    <n v="2145"/>
    <n v="4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3"/>
    <s v="MARIELLA GRADOS"/>
    <x v="33"/>
    <x v="1"/>
    <x v="0"/>
    <d v="2023-09-05T00:00:00"/>
    <x v="0"/>
    <x v="0"/>
    <x v="0"/>
    <x v="0"/>
    <x v="0"/>
    <x v="0"/>
    <x v="0"/>
    <x v="0"/>
  </r>
  <r>
    <x v="34"/>
    <s v="CARMEN  GOYA"/>
    <n v="647"/>
    <n v="972"/>
    <n v="348.02800000000002"/>
    <n v="473.30099999999999"/>
    <n v="33.290999999999997"/>
    <n v="11.052"/>
    <n v="338283.63799999998"/>
    <n v="327997.67700000003"/>
    <n v="99.873999999999995"/>
    <n v="7150.9390000000003"/>
    <x v="6"/>
    <n v="452"/>
    <x v="0"/>
    <n v="50"/>
    <n v="369.86399999999998"/>
    <n v="697"/>
    <n v="4472.3010000000004"/>
    <n v="9.3360000000000003"/>
    <n v="1.7999999999999999E-2"/>
    <n v="3034.259"/>
    <n v="0.88900000000000001"/>
    <x v="0"/>
    <x v="0"/>
    <x v="0"/>
    <x v="0"/>
    <x v="0"/>
    <s v="a365_0064@a365.com.pe"/>
    <n v="0.69860896445131371"/>
    <x v="0"/>
    <x v="0"/>
    <x v="0"/>
    <x v="0"/>
    <x v="0"/>
    <x v="0"/>
    <x v="0"/>
    <n v="0.105"/>
    <n v="35.091999999999999"/>
    <n v="0.105"/>
    <n v="35.091999999999999"/>
    <n v="1.958"/>
    <n v="2816.63"/>
    <n v="0.49099999999999999"/>
    <n v="2806.63"/>
    <n v="29.446000000000002"/>
    <n v="39.716999999999999"/>
    <n v="3.601"/>
    <n v="1063.874"/>
    <n v="3.35"/>
    <n v="1436.569"/>
    <n v="451"/>
    <x v="2"/>
    <x v="1"/>
    <x v="2"/>
    <x v="0"/>
    <x v="0"/>
    <x v="0"/>
    <x v="0"/>
    <n v="647"/>
    <x v="0"/>
    <x v="0"/>
    <x v="0"/>
    <x v="0"/>
    <x v="0"/>
    <n v="647"/>
    <x v="0"/>
    <x v="0"/>
    <x v="0"/>
    <x v="0"/>
    <x v="0"/>
    <x v="0"/>
    <x v="0"/>
    <x v="0"/>
    <x v="0"/>
    <x v="0"/>
    <x v="0"/>
    <x v="0"/>
    <x v="0"/>
    <n v="0.10199999999999999"/>
    <n v="7.3559999999999999"/>
    <x v="0"/>
    <x v="0"/>
    <n v="647"/>
    <n v="325"/>
    <n v="47"/>
    <n v="64.492000000000004"/>
    <n v="0.17399999999999999"/>
    <n v="0.34899999999999998"/>
    <x v="0"/>
    <n v="693"/>
    <n v="3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4"/>
    <s v="CARMEN GOYA"/>
    <x v="34"/>
    <x v="1"/>
    <x v="0"/>
    <d v="2025-07-12T00:00:00"/>
    <x v="0"/>
    <x v="0"/>
    <x v="0"/>
    <x v="0"/>
    <x v="3"/>
    <x v="3"/>
    <x v="1"/>
    <x v="0"/>
  </r>
  <r>
    <x v="35"/>
    <s v="LUIS AGUILAR"/>
    <n v="1471"/>
    <n v="1563"/>
    <n v="299.29899999999998"/>
    <n v="296.54599999999999"/>
    <m/>
    <n v="9.3119999999999994"/>
    <n v="467804.57400000002"/>
    <n v="453715.74400000001"/>
    <m/>
    <n v="13698.553"/>
    <x v="1"/>
    <n v="1187"/>
    <x v="0"/>
    <n v="60"/>
    <n v="611.97799999999995"/>
    <n v="1531"/>
    <n v="9553.0959999999995"/>
    <n v="4.226"/>
    <n v="2.3E-2"/>
    <n v="388.87599999999998"/>
    <n v="1.401"/>
    <x v="0"/>
    <x v="0"/>
    <x v="0"/>
    <x v="0"/>
    <x v="0"/>
    <s v="a365_0044@a365.com.pe"/>
    <n v="0.8069340584636302"/>
    <x v="0"/>
    <x v="0"/>
    <x v="0"/>
    <x v="0"/>
    <x v="0"/>
    <x v="0"/>
    <x v="0"/>
    <n v="0.28199999999999997"/>
    <n v="35.210999999999999"/>
    <n v="0.28199999999999997"/>
    <n v="35.210999999999999"/>
    <n v="0.54300000000000004"/>
    <n v="3382.9569999999999"/>
    <n v="0.68799999999999994"/>
    <n v="3376.5509999999999"/>
    <m/>
    <m/>
    <n v="3.4580000000000002"/>
    <n v="1556.2059999999999"/>
    <n v="3.8740000000000001"/>
    <n v="10.329000000000001"/>
    <n v="1187"/>
    <x v="0"/>
    <x v="0"/>
    <x v="0"/>
    <x v="0"/>
    <x v="0"/>
    <x v="0"/>
    <x v="0"/>
    <n v="1471"/>
    <x v="0"/>
    <x v="0"/>
    <x v="0"/>
    <x v="0"/>
    <x v="0"/>
    <n v="1471"/>
    <x v="0"/>
    <x v="0"/>
    <x v="0"/>
    <x v="0"/>
    <x v="0"/>
    <x v="0"/>
    <x v="0"/>
    <x v="0"/>
    <x v="0"/>
    <x v="0"/>
    <x v="0"/>
    <x v="0"/>
    <x v="0"/>
    <m/>
    <n v="8.7639999999999993"/>
    <x v="0"/>
    <x v="0"/>
    <n v="1471"/>
    <n v="92"/>
    <n v="60"/>
    <n v="29.184999999999999"/>
    <n v="0.28599999999999998"/>
    <n v="0.34200000000000003"/>
    <x v="0"/>
    <n v="1530"/>
    <n v="9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5"/>
    <s v="CARBAJAL LUIS"/>
    <x v="35"/>
    <x v="2"/>
    <x v="0"/>
    <d v="2025-08-25T00:00:00"/>
    <x v="0"/>
    <x v="0"/>
    <x v="0"/>
    <x v="0"/>
    <x v="1"/>
    <x v="1"/>
    <x v="0"/>
    <x v="0"/>
  </r>
  <r>
    <x v="36"/>
    <s v="LESLIE LUCERO"/>
    <n v="1388"/>
    <n v="1699"/>
    <n v="262.46600000000001"/>
    <n v="298.28800000000001"/>
    <n v="26.17"/>
    <n v="6.5759999999999996"/>
    <n v="445930.72499999998"/>
    <n v="434904.02600000001"/>
    <n v="235.53700000000001"/>
    <n v="9127.9369999999999"/>
    <x v="16"/>
    <n v="1175"/>
    <x v="0"/>
    <n v="33"/>
    <n v="205.23699999999999"/>
    <n v="1421"/>
    <n v="6346.3289999999997"/>
    <n v="5.3410000000000002"/>
    <n v="2.8000000000000001E-2"/>
    <n v="1661.1990000000001"/>
    <n v="2.0259999999999998"/>
    <x v="0"/>
    <x v="0"/>
    <x v="0"/>
    <x v="0"/>
    <x v="0"/>
    <s v="a365_0048@a365.com.pe"/>
    <n v="0.84654178674351588"/>
    <x v="0"/>
    <x v="0"/>
    <x v="0"/>
    <x v="0"/>
    <x v="0"/>
    <x v="0"/>
    <x v="0"/>
    <n v="0"/>
    <n v="34.744"/>
    <n v="0"/>
    <n v="34.744"/>
    <n v="1.637"/>
    <n v="1881.0889999999999"/>
    <n v="0.17799999999999999"/>
    <n v="1874.748"/>
    <n v="2.766"/>
    <n v="83.055000000000007"/>
    <n v="2.5710000000000002"/>
    <n v="1072.8009999999999"/>
    <n v="2.8340000000000001"/>
    <n v="10.307"/>
    <n v="1175"/>
    <x v="0"/>
    <x v="0"/>
    <x v="0"/>
    <x v="0"/>
    <x v="0"/>
    <x v="0"/>
    <x v="0"/>
    <n v="1388"/>
    <x v="0"/>
    <x v="0"/>
    <x v="0"/>
    <x v="0"/>
    <x v="0"/>
    <n v="1388"/>
    <x v="0"/>
    <x v="0"/>
    <x v="0"/>
    <x v="0"/>
    <x v="0"/>
    <x v="0"/>
    <x v="0"/>
    <x v="0"/>
    <x v="0"/>
    <x v="0"/>
    <x v="0"/>
    <x v="0"/>
    <x v="0"/>
    <n v="0.13800000000000001"/>
    <n v="5.3719999999999999"/>
    <x v="0"/>
    <x v="0"/>
    <n v="1388"/>
    <n v="311"/>
    <n v="70"/>
    <n v="10.855"/>
    <n v="0.218"/>
    <n v="0.32500000000000001"/>
    <x v="2"/>
    <n v="1458"/>
    <n v="18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6"/>
    <s v="LESLIE LUCERO"/>
    <x v="36"/>
    <x v="1"/>
    <x v="0"/>
    <d v="2025-08-14T00:00:00"/>
    <x v="0"/>
    <x v="0"/>
    <x v="0"/>
    <x v="0"/>
    <x v="3"/>
    <x v="3"/>
    <x v="0"/>
    <x v="0"/>
  </r>
  <r>
    <x v="37"/>
    <s v="MARIA CHAMPA"/>
    <n v="1598"/>
    <n v="1929"/>
    <n v="189.822"/>
    <n v="205.22399999999999"/>
    <n v="100.827"/>
    <n v="2.7970000000000002"/>
    <n v="366168.19799999997"/>
    <n v="345393.37599999999"/>
    <n v="14015.003000000001"/>
    <n v="4470.3860000000004"/>
    <x v="17"/>
    <n v="1197"/>
    <x v="0"/>
    <n v="165"/>
    <n v="730.02300000000002"/>
    <n v="1763"/>
    <n v="7242.4009999999998"/>
    <n v="6.9109999999999996"/>
    <n v="2.1000000000000001E-2"/>
    <n v="2287.6289999999999"/>
    <n v="1.804"/>
    <x v="0"/>
    <x v="0"/>
    <x v="0"/>
    <x v="0"/>
    <x v="0"/>
    <s v="a365_0070@a365.com.pe"/>
    <n v="0.74906132665832292"/>
    <x v="0"/>
    <x v="0"/>
    <x v="0"/>
    <x v="0"/>
    <x v="0"/>
    <x v="0"/>
    <x v="0"/>
    <n v="0"/>
    <n v="35.103999999999999"/>
    <n v="0"/>
    <n v="35.103999999999999"/>
    <n v="0.41399999999999998"/>
    <n v="1390.06"/>
    <n v="0.314"/>
    <n v="1388.9760000000001"/>
    <n v="4.8280000000000003"/>
    <n v="302.38900000000001"/>
    <n v="2.6869999999999998"/>
    <n v="1682.277"/>
    <n v="0.629"/>
    <n v="198.18600000000001"/>
    <n v="1197"/>
    <x v="0"/>
    <x v="0"/>
    <x v="0"/>
    <x v="0"/>
    <x v="0"/>
    <x v="0"/>
    <x v="0"/>
    <n v="1598"/>
    <x v="0"/>
    <x v="0"/>
    <x v="0"/>
    <x v="0"/>
    <x v="0"/>
    <n v="1598"/>
    <x v="0"/>
    <x v="0"/>
    <x v="0"/>
    <x v="0"/>
    <x v="0"/>
    <x v="0"/>
    <x v="0"/>
    <x v="0"/>
    <x v="0"/>
    <x v="0"/>
    <x v="0"/>
    <x v="0"/>
    <x v="0"/>
    <n v="7.2649999999999997"/>
    <n v="2.3170000000000002"/>
    <x v="0"/>
    <x v="0"/>
    <n v="1598"/>
    <n v="331"/>
    <n v="85"/>
    <n v="44.262999999999998"/>
    <n v="0.26100000000000001"/>
    <n v="0.41399999999999998"/>
    <x v="2"/>
    <n v="1683"/>
    <n v="40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7"/>
    <s v="MARIA CHAMPA"/>
    <x v="37"/>
    <x v="2"/>
    <x v="0"/>
    <d v="2021-12-15T00:00:00"/>
    <x v="0"/>
    <x v="0"/>
    <x v="0"/>
    <x v="0"/>
    <x v="9"/>
    <x v="9"/>
    <x v="0"/>
    <x v="0"/>
  </r>
  <r>
    <x v="38"/>
    <s v="YEISY MAGUIÑA"/>
    <n v="1327"/>
    <n v="1523"/>
    <n v="296.80099999999999"/>
    <n v="323.26499999999999"/>
    <m/>
    <n v="6.2249999999999996"/>
    <n v="452028.32500000001"/>
    <n v="442550.00799999997"/>
    <m/>
    <n v="8261.6759999999995"/>
    <x v="1"/>
    <n v="1017"/>
    <x v="0"/>
    <n v="49"/>
    <n v="290.66199999999998"/>
    <n v="1376"/>
    <n v="6975.6559999999999"/>
    <n v="6.2030000000000003"/>
    <n v="1.9E-2"/>
    <n v="1215.836"/>
    <n v="0.80500000000000005"/>
    <x v="0"/>
    <x v="0"/>
    <x v="0"/>
    <x v="0"/>
    <x v="0"/>
    <s v="a365_0059@a365.com.pe"/>
    <n v="0.76639035418236623"/>
    <x v="0"/>
    <x v="0"/>
    <x v="0"/>
    <x v="0"/>
    <x v="0"/>
    <x v="0"/>
    <x v="0"/>
    <n v="1E-3"/>
    <n v="34.732999999999997"/>
    <n v="1E-3"/>
    <n v="34.732999999999997"/>
    <n v="2.1429999999999998"/>
    <n v="1742.4760000000001"/>
    <n v="0.50800000000000001"/>
    <n v="1738.7070000000001"/>
    <m/>
    <m/>
    <n v="3.0390000000000001"/>
    <n v="1642.7750000000001"/>
    <n v="3.18"/>
    <n v="10.286"/>
    <n v="1017"/>
    <x v="0"/>
    <x v="0"/>
    <x v="0"/>
    <x v="0"/>
    <x v="0"/>
    <x v="0"/>
    <x v="0"/>
    <n v="1327"/>
    <x v="0"/>
    <x v="0"/>
    <x v="0"/>
    <x v="0"/>
    <x v="0"/>
    <n v="1327"/>
    <x v="0"/>
    <x v="0"/>
    <x v="0"/>
    <x v="0"/>
    <x v="0"/>
    <x v="0"/>
    <x v="0"/>
    <x v="0"/>
    <x v="0"/>
    <x v="0"/>
    <x v="0"/>
    <x v="0"/>
    <x v="0"/>
    <m/>
    <n v="5.4240000000000004"/>
    <x v="0"/>
    <x v="0"/>
    <n v="1327"/>
    <n v="196"/>
    <n v="42"/>
    <n v="10.753"/>
    <n v="0.20100000000000001"/>
    <n v="0.372"/>
    <x v="2"/>
    <n v="1369"/>
    <n v="14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8"/>
    <s v="YEISY MAGUIÑA"/>
    <x v="38"/>
    <x v="2"/>
    <x v="0"/>
    <d v="2025-09-01T00:00:00"/>
    <x v="0"/>
    <x v="0"/>
    <x v="0"/>
    <x v="0"/>
    <x v="3"/>
    <x v="3"/>
    <x v="0"/>
    <x v="0"/>
  </r>
  <r>
    <x v="39"/>
    <s v="KATHERINE QUIÑONES"/>
    <n v="1071"/>
    <n v="1242"/>
    <n v="354.27199999999999"/>
    <n v="379.41699999999997"/>
    <n v="84.995999999999995"/>
    <n v="10"/>
    <n v="440006.64899999998"/>
    <n v="427603.054"/>
    <n v="84.995999999999995"/>
    <n v="10710"/>
    <x v="9"/>
    <n v="933"/>
    <x v="0"/>
    <n v="44"/>
    <n v="187.923"/>
    <n v="1115"/>
    <n v="5402.0429999999997"/>
    <n v="9.4009999999999998"/>
    <n v="1.4999999999999999E-2"/>
    <n v="1607.7380000000001"/>
    <n v="0.86099999999999999"/>
    <x v="0"/>
    <x v="0"/>
    <x v="0"/>
    <x v="0"/>
    <x v="0"/>
    <s v="a365_0061@a365.com.pe"/>
    <n v="0.87114845938375352"/>
    <x v="0"/>
    <x v="0"/>
    <x v="0"/>
    <x v="0"/>
    <x v="0"/>
    <x v="0"/>
    <x v="0"/>
    <n v="0"/>
    <n v="30.298999999999999"/>
    <n v="0"/>
    <n v="30.298999999999999"/>
    <n v="2.8180000000000001"/>
    <n v="2361.8150000000001"/>
    <n v="0.39"/>
    <n v="2351.8150000000001"/>
    <n v="84.995999999999995"/>
    <n v="84.995999999999995"/>
    <n v="3.2029999999999998"/>
    <n v="1783.018"/>
    <n v="10"/>
    <n v="10"/>
    <n v="933"/>
    <x v="0"/>
    <x v="0"/>
    <x v="0"/>
    <x v="0"/>
    <x v="0"/>
    <x v="0"/>
    <x v="0"/>
    <n v="1071"/>
    <x v="0"/>
    <x v="0"/>
    <x v="0"/>
    <x v="0"/>
    <x v="0"/>
    <n v="1071"/>
    <x v="0"/>
    <x v="0"/>
    <x v="0"/>
    <x v="0"/>
    <x v="0"/>
    <x v="0"/>
    <x v="0"/>
    <x v="0"/>
    <x v="0"/>
    <x v="0"/>
    <x v="0"/>
    <x v="0"/>
    <x v="0"/>
    <n v="6.8000000000000005E-2"/>
    <n v="8.6229999999999993"/>
    <x v="0"/>
    <x v="0"/>
    <n v="1071"/>
    <n v="171"/>
    <n v="56"/>
    <n v="59.814999999999998"/>
    <n v="0.252"/>
    <n v="0.45900000000000002"/>
    <x v="2"/>
    <n v="1127"/>
    <n v="15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9"/>
    <s v="KATHERINE QUIÑONES"/>
    <x v="39"/>
    <x v="2"/>
    <x v="0"/>
    <d v="2025-09-25T00:00:00"/>
    <x v="0"/>
    <x v="0"/>
    <x v="2"/>
    <x v="0"/>
    <x v="4"/>
    <x v="4"/>
    <x v="0"/>
    <x v="0"/>
  </r>
  <r>
    <x v="40"/>
    <s v="RENATA VASQUEZ"/>
    <n v="1251"/>
    <n v="1522"/>
    <n v="213.04599999999999"/>
    <n v="234.77099999999999"/>
    <m/>
    <n v="8.2539999999999996"/>
    <n v="324257.41399999999"/>
    <n v="312245.52100000001"/>
    <m/>
    <n v="10325.938"/>
    <x v="1"/>
    <n v="1095"/>
    <x v="0"/>
    <n v="86"/>
    <n v="477.22199999999998"/>
    <n v="1337"/>
    <n v="6190.027"/>
    <n v="6.2130000000000001"/>
    <n v="2.5000000000000001E-2"/>
    <n v="1683.8789999999999"/>
    <n v="2.0760000000000001"/>
    <x v="0"/>
    <x v="0"/>
    <x v="0"/>
    <x v="0"/>
    <x v="0"/>
    <s v="a365_0066@a365.com.pe"/>
    <n v="0.87529976019184652"/>
    <x v="0"/>
    <x v="0"/>
    <x v="0"/>
    <x v="0"/>
    <x v="0"/>
    <x v="0"/>
    <x v="0"/>
    <n v="1E-3"/>
    <n v="35.093000000000004"/>
    <n v="1E-3"/>
    <n v="35.093000000000004"/>
    <n v="1.907"/>
    <n v="1925.011"/>
    <n v="0.92100000000000004"/>
    <n v="1918.2080000000001"/>
    <m/>
    <m/>
    <n v="2.9740000000000002"/>
    <n v="1304.857"/>
    <n v="2.9990000000000001"/>
    <n v="10.183999999999999"/>
    <n v="1095"/>
    <x v="0"/>
    <x v="0"/>
    <x v="0"/>
    <x v="0"/>
    <x v="0"/>
    <x v="0"/>
    <x v="0"/>
    <n v="1251"/>
    <x v="0"/>
    <x v="0"/>
    <x v="0"/>
    <x v="0"/>
    <x v="0"/>
    <n v="1251"/>
    <x v="0"/>
    <x v="0"/>
    <x v="0"/>
    <x v="0"/>
    <x v="0"/>
    <x v="0"/>
    <x v="0"/>
    <x v="0"/>
    <x v="0"/>
    <x v="0"/>
    <x v="0"/>
    <x v="0"/>
    <x v="0"/>
    <m/>
    <n v="6.7839999999999998"/>
    <x v="0"/>
    <x v="0"/>
    <n v="1251"/>
    <n v="271"/>
    <n v="81"/>
    <n v="12.885"/>
    <n v="0.371"/>
    <n v="0.34599999999999997"/>
    <x v="3"/>
    <n v="1330"/>
    <n v="2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0"/>
    <s v="RENATA VASQUEZ"/>
    <x v="40"/>
    <x v="2"/>
    <x v="0"/>
    <d v="2025-09-25T00:00:00"/>
    <x v="0"/>
    <x v="0"/>
    <x v="2"/>
    <x v="0"/>
    <x v="5"/>
    <x v="5"/>
    <x v="5"/>
    <x v="0"/>
  </r>
  <r>
    <x v="41"/>
    <s v="KARIM ANGERMÜLLER"/>
    <n v="467"/>
    <n v="493"/>
    <n v="448.673"/>
    <n v="455.005"/>
    <n v="275.96899999999999"/>
    <n v="6.585"/>
    <n v="221196.17"/>
    <n v="217492.79399999999"/>
    <n v="551.93799999999999"/>
    <n v="3075.645"/>
    <x v="0"/>
    <n v="253"/>
    <x v="0"/>
    <n v="24"/>
    <n v="259.51600000000002"/>
    <n v="491"/>
    <n v="3173.55"/>
    <n v="2.8940000000000001"/>
    <n v="2.7E-2"/>
    <n v="75.268000000000001"/>
    <n v="0.52500000000000002"/>
    <x v="0"/>
    <x v="0"/>
    <x v="0"/>
    <x v="0"/>
    <x v="0"/>
    <s v="a365_0072@a365.com.pe"/>
    <n v="0.54175588865096358"/>
    <x v="0"/>
    <x v="0"/>
    <x v="0"/>
    <x v="0"/>
    <x v="0"/>
    <x v="0"/>
    <x v="0"/>
    <n v="0.217"/>
    <n v="34.999000000000002"/>
    <n v="0.217"/>
    <n v="34.999000000000002"/>
    <n v="3.0000000000000001E-3"/>
    <n v="3604.1489999999999"/>
    <n v="1.724"/>
    <n v="3600.4110000000001"/>
    <n v="3.8879999999999999"/>
    <n v="548.04999999999995"/>
    <n v="3.8969999999999998"/>
    <n v="2245.7640000000001"/>
    <n v="3.1520000000000001"/>
    <n v="10.159000000000001"/>
    <n v="253"/>
    <x v="0"/>
    <x v="0"/>
    <x v="0"/>
    <x v="0"/>
    <x v="0"/>
    <x v="0"/>
    <x v="0"/>
    <n v="467"/>
    <x v="0"/>
    <x v="0"/>
    <x v="0"/>
    <x v="0"/>
    <x v="0"/>
    <n v="467"/>
    <x v="0"/>
    <x v="0"/>
    <x v="0"/>
    <x v="0"/>
    <x v="0"/>
    <x v="0"/>
    <x v="0"/>
    <x v="0"/>
    <x v="0"/>
    <x v="0"/>
    <x v="0"/>
    <x v="0"/>
    <x v="0"/>
    <n v="1.119"/>
    <n v="6.2380000000000004"/>
    <x v="0"/>
    <x v="0"/>
    <n v="467"/>
    <n v="26"/>
    <n v="19"/>
    <n v="8.7509999999999994"/>
    <n v="0.183"/>
    <n v="3.0000000000000001E-3"/>
    <x v="0"/>
    <n v="478"/>
    <n v="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1"/>
    <s v="KARIM ANGERMÜLLER"/>
    <x v="41"/>
    <x v="2"/>
    <x v="0"/>
    <d v="2025-10-10T00:00:00"/>
    <x v="0"/>
    <x v="0"/>
    <x v="0"/>
    <x v="0"/>
    <x v="1"/>
    <x v="1"/>
    <x v="0"/>
    <x v="0"/>
  </r>
  <r>
    <x v="42"/>
    <s v="SONIA  CARHUAJULCA"/>
    <n v="1432"/>
    <n v="1616"/>
    <n v="275.52499999999998"/>
    <n v="294.13600000000002"/>
    <n v="85.269000000000005"/>
    <n v="4.8079999999999998"/>
    <n v="445248.79599999997"/>
    <n v="437086.94400000002"/>
    <n v="85.269000000000005"/>
    <n v="6885.8950000000004"/>
    <x v="9"/>
    <n v="1162"/>
    <x v="0"/>
    <n v="42"/>
    <n v="193.239"/>
    <n v="1474"/>
    <n v="7075.3109999999997"/>
    <n v="6.4619999999999997"/>
    <n v="0.03"/>
    <n v="1189.0150000000001"/>
    <n v="1.673"/>
    <x v="0"/>
    <x v="0"/>
    <x v="0"/>
    <x v="0"/>
    <x v="0"/>
    <s v="a365_0077@a365.com.pe"/>
    <n v="0.81145251396648044"/>
    <x v="0"/>
    <x v="0"/>
    <x v="0"/>
    <x v="0"/>
    <x v="4"/>
    <x v="1"/>
    <x v="0"/>
    <n v="0.26200000000000001"/>
    <n v="13.404"/>
    <n v="0.26200000000000001"/>
    <n v="11.494"/>
    <n v="2.7349999999999999"/>
    <n v="1997.874"/>
    <n v="0.26"/>
    <n v="1994.271"/>
    <n v="85.269000000000005"/>
    <n v="85.269000000000005"/>
    <n v="3.423"/>
    <n v="1587.4639999999999"/>
    <n v="2.9249999999999998"/>
    <n v="10.237"/>
    <n v="1162"/>
    <x v="0"/>
    <x v="0"/>
    <x v="0"/>
    <x v="0"/>
    <x v="0"/>
    <x v="0"/>
    <x v="0"/>
    <n v="1432"/>
    <x v="0"/>
    <x v="0"/>
    <x v="0"/>
    <x v="0"/>
    <x v="0"/>
    <n v="1432"/>
    <x v="0"/>
    <x v="0"/>
    <x v="0"/>
    <x v="0"/>
    <x v="0"/>
    <x v="0"/>
    <x v="0"/>
    <x v="0"/>
    <x v="0"/>
    <x v="0"/>
    <x v="0"/>
    <x v="0"/>
    <x v="0"/>
    <n v="5.1999999999999998E-2"/>
    <n v="4.2610000000000001"/>
    <x v="0"/>
    <x v="0"/>
    <n v="1432"/>
    <n v="184"/>
    <n v="54"/>
    <n v="25.145"/>
    <n v="0.34399999999999997"/>
    <n v="0.34799999999999998"/>
    <x v="0"/>
    <n v="1486"/>
    <n v="19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2"/>
    <s v="CARHUAJULCA"/>
    <x v="42"/>
    <x v="3"/>
    <x v="0"/>
    <d v="2025-04-11T00:00:00"/>
    <x v="0"/>
    <x v="0"/>
    <x v="0"/>
    <x v="0"/>
    <x v="1"/>
    <x v="1"/>
    <x v="1"/>
    <x v="0"/>
  </r>
  <r>
    <x v="43"/>
    <s v="JUAN MONTALVAN"/>
    <n v="1317"/>
    <n v="1458"/>
    <n v="335.69400000000002"/>
    <n v="344.04500000000002"/>
    <m/>
    <n v="9.8079999999999998"/>
    <n v="489442.49300000002"/>
    <n v="475815.06400000001"/>
    <m/>
    <n v="12917.74"/>
    <x v="1"/>
    <n v="899"/>
    <x v="0"/>
    <n v="49"/>
    <n v="300.87700000000001"/>
    <n v="1366"/>
    <n v="7596.3469999999998"/>
    <n v="5.0209999999999999"/>
    <n v="2.4E-2"/>
    <n v="708.072"/>
    <n v="1.617"/>
    <x v="0"/>
    <x v="0"/>
    <x v="0"/>
    <x v="0"/>
    <x v="0"/>
    <s v="a365_0078@a365.com.pe"/>
    <n v="0.68261199696279418"/>
    <x v="0"/>
    <x v="0"/>
    <x v="0"/>
    <x v="0"/>
    <x v="0"/>
    <x v="0"/>
    <x v="0"/>
    <n v="1E-3"/>
    <n v="35.090000000000003"/>
    <n v="1E-3"/>
    <n v="35.090000000000003"/>
    <n v="1.9339999999999999"/>
    <n v="3018.53"/>
    <n v="0.16"/>
    <n v="3008.53"/>
    <m/>
    <m/>
    <n v="3.1669999999999998"/>
    <n v="2283.8470000000002"/>
    <n v="3.8130000000000002"/>
    <n v="10.161"/>
    <n v="899"/>
    <x v="0"/>
    <x v="0"/>
    <x v="0"/>
    <x v="0"/>
    <x v="0"/>
    <x v="0"/>
    <x v="0"/>
    <n v="1317"/>
    <x v="0"/>
    <x v="0"/>
    <x v="0"/>
    <x v="0"/>
    <x v="0"/>
    <n v="1317"/>
    <x v="0"/>
    <x v="0"/>
    <x v="0"/>
    <x v="0"/>
    <x v="0"/>
    <x v="0"/>
    <x v="0"/>
    <x v="0"/>
    <x v="0"/>
    <x v="0"/>
    <x v="0"/>
    <x v="0"/>
    <x v="0"/>
    <m/>
    <n v="8.859"/>
    <x v="0"/>
    <x v="0"/>
    <n v="1317"/>
    <n v="141"/>
    <n v="66"/>
    <n v="32.548000000000002"/>
    <n v="0.26300000000000001"/>
    <n v="0.43099999999999999"/>
    <x v="2"/>
    <n v="1383"/>
    <n v="17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3"/>
    <s v="PANAIFO JUAN"/>
    <x v="43"/>
    <x v="3"/>
    <x v="0"/>
    <d v="2025-06-28T00:00:00"/>
    <x v="0"/>
    <x v="0"/>
    <x v="2"/>
    <x v="0"/>
    <x v="4"/>
    <x v="4"/>
    <x v="0"/>
    <x v="0"/>
  </r>
  <r>
    <x v="44"/>
    <s v="MIRIAM VERGARAY"/>
    <n v="1363"/>
    <n v="1842"/>
    <n v="226.61099999999999"/>
    <n v="280.613"/>
    <m/>
    <n v="7.0229999999999997"/>
    <n v="417418.31099999999"/>
    <n v="404363.43400000001"/>
    <m/>
    <n v="9572.509"/>
    <x v="1"/>
    <n v="1117"/>
    <x v="0"/>
    <n v="61"/>
    <n v="407.17700000000002"/>
    <n v="1424"/>
    <n v="6819.07"/>
    <n v="7.266"/>
    <n v="0.02"/>
    <n v="3480.7550000000001"/>
    <n v="1.613"/>
    <x v="0"/>
    <x v="0"/>
    <x v="0"/>
    <x v="0"/>
    <x v="0"/>
    <s v="a365_0079@a365.com.pe"/>
    <n v="0.81951577402787967"/>
    <x v="0"/>
    <x v="0"/>
    <x v="0"/>
    <x v="1"/>
    <x v="0"/>
    <x v="0"/>
    <x v="0"/>
    <n v="1E-3"/>
    <n v="34.616999999999997"/>
    <n v="1E-3"/>
    <n v="34.616999999999997"/>
    <n v="2.0699999999999998"/>
    <n v="2056.962"/>
    <n v="4.1000000000000002E-2"/>
    <n v="2050.627"/>
    <m/>
    <m/>
    <n v="3.21"/>
    <n v="1559.0940000000001"/>
    <n v="2.8090000000000002"/>
    <n v="10.137"/>
    <n v="1117"/>
    <x v="0"/>
    <x v="0"/>
    <x v="0"/>
    <x v="0"/>
    <x v="0"/>
    <x v="0"/>
    <x v="0"/>
    <n v="1363"/>
    <x v="0"/>
    <x v="0"/>
    <x v="0"/>
    <x v="0"/>
    <x v="0"/>
    <n v="1362"/>
    <x v="0"/>
    <x v="0"/>
    <x v="0"/>
    <x v="0"/>
    <x v="0"/>
    <x v="0"/>
    <x v="0"/>
    <x v="0"/>
    <x v="0"/>
    <x v="0"/>
    <x v="0"/>
    <x v="0"/>
    <x v="0"/>
    <m/>
    <n v="5.1959999999999997"/>
    <x v="0"/>
    <x v="0"/>
    <n v="1363"/>
    <n v="479"/>
    <n v="80"/>
    <n v="58.868000000000002"/>
    <n v="0.247"/>
    <n v="0.35199999999999998"/>
    <x v="0"/>
    <n v="1441"/>
    <n v="44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4"/>
    <s v="MIRIAM VERGARAY"/>
    <x v="44"/>
    <x v="1"/>
    <x v="0"/>
    <d v="2023-09-05T00:00:00"/>
    <x v="0"/>
    <x v="0"/>
    <x v="0"/>
    <x v="0"/>
    <x v="0"/>
    <x v="0"/>
    <x v="1"/>
    <x v="2"/>
  </r>
  <r>
    <x v="45"/>
    <s v="EVELYN CARDENAS"/>
    <n v="948"/>
    <n v="1020"/>
    <n v="272.22000000000003"/>
    <n v="272.54199999999997"/>
    <n v="21.593"/>
    <n v="10"/>
    <n v="277664.79300000001"/>
    <n v="267636.43300000002"/>
    <n v="151.155"/>
    <n v="9480"/>
    <x v="13"/>
    <n v="600"/>
    <x v="0"/>
    <n v="125"/>
    <n v="655.08900000000006"/>
    <n v="1073"/>
    <n v="5514.1729999999998"/>
    <n v="5.5049999999999999"/>
    <n v="2.3E-2"/>
    <n v="396.40100000000001"/>
    <n v="0.80400000000000005"/>
    <x v="0"/>
    <x v="0"/>
    <x v="0"/>
    <x v="0"/>
    <x v="0"/>
    <s v="a365_0080@a365.com.pe"/>
    <n v="0.63291139240506333"/>
    <x v="0"/>
    <x v="0"/>
    <x v="0"/>
    <x v="0"/>
    <x v="0"/>
    <x v="0"/>
    <x v="0"/>
    <n v="0.41499999999999998"/>
    <n v="34.094999999999999"/>
    <n v="0.41499999999999998"/>
    <n v="32.529000000000003"/>
    <n v="5.2489999999999997"/>
    <n v="1988.252"/>
    <n v="0.53300000000000003"/>
    <n v="1978.252"/>
    <n v="0"/>
    <n v="75.573999999999998"/>
    <n v="3.3839999999999999"/>
    <n v="2572.636"/>
    <n v="10"/>
    <n v="10"/>
    <n v="600"/>
    <x v="0"/>
    <x v="0"/>
    <x v="0"/>
    <x v="0"/>
    <x v="0"/>
    <x v="0"/>
    <x v="0"/>
    <n v="948"/>
    <x v="0"/>
    <x v="0"/>
    <x v="0"/>
    <x v="0"/>
    <x v="0"/>
    <n v="948"/>
    <x v="0"/>
    <x v="0"/>
    <x v="0"/>
    <x v="0"/>
    <x v="0"/>
    <x v="0"/>
    <x v="0"/>
    <x v="0"/>
    <x v="0"/>
    <x v="0"/>
    <x v="0"/>
    <x v="0"/>
    <x v="0"/>
    <n v="0.14799999999999999"/>
    <n v="9.2940000000000005"/>
    <x v="0"/>
    <x v="0"/>
    <n v="948"/>
    <n v="72"/>
    <n v="34"/>
    <n v="10.545"/>
    <n v="0.17799999999999999"/>
    <n v="0.40200000000000002"/>
    <x v="2"/>
    <n v="982"/>
    <n v="17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5"/>
    <s v="LEON EVELYN "/>
    <x v="45"/>
    <x v="3"/>
    <x v="0"/>
    <d v="2025-10-09T00:00:00"/>
    <x v="0"/>
    <x v="0"/>
    <x v="0"/>
    <x v="0"/>
    <x v="1"/>
    <x v="1"/>
    <x v="1"/>
    <x v="0"/>
  </r>
  <r>
    <x v="46"/>
    <s v="ALEJO TOU FUNG"/>
    <n v="1272"/>
    <n v="1494"/>
    <n v="282.20600000000002"/>
    <n v="305.35500000000002"/>
    <m/>
    <n v="6.024"/>
    <n v="421616.50300000003"/>
    <n v="412535.59499999997"/>
    <m/>
    <n v="7663.5590000000002"/>
    <x v="1"/>
    <n v="487"/>
    <x v="0"/>
    <n v="25"/>
    <n v="189.00399999999999"/>
    <n v="1297"/>
    <n v="5599.8"/>
    <n v="6.3479999999999999"/>
    <n v="2.1000000000000001E-2"/>
    <n v="1415.673"/>
    <n v="1.6759999999999999"/>
    <x v="0"/>
    <x v="0"/>
    <x v="0"/>
    <x v="0"/>
    <x v="0"/>
    <s v="a365_0081@a365.com.pe"/>
    <n v="0.38286163522012578"/>
    <x v="0"/>
    <x v="0"/>
    <x v="0"/>
    <x v="0"/>
    <x v="0"/>
    <x v="0"/>
    <x v="0"/>
    <n v="0"/>
    <n v="35.094000000000001"/>
    <n v="0"/>
    <n v="35.094000000000001"/>
    <n v="2.4159999999999999"/>
    <n v="1679.136"/>
    <n v="0.39100000000000001"/>
    <n v="1673.972"/>
    <m/>
    <m/>
    <n v="3.5110000000000001"/>
    <n v="1490.136"/>
    <n v="3.2280000000000002"/>
    <n v="10.202999999999999"/>
    <n v="487"/>
    <x v="0"/>
    <x v="0"/>
    <x v="0"/>
    <x v="0"/>
    <x v="0"/>
    <x v="0"/>
    <x v="0"/>
    <n v="1272"/>
    <x v="0"/>
    <x v="0"/>
    <x v="0"/>
    <x v="0"/>
    <x v="0"/>
    <n v="1272"/>
    <x v="0"/>
    <x v="0"/>
    <x v="0"/>
    <x v="0"/>
    <x v="0"/>
    <x v="0"/>
    <x v="0"/>
    <x v="0"/>
    <x v="0"/>
    <x v="0"/>
    <x v="0"/>
    <x v="0"/>
    <x v="0"/>
    <m/>
    <n v="5.1289999999999996"/>
    <x v="0"/>
    <x v="0"/>
    <n v="1272"/>
    <n v="223"/>
    <n v="79"/>
    <n v="37.655999999999999"/>
    <n v="0.253"/>
    <n v="3.0000000000000001E-3"/>
    <x v="0"/>
    <n v="1351"/>
    <n v="18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6"/>
    <s v="ALEJO TOU FUNG"/>
    <x v="46"/>
    <x v="2"/>
    <x v="0"/>
    <d v="2024-07-01T00:00:00"/>
    <x v="0"/>
    <x v="0"/>
    <x v="2"/>
    <x v="0"/>
    <x v="4"/>
    <x v="4"/>
    <x v="1"/>
    <x v="0"/>
  </r>
  <r>
    <x v="47"/>
    <s v="CARMEN SANTOS"/>
    <n v="56"/>
    <n v="61"/>
    <n v="436.17"/>
    <n v="450.41500000000002"/>
    <m/>
    <n v="7.8070000000000004"/>
    <n v="26606.43"/>
    <n v="26124.116000000002"/>
    <m/>
    <n v="437.21499999999997"/>
    <x v="1"/>
    <n v="45"/>
    <x v="0"/>
    <m/>
    <m/>
    <n v="56"/>
    <n v="270.00599999999997"/>
    <n v="9.0180000000000007"/>
    <n v="4.0000000000000001E-3"/>
    <n v="45.091000000000001"/>
    <n v="8.0000000000000002E-3"/>
    <x v="0"/>
    <x v="0"/>
    <x v="0"/>
    <x v="0"/>
    <x v="0"/>
    <s v="a365_0082@a365.com.pe"/>
    <n v="0.8035714285714286"/>
    <x v="0"/>
    <x v="0"/>
    <x v="0"/>
    <x v="0"/>
    <x v="0"/>
    <x v="0"/>
    <x v="0"/>
    <n v="2.633"/>
    <n v="8.9169999999999998"/>
    <m/>
    <m/>
    <n v="5.9160000000000004"/>
    <n v="1835.588"/>
    <n v="3.7090000000000001"/>
    <n v="1825.588"/>
    <m/>
    <m/>
    <n v="3.6859999999999999"/>
    <n v="1265.075"/>
    <n v="3.726"/>
    <n v="10.02"/>
    <n v="45"/>
    <x v="0"/>
    <x v="0"/>
    <x v="0"/>
    <x v="0"/>
    <x v="0"/>
    <x v="0"/>
    <x v="0"/>
    <n v="56"/>
    <x v="0"/>
    <x v="0"/>
    <x v="0"/>
    <x v="0"/>
    <x v="0"/>
    <n v="56"/>
    <x v="0"/>
    <x v="0"/>
    <x v="0"/>
    <x v="0"/>
    <x v="0"/>
    <x v="0"/>
    <x v="0"/>
    <x v="0"/>
    <x v="0"/>
    <x v="0"/>
    <x v="0"/>
    <x v="0"/>
    <x v="0"/>
    <m/>
    <n v="7.1669999999999998"/>
    <x v="0"/>
    <x v="0"/>
    <n v="56"/>
    <n v="5"/>
    <n v="2"/>
    <n v="19.361000000000001"/>
    <n v="5.0000000000000001E-3"/>
    <n v="1.796"/>
    <x v="4"/>
    <n v="58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7"/>
    <s v="ERAZO CARMEN"/>
    <x v="47"/>
    <x v="2"/>
    <x v="0"/>
    <d v="2025-06-28T00:00:00"/>
    <x v="0"/>
    <x v="0"/>
    <x v="2"/>
    <x v="0"/>
    <x v="5"/>
    <x v="5"/>
    <x v="1"/>
    <x v="0"/>
  </r>
  <r>
    <x v="48"/>
    <s v="MADELEINE TAPIA"/>
    <n v="1521"/>
    <n v="1670"/>
    <n v="289.40699999999998"/>
    <n v="297.62799999999999"/>
    <n v="5.8330000000000002"/>
    <n v="6.5279999999999996"/>
    <n v="483310.13699999999"/>
    <n v="472633.26500000001"/>
    <n v="5.8330000000000002"/>
    <n v="9929.6810000000005"/>
    <x v="9"/>
    <n v="1305"/>
    <x v="0"/>
    <n v="178"/>
    <n v="975.81200000000001"/>
    <n v="1699"/>
    <n v="8942.9269999999997"/>
    <n v="4.96"/>
    <n v="3.3000000000000002E-2"/>
    <n v="739.05399999999997"/>
    <n v="2.3039999999999998"/>
    <x v="0"/>
    <x v="0"/>
    <x v="0"/>
    <x v="0"/>
    <x v="0"/>
    <s v="a365_0086@a365.com.pe"/>
    <n v="0.85798816568047342"/>
    <x v="0"/>
    <x v="0"/>
    <x v="0"/>
    <x v="0"/>
    <x v="0"/>
    <x v="0"/>
    <x v="0"/>
    <n v="1E-3"/>
    <n v="35.095999999999997"/>
    <n v="1E-3"/>
    <n v="35.095999999999997"/>
    <n v="1.8859999999999999"/>
    <n v="1636.404"/>
    <n v="0.29199999999999998"/>
    <n v="1630.278"/>
    <n v="5.8330000000000002"/>
    <n v="5.8330000000000002"/>
    <n v="3.532"/>
    <n v="1665.6980000000001"/>
    <n v="2.8820000000000001"/>
    <n v="10.327999999999999"/>
    <n v="1305"/>
    <x v="0"/>
    <x v="0"/>
    <x v="0"/>
    <x v="0"/>
    <x v="0"/>
    <x v="0"/>
    <x v="0"/>
    <n v="1521"/>
    <x v="0"/>
    <x v="0"/>
    <x v="0"/>
    <x v="0"/>
    <x v="0"/>
    <n v="1521"/>
    <x v="0"/>
    <x v="0"/>
    <x v="0"/>
    <x v="0"/>
    <x v="0"/>
    <x v="0"/>
    <x v="0"/>
    <x v="0"/>
    <x v="0"/>
    <x v="0"/>
    <x v="0"/>
    <x v="0"/>
    <x v="0"/>
    <n v="3.0000000000000001E-3"/>
    <n v="5.9450000000000003"/>
    <x v="0"/>
    <x v="0"/>
    <n v="1521"/>
    <n v="149"/>
    <n v="68"/>
    <n v="15.887"/>
    <n v="0.29399999999999998"/>
    <n v="0.309"/>
    <x v="0"/>
    <n v="1588"/>
    <n v="2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8"/>
    <s v="MADELEINE TAPIA"/>
    <x v="48"/>
    <x v="0"/>
    <x v="0"/>
    <d v="2024-05-02T00:00:00"/>
    <x v="0"/>
    <x v="0"/>
    <x v="2"/>
    <x v="0"/>
    <x v="4"/>
    <x v="4"/>
    <x v="1"/>
    <x v="2"/>
  </r>
  <r>
    <x v="49"/>
    <s v="MELISSA LOZANO"/>
    <n v="890"/>
    <n v="942"/>
    <n v="185.036"/>
    <n v="172.673"/>
    <n v="87.019000000000005"/>
    <n v="4.173"/>
    <n v="174304.12299999999"/>
    <n v="158687.08799999999"/>
    <n v="11660.627"/>
    <n v="3718.2890000000002"/>
    <x v="18"/>
    <n v="737"/>
    <x v="0"/>
    <n v="16"/>
    <n v="207.96799999999999"/>
    <n v="907"/>
    <n v="4216.6629999999996"/>
    <n v="4.6500000000000004"/>
    <n v="3.3000000000000002E-2"/>
    <n v="237.19399999999999"/>
    <n v="0.92500000000000004"/>
    <x v="0"/>
    <x v="0"/>
    <x v="0"/>
    <x v="0"/>
    <x v="0"/>
    <s v="a365_0087@a365.com.pe"/>
    <n v="0.82808988764044944"/>
    <x v="0"/>
    <x v="0"/>
    <x v="0"/>
    <x v="1"/>
    <x v="0"/>
    <x v="0"/>
    <x v="0"/>
    <n v="0.66"/>
    <n v="32.591000000000001"/>
    <n v="0.66"/>
    <n v="32.591000000000001"/>
    <n v="3.153"/>
    <n v="1368.002"/>
    <n v="1.296"/>
    <n v="1358.002"/>
    <n v="7.33"/>
    <n v="307.98099999999999"/>
    <n v="2.8159999999999998"/>
    <n v="1257.0440000000001"/>
    <n v="0.45400000000000001"/>
    <n v="10.212"/>
    <n v="737"/>
    <x v="0"/>
    <x v="0"/>
    <x v="0"/>
    <x v="0"/>
    <x v="0"/>
    <x v="0"/>
    <x v="0"/>
    <n v="890"/>
    <x v="0"/>
    <x v="0"/>
    <x v="0"/>
    <x v="0"/>
    <x v="0"/>
    <n v="890"/>
    <x v="0"/>
    <x v="0"/>
    <x v="0"/>
    <x v="0"/>
    <x v="0"/>
    <x v="0"/>
    <x v="0"/>
    <x v="0"/>
    <x v="0"/>
    <x v="0"/>
    <x v="0"/>
    <x v="0"/>
    <x v="0"/>
    <n v="12.378"/>
    <n v="3.9470000000000001"/>
    <x v="0"/>
    <x v="0"/>
    <n v="891"/>
    <n v="51"/>
    <n v="28"/>
    <n v="10.750999999999999"/>
    <n v="0.23400000000000001"/>
    <n v="1.7030000000000001"/>
    <x v="2"/>
    <n v="919"/>
    <n v="4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9"/>
    <s v="MELISA LOZANO"/>
    <x v="49"/>
    <x v="3"/>
    <x v="0"/>
    <d v="2023-07-19T00:00:00"/>
    <x v="0"/>
    <x v="0"/>
    <x v="2"/>
    <x v="1"/>
    <x v="10"/>
    <x v="10"/>
    <x v="1"/>
    <x v="0"/>
  </r>
  <r>
    <x v="50"/>
    <s v="ADRIEL QUINTANA"/>
    <n v="132"/>
    <n v="150"/>
    <n v="363.601"/>
    <n v="395.12200000000001"/>
    <n v="180.864"/>
    <n v="6.7480000000000002"/>
    <n v="54540.165999999997"/>
    <n v="53341.491999999998"/>
    <n v="180.864"/>
    <n v="897.50699999999995"/>
    <x v="9"/>
    <n v="93"/>
    <x v="1"/>
    <n v="11"/>
    <n v="33.469000000000001"/>
    <n v="143"/>
    <n v="550.36699999999996"/>
    <n v="6.6710000000000003"/>
    <n v="7.0000000000000007E-2"/>
    <n v="120.093"/>
    <n v="0.21"/>
    <x v="0"/>
    <x v="0"/>
    <x v="0"/>
    <x v="0"/>
    <x v="0"/>
    <s v="a365_0088@a365.com.pe"/>
    <n v="0.70454545454545459"/>
    <x v="0"/>
    <x v="0"/>
    <x v="0"/>
    <x v="0"/>
    <x v="0"/>
    <x v="0"/>
    <x v="0"/>
    <n v="0.47299999999999998"/>
    <n v="7.9889999999999999"/>
    <n v="0.47299999999999998"/>
    <n v="7.407"/>
    <n v="4.3230000000000004"/>
    <n v="1884.193"/>
    <n v="5.9290000000000003"/>
    <n v="1876.5440000000001"/>
    <n v="180.864"/>
    <n v="180.864"/>
    <n v="9.0009999999999994"/>
    <n v="2435.165"/>
    <n v="3.254"/>
    <n v="10.003"/>
    <n v="93"/>
    <x v="0"/>
    <x v="0"/>
    <x v="0"/>
    <x v="0"/>
    <x v="0"/>
    <x v="0"/>
    <x v="0"/>
    <n v="132"/>
    <x v="0"/>
    <x v="0"/>
    <x v="0"/>
    <x v="0"/>
    <x v="0"/>
    <n v="132"/>
    <x v="0"/>
    <x v="0"/>
    <x v="0"/>
    <x v="0"/>
    <x v="0"/>
    <x v="0"/>
    <x v="0"/>
    <x v="0"/>
    <x v="0"/>
    <x v="0"/>
    <x v="0"/>
    <x v="0"/>
    <x v="0"/>
    <n v="1.2050000000000001"/>
    <n v="5.9829999999999997"/>
    <x v="0"/>
    <x v="0"/>
    <n v="133"/>
    <n v="18"/>
    <n v="3"/>
    <n v="10.795999999999999"/>
    <n v="0.16500000000000001"/>
    <n v="2.073"/>
    <x v="2"/>
    <n v="135"/>
    <n v="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0"/>
    <s v="MERA ADRIEL "/>
    <x v="50"/>
    <x v="0"/>
    <x v="0"/>
    <d v="2025-10-21T00:00:00"/>
    <x v="0"/>
    <x v="0"/>
    <x v="2"/>
    <x v="0"/>
    <x v="5"/>
    <x v="5"/>
    <x v="1"/>
    <x v="0"/>
  </r>
  <r>
    <x v="51"/>
    <s v="SANDRA MENDOZA"/>
    <n v="1291"/>
    <n v="1459"/>
    <n v="270.81"/>
    <n v="288.392"/>
    <m/>
    <n v="6.2919999999999998"/>
    <n v="395112.34"/>
    <n v="385868.72899999999"/>
    <m/>
    <n v="8123.6049999999996"/>
    <x v="1"/>
    <n v="724"/>
    <x v="0"/>
    <n v="112"/>
    <n v="670.67"/>
    <n v="1403"/>
    <n v="8336.2520000000004"/>
    <n v="6.6609999999999996"/>
    <n v="1.9E-2"/>
    <n v="1119.048"/>
    <n v="0.95799999999999996"/>
    <x v="0"/>
    <x v="0"/>
    <x v="0"/>
    <x v="0"/>
    <x v="0"/>
    <s v="a365_0090@a365.com.pe"/>
    <n v="0.56080557707203715"/>
    <x v="0"/>
    <x v="0"/>
    <x v="0"/>
    <x v="0"/>
    <x v="0"/>
    <x v="0"/>
    <x v="0"/>
    <n v="1E-3"/>
    <n v="32.750999999999998"/>
    <n v="1E-3"/>
    <n v="32.750999999999998"/>
    <n v="1.671"/>
    <n v="2671.53"/>
    <n v="1.5660000000000001"/>
    <n v="2663.3530000000001"/>
    <m/>
    <m/>
    <n v="3.4060000000000001"/>
    <n v="1763.7760000000001"/>
    <n v="2.8180000000000001"/>
    <n v="10.32"/>
    <n v="724"/>
    <x v="0"/>
    <x v="0"/>
    <x v="0"/>
    <x v="0"/>
    <x v="0"/>
    <x v="0"/>
    <x v="0"/>
    <n v="1291"/>
    <x v="0"/>
    <x v="0"/>
    <x v="0"/>
    <x v="0"/>
    <x v="0"/>
    <n v="1291"/>
    <x v="0"/>
    <x v="0"/>
    <x v="0"/>
    <x v="0"/>
    <x v="0"/>
    <x v="0"/>
    <x v="0"/>
    <x v="0"/>
    <x v="0"/>
    <x v="0"/>
    <x v="0"/>
    <x v="0"/>
    <x v="0"/>
    <m/>
    <n v="5.5670000000000002"/>
    <x v="0"/>
    <x v="0"/>
    <n v="1291"/>
    <n v="168"/>
    <n v="48"/>
    <n v="19.164999999999999"/>
    <n v="0.27300000000000002"/>
    <n v="0.434"/>
    <x v="0"/>
    <n v="1338"/>
    <n v="59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1"/>
    <s v="PRIETO SANDRA"/>
    <x v="51"/>
    <x v="0"/>
    <x v="0"/>
    <d v="2025-06-28T00:00:00"/>
    <x v="0"/>
    <x v="0"/>
    <x v="0"/>
    <x v="0"/>
    <x v="9"/>
    <x v="9"/>
    <x v="0"/>
    <x v="0"/>
  </r>
  <r>
    <x v="52"/>
    <s v="VALENTINA SANCHEZ"/>
    <n v="1086"/>
    <n v="1123"/>
    <n v="231.18799999999999"/>
    <n v="226.578"/>
    <m/>
    <n v="10"/>
    <n v="259625.163"/>
    <n v="248556.38699999999"/>
    <m/>
    <n v="10860"/>
    <x v="1"/>
    <n v="825"/>
    <x v="0"/>
    <n v="74"/>
    <n v="380.45600000000002"/>
    <n v="1160"/>
    <n v="8791.7479999999996"/>
    <n v="5.6360000000000001"/>
    <n v="0.02"/>
    <n v="208.54900000000001"/>
    <n v="0.22700000000000001"/>
    <x v="0"/>
    <x v="0"/>
    <x v="0"/>
    <x v="0"/>
    <x v="0"/>
    <s v="a365_0091@a365.com.pe"/>
    <n v="0.75966850828729282"/>
    <x v="0"/>
    <x v="0"/>
    <x v="0"/>
    <x v="0"/>
    <x v="0"/>
    <x v="0"/>
    <x v="0"/>
    <n v="1.0999999999999999E-2"/>
    <n v="35.087000000000003"/>
    <n v="1.0999999999999999E-2"/>
    <n v="35.087000000000003"/>
    <n v="0.28599999999999998"/>
    <n v="2004.81"/>
    <n v="2.008"/>
    <n v="1994.81"/>
    <m/>
    <m/>
    <n v="3.766"/>
    <n v="2549.6930000000002"/>
    <n v="10"/>
    <n v="10"/>
    <n v="825"/>
    <x v="0"/>
    <x v="0"/>
    <x v="0"/>
    <x v="0"/>
    <x v="0"/>
    <x v="0"/>
    <x v="0"/>
    <n v="1086"/>
    <x v="0"/>
    <x v="0"/>
    <x v="0"/>
    <x v="0"/>
    <x v="0"/>
    <n v="1086"/>
    <x v="0"/>
    <x v="0"/>
    <x v="0"/>
    <x v="0"/>
    <x v="0"/>
    <x v="0"/>
    <x v="0"/>
    <x v="0"/>
    <x v="0"/>
    <x v="0"/>
    <x v="0"/>
    <x v="0"/>
    <x v="0"/>
    <m/>
    <n v="9.67"/>
    <x v="0"/>
    <x v="0"/>
    <n v="1086"/>
    <n v="37"/>
    <n v="11"/>
    <n v="10.68"/>
    <n v="7.6999999999999999E-2"/>
    <n v="0.28599999999999998"/>
    <x v="2"/>
    <n v="1097"/>
    <n v="1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2"/>
    <s v="VALENCIA VALENTINA"/>
    <x v="52"/>
    <x v="3"/>
    <x v="0"/>
    <d v="2025-10-09T00:00:00"/>
    <x v="0"/>
    <x v="0"/>
    <x v="0"/>
    <x v="0"/>
    <x v="1"/>
    <x v="1"/>
    <x v="1"/>
    <x v="0"/>
  </r>
  <r>
    <x v="53"/>
    <s v="KEVIN MENDEZ"/>
    <n v="563"/>
    <n v="803"/>
    <n v="269.00799999999998"/>
    <n v="339.46"/>
    <n v="10.518000000000001"/>
    <n v="9.5649999999999995"/>
    <n v="216014.095"/>
    <n v="209107.43700000001"/>
    <n v="10.518000000000001"/>
    <n v="5385.4610000000002"/>
    <x v="9"/>
    <n v="414"/>
    <x v="0"/>
    <n v="34"/>
    <n v="359.38099999999997"/>
    <n v="597"/>
    <n v="4706.6549999999997"/>
    <n v="6.29"/>
    <n v="1.9E-2"/>
    <n v="1509.64"/>
    <n v="1.0389999999999999"/>
    <x v="0"/>
    <x v="0"/>
    <x v="0"/>
    <x v="0"/>
    <x v="0"/>
    <s v="a365_0093@a365.com.pe"/>
    <n v="0.73534635879218468"/>
    <x v="0"/>
    <x v="0"/>
    <x v="0"/>
    <x v="0"/>
    <x v="0"/>
    <x v="0"/>
    <x v="0"/>
    <n v="0.29899999999999999"/>
    <n v="34.999000000000002"/>
    <n v="0.29899999999999999"/>
    <n v="34.999000000000002"/>
    <n v="0.11"/>
    <n v="3249.1840000000002"/>
    <n v="0.64400000000000002"/>
    <n v="3233.8739999999998"/>
    <n v="10.518000000000001"/>
    <n v="10.518000000000001"/>
    <n v="3.169"/>
    <n v="1727.759"/>
    <n v="3.6520000000000001"/>
    <n v="10.138999999999999"/>
    <n v="414"/>
    <x v="0"/>
    <x v="0"/>
    <x v="0"/>
    <x v="0"/>
    <x v="0"/>
    <x v="0"/>
    <x v="0"/>
    <n v="563"/>
    <x v="0"/>
    <x v="0"/>
    <x v="0"/>
    <x v="0"/>
    <x v="0"/>
    <n v="563"/>
    <x v="0"/>
    <x v="0"/>
    <x v="0"/>
    <x v="0"/>
    <x v="0"/>
    <x v="0"/>
    <x v="0"/>
    <x v="0"/>
    <x v="0"/>
    <x v="0"/>
    <x v="0"/>
    <x v="0"/>
    <x v="0"/>
    <n v="1.2999999999999999E-2"/>
    <n v="6.7060000000000004"/>
    <x v="0"/>
    <x v="0"/>
    <n v="563"/>
    <n v="240"/>
    <n v="53"/>
    <n v="15.968999999999999"/>
    <n v="0.27600000000000002"/>
    <n v="0.11"/>
    <x v="2"/>
    <n v="616"/>
    <n v="2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3"/>
    <s v="NUÑEZ KEVIN"/>
    <x v="53"/>
    <x v="0"/>
    <x v="0"/>
    <d v="2025-06-28T00:00:00"/>
    <x v="0"/>
    <x v="0"/>
    <x v="0"/>
    <x v="1"/>
    <x v="11"/>
    <x v="11"/>
    <x v="1"/>
    <x v="0"/>
  </r>
  <r>
    <x v="54"/>
    <s v="SUGEY MOGOLLON"/>
    <n v="758"/>
    <n v="892"/>
    <n v="269.01299999999998"/>
    <n v="287.05500000000001"/>
    <m/>
    <n v="5.569"/>
    <n v="239960.16899999999"/>
    <n v="235098.36"/>
    <m/>
    <n v="4221.6760000000004"/>
    <x v="1"/>
    <n v="521"/>
    <x v="0"/>
    <n v="57"/>
    <n v="468.709"/>
    <n v="815"/>
    <n v="4477.3980000000001"/>
    <n v="4.7699999999999996"/>
    <n v="1.2999999999999999E-2"/>
    <n v="639.27800000000002"/>
    <n v="0.85499999999999998"/>
    <x v="0"/>
    <x v="0"/>
    <x v="0"/>
    <x v="0"/>
    <x v="0"/>
    <s v="a365_0094@a365.com.pe"/>
    <n v="0.68733509234828494"/>
    <x v="0"/>
    <x v="0"/>
    <x v="0"/>
    <x v="1"/>
    <x v="0"/>
    <x v="0"/>
    <x v="0"/>
    <n v="0"/>
    <n v="34.738"/>
    <n v="0"/>
    <n v="34.738"/>
    <n v="7.4999999999999997E-2"/>
    <n v="2278.2730000000001"/>
    <n v="0.65900000000000003"/>
    <n v="2274.806"/>
    <m/>
    <m/>
    <n v="3.4470000000000001"/>
    <n v="2637.2919999999999"/>
    <n v="2.64"/>
    <n v="10.326000000000001"/>
    <n v="521"/>
    <x v="0"/>
    <x v="0"/>
    <x v="0"/>
    <x v="0"/>
    <x v="0"/>
    <x v="0"/>
    <x v="0"/>
    <n v="758"/>
    <x v="0"/>
    <x v="0"/>
    <x v="0"/>
    <x v="0"/>
    <x v="0"/>
    <n v="758"/>
    <x v="0"/>
    <x v="0"/>
    <x v="0"/>
    <x v="0"/>
    <x v="0"/>
    <x v="0"/>
    <x v="0"/>
    <x v="0"/>
    <x v="0"/>
    <x v="0"/>
    <x v="0"/>
    <x v="0"/>
    <x v="0"/>
    <m/>
    <n v="4.7320000000000002"/>
    <x v="0"/>
    <x v="0"/>
    <n v="758"/>
    <n v="134"/>
    <n v="62"/>
    <n v="10.872999999999999"/>
    <n v="0.17699999999999999"/>
    <n v="7.4999999999999997E-2"/>
    <x v="3"/>
    <n v="819"/>
    <n v="28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4"/>
    <s v="SUGEY MOGOLLÓN"/>
    <x v="54"/>
    <x v="3"/>
    <x v="0"/>
    <d v="2021-12-09T00:00:00"/>
    <x v="0"/>
    <x v="0"/>
    <x v="0"/>
    <x v="0"/>
    <x v="0"/>
    <x v="0"/>
    <x v="1"/>
    <x v="2"/>
  </r>
  <r>
    <x v="55"/>
    <s v="ALDO RONDINEL"/>
    <n v="709"/>
    <n v="763"/>
    <n v="309.80799999999999"/>
    <n v="308.30700000000002"/>
    <m/>
    <n v="10"/>
    <n v="236384.07199999999"/>
    <n v="229072.51699999999"/>
    <m/>
    <n v="7090"/>
    <x v="1"/>
    <n v="470"/>
    <x v="0"/>
    <n v="28"/>
    <n v="282.35000000000002"/>
    <n v="737"/>
    <n v="7418.4"/>
    <n v="4.069"/>
    <n v="0.05"/>
    <n v="219.779"/>
    <n v="1.776"/>
    <x v="0"/>
    <x v="0"/>
    <x v="0"/>
    <x v="0"/>
    <x v="0"/>
    <s v="a365_0095@a365.com.pe"/>
    <n v="0.66290550070521859"/>
    <x v="0"/>
    <x v="0"/>
    <x v="0"/>
    <x v="0"/>
    <x v="0"/>
    <x v="0"/>
    <x v="0"/>
    <n v="1E-3"/>
    <n v="27.228000000000002"/>
    <n v="1E-3"/>
    <n v="25.312999999999999"/>
    <n v="2.1589999999999998"/>
    <n v="2036.712"/>
    <n v="1.008"/>
    <n v="2026.712"/>
    <m/>
    <m/>
    <n v="3.7160000000000002"/>
    <n v="3103.931"/>
    <n v="10"/>
    <n v="10"/>
    <n v="470"/>
    <x v="0"/>
    <x v="0"/>
    <x v="0"/>
    <x v="0"/>
    <x v="0"/>
    <x v="0"/>
    <x v="0"/>
    <n v="709"/>
    <x v="0"/>
    <x v="0"/>
    <x v="0"/>
    <x v="0"/>
    <x v="0"/>
    <n v="709"/>
    <x v="0"/>
    <x v="0"/>
    <x v="0"/>
    <x v="0"/>
    <x v="0"/>
    <x v="0"/>
    <x v="0"/>
    <x v="0"/>
    <x v="0"/>
    <x v="0"/>
    <x v="0"/>
    <x v="0"/>
    <x v="0"/>
    <m/>
    <n v="9.2919999999999998"/>
    <x v="0"/>
    <x v="0"/>
    <n v="709"/>
    <n v="54"/>
    <n v="35"/>
    <n v="9.9149999999999991"/>
    <n v="0.29199999999999998"/>
    <n v="0.44"/>
    <x v="0"/>
    <n v="743"/>
    <n v="4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5"/>
    <s v="PEREDA ALDO "/>
    <x v="55"/>
    <x v="2"/>
    <x v="0"/>
    <d v="2025-10-09T00:00:00"/>
    <x v="0"/>
    <x v="0"/>
    <x v="0"/>
    <x v="0"/>
    <x v="1"/>
    <x v="1"/>
    <x v="0"/>
    <x v="0"/>
  </r>
  <r>
    <x v="56"/>
    <s v="PENELOPE AYALA"/>
    <n v="320"/>
    <n v="349"/>
    <n v="294.81599999999997"/>
    <n v="296.29899999999998"/>
    <m/>
    <n v="9.9649999999999999"/>
    <n v="102891.068"/>
    <n v="99556.646999999997"/>
    <m/>
    <n v="3188.9670000000001"/>
    <x v="1"/>
    <n v="20"/>
    <x v="0"/>
    <n v="19"/>
    <n v="125.369"/>
    <n v="339"/>
    <n v="2684.46"/>
    <n v="5.0049999999999999"/>
    <n v="1.7999999999999999E-2"/>
    <n v="145.15600000000001"/>
    <n v="0.29799999999999999"/>
    <x v="0"/>
    <x v="0"/>
    <x v="0"/>
    <x v="0"/>
    <x v="0"/>
    <s v="a365_0096@a365.com.pe"/>
    <n v="6.25E-2"/>
    <x v="0"/>
    <x v="0"/>
    <x v="0"/>
    <x v="0"/>
    <x v="0"/>
    <x v="0"/>
    <x v="0"/>
    <n v="0.17100000000000001"/>
    <n v="25.094000000000001"/>
    <n v="0.17100000000000001"/>
    <n v="25.094000000000001"/>
    <n v="3.444"/>
    <n v="1872.1849999999999"/>
    <n v="1.8220000000000001"/>
    <n v="1862.1849999999999"/>
    <m/>
    <m/>
    <n v="3.9060000000000001"/>
    <n v="218.452"/>
    <n v="4.6950000000000003"/>
    <n v="10"/>
    <n v="20"/>
    <x v="0"/>
    <x v="0"/>
    <x v="0"/>
    <x v="0"/>
    <x v="0"/>
    <x v="0"/>
    <x v="0"/>
    <n v="320"/>
    <x v="0"/>
    <x v="0"/>
    <x v="0"/>
    <x v="0"/>
    <x v="0"/>
    <n v="320"/>
    <x v="0"/>
    <x v="0"/>
    <x v="0"/>
    <x v="0"/>
    <x v="0"/>
    <x v="0"/>
    <x v="0"/>
    <x v="0"/>
    <x v="0"/>
    <x v="0"/>
    <x v="0"/>
    <x v="0"/>
    <x v="0"/>
    <m/>
    <n v="9.1370000000000005"/>
    <x v="0"/>
    <x v="0"/>
    <n v="320"/>
    <n v="29"/>
    <n v="16"/>
    <n v="17.082000000000001"/>
    <n v="0.123"/>
    <n v="1.619"/>
    <x v="2"/>
    <n v="336"/>
    <n v="4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6"/>
    <s v="PENELOPE AYALA"/>
    <x v="56"/>
    <x v="1"/>
    <x v="0"/>
    <d v="2025-06-02T00:00:00"/>
    <x v="0"/>
    <x v="0"/>
    <x v="0"/>
    <x v="1"/>
    <x v="7"/>
    <x v="7"/>
    <x v="0"/>
    <x v="0"/>
  </r>
  <r>
    <x v="57"/>
    <s v="NARCIZO CAVERO"/>
    <n v="529"/>
    <n v="801"/>
    <n v="113.65600000000001"/>
    <n v="139.881"/>
    <m/>
    <n v="11.414"/>
    <n v="91038.751000000004"/>
    <n v="83369.301999999996"/>
    <m/>
    <n v="6049.8559999999998"/>
    <x v="1"/>
    <n v="109"/>
    <x v="1"/>
    <n v="12"/>
    <n v="49.231000000000002"/>
    <n v="541"/>
    <n v="2637.4160000000002"/>
    <n v="5.9370000000000003"/>
    <n v="6.6000000000000003E-2"/>
    <n v="1615.0920000000001"/>
    <n v="4.5010000000000003"/>
    <x v="0"/>
    <x v="0"/>
    <x v="0"/>
    <x v="0"/>
    <x v="0"/>
    <s v="a365_0097@a365.com.pe"/>
    <n v="0.20604914933837429"/>
    <x v="0"/>
    <x v="0"/>
    <x v="0"/>
    <x v="0"/>
    <x v="0"/>
    <x v="0"/>
    <x v="0"/>
    <n v="0.33400000000000002"/>
    <n v="14.41"/>
    <n v="0.33400000000000002"/>
    <n v="9.8320000000000007"/>
    <n v="1.2999999999999999E-2"/>
    <n v="825.90200000000004"/>
    <n v="1.1459999999999999"/>
    <n v="815.90200000000004"/>
    <m/>
    <m/>
    <n v="3.0019999999999998"/>
    <n v="1720.5050000000001"/>
    <n v="2.7360000000000002"/>
    <n v="45.533999999999999"/>
    <n v="109"/>
    <x v="0"/>
    <x v="0"/>
    <x v="0"/>
    <x v="0"/>
    <x v="0"/>
    <x v="0"/>
    <x v="0"/>
    <n v="529"/>
    <x v="0"/>
    <x v="0"/>
    <x v="0"/>
    <x v="0"/>
    <x v="0"/>
    <n v="529"/>
    <x v="0"/>
    <x v="0"/>
    <x v="0"/>
    <x v="0"/>
    <x v="0"/>
    <x v="0"/>
    <x v="0"/>
    <x v="0"/>
    <x v="0"/>
    <x v="0"/>
    <x v="0"/>
    <x v="0"/>
    <x v="0"/>
    <m/>
    <n v="7.5519999999999996"/>
    <x v="0"/>
    <x v="0"/>
    <n v="530"/>
    <n v="272"/>
    <n v="68"/>
    <n v="11.347"/>
    <n v="2.8079999999999998"/>
    <n v="1.2999999999999999E-2"/>
    <x v="2"/>
    <n v="596"/>
    <n v="26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7"/>
    <s v="NARCIZO MARTIN"/>
    <x v="57"/>
    <x v="1"/>
    <x v="0"/>
    <d v="2025-03-04T00:00:00"/>
    <x v="0"/>
    <x v="0"/>
    <x v="0"/>
    <x v="0"/>
    <x v="1"/>
    <x v="1"/>
    <x v="1"/>
    <x v="3"/>
  </r>
  <r>
    <x v="58"/>
    <s v="LEANDRO ALVAREZ"/>
    <n v="741"/>
    <n v="866"/>
    <n v="281.233"/>
    <n v="299.089"/>
    <n v="45.197000000000003"/>
    <n v="9.8379999999999992"/>
    <n v="243548.36900000001"/>
    <n v="235383.171"/>
    <n v="225.98500000000001"/>
    <n v="7300.4309999999996"/>
    <x v="14"/>
    <n v="387"/>
    <x v="1"/>
    <n v="60"/>
    <n v="463.00700000000001"/>
    <n v="801"/>
    <n v="5504.183"/>
    <n v="5.1040000000000001"/>
    <n v="1.4999999999999999E-2"/>
    <n v="638.05200000000002"/>
    <n v="0.73"/>
    <x v="0"/>
    <x v="0"/>
    <x v="0"/>
    <x v="0"/>
    <x v="0"/>
    <s v="a365_0099@a365.com.pe"/>
    <n v="0.52226720647773284"/>
    <x v="0"/>
    <x v="0"/>
    <x v="0"/>
    <x v="0"/>
    <x v="0"/>
    <x v="0"/>
    <x v="0"/>
    <n v="0.13600000000000001"/>
    <n v="35.100999999999999"/>
    <n v="0.13600000000000001"/>
    <n v="35.100999999999999"/>
    <n v="0.05"/>
    <n v="1968.173"/>
    <n v="0.30199999999999999"/>
    <n v="1958.173"/>
    <n v="9.0999999999999998E-2"/>
    <n v="112.77200000000001"/>
    <n v="3.9289999999999998"/>
    <n v="2925.32"/>
    <n v="3.5819999999999999"/>
    <n v="10.289"/>
    <n v="387"/>
    <x v="0"/>
    <x v="0"/>
    <x v="0"/>
    <x v="0"/>
    <x v="0"/>
    <x v="0"/>
    <x v="0"/>
    <n v="741"/>
    <x v="0"/>
    <x v="0"/>
    <x v="0"/>
    <x v="0"/>
    <x v="0"/>
    <n v="740"/>
    <x v="0"/>
    <x v="0"/>
    <x v="0"/>
    <x v="0"/>
    <x v="0"/>
    <x v="0"/>
    <x v="0"/>
    <x v="0"/>
    <x v="0"/>
    <x v="0"/>
    <x v="0"/>
    <x v="0"/>
    <x v="0"/>
    <n v="0.26"/>
    <n v="8.43"/>
    <x v="0"/>
    <x v="0"/>
    <n v="742"/>
    <n v="125"/>
    <n v="47"/>
    <n v="10.523"/>
    <n v="0.13900000000000001"/>
    <n v="0.05"/>
    <x v="0"/>
    <n v="787"/>
    <n v="1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8"/>
    <s v="RAMIREZ LEANDRO"/>
    <x v="58"/>
    <x v="2"/>
    <x v="0"/>
    <d v="2025-10-09T00:00:00"/>
    <x v="0"/>
    <x v="0"/>
    <x v="0"/>
    <x v="0"/>
    <x v="1"/>
    <x v="1"/>
    <x v="1"/>
    <x v="0"/>
  </r>
  <r>
    <x v="59"/>
    <s v="RICHARD PAUCARA"/>
    <n v="130"/>
    <n v="194"/>
    <n v="166.398"/>
    <n v="158.53100000000001"/>
    <n v="4.8170000000000002"/>
    <n v="27.850999999999999"/>
    <n v="32281.226999999999"/>
    <n v="28377.118999999999"/>
    <n v="4.8170000000000002"/>
    <n v="3676.4380000000001"/>
    <x v="9"/>
    <n v="70"/>
    <x v="2"/>
    <n v="29"/>
    <n v="109.398"/>
    <n v="159"/>
    <n v="769.43"/>
    <n v="3.456"/>
    <n v="0.03"/>
    <n v="221.24700000000001"/>
    <n v="1.6060000000000001"/>
    <x v="0"/>
    <x v="0"/>
    <x v="0"/>
    <x v="0"/>
    <x v="0"/>
    <s v="a365_0101@a365.com.pe"/>
    <n v="0.53846153846153844"/>
    <x v="0"/>
    <x v="0"/>
    <x v="0"/>
    <x v="1"/>
    <x v="0"/>
    <x v="0"/>
    <x v="0"/>
    <n v="9.1999999999999998E-2"/>
    <n v="27.041"/>
    <n v="9.1999999999999998E-2"/>
    <n v="11.581"/>
    <n v="0.248"/>
    <n v="2304.58"/>
    <n v="4.0000000000000001E-3"/>
    <n v="1991.8150000000001"/>
    <n v="4.8170000000000002"/>
    <n v="4.8170000000000002"/>
    <n v="3.7759999999999998"/>
    <n v="1912.4680000000001"/>
    <n v="8.58"/>
    <n v="545.30499999999995"/>
    <n v="70"/>
    <x v="0"/>
    <x v="0"/>
    <x v="0"/>
    <x v="0"/>
    <x v="0"/>
    <x v="0"/>
    <x v="0"/>
    <n v="130"/>
    <x v="0"/>
    <x v="0"/>
    <x v="0"/>
    <x v="0"/>
    <x v="0"/>
    <n v="130"/>
    <x v="0"/>
    <x v="0"/>
    <x v="0"/>
    <x v="0"/>
    <x v="0"/>
    <x v="0"/>
    <x v="0"/>
    <x v="0"/>
    <x v="0"/>
    <x v="0"/>
    <x v="0"/>
    <x v="0"/>
    <x v="0"/>
    <n v="2.4E-2"/>
    <n v="18.95"/>
    <x v="0"/>
    <x v="0"/>
    <n v="132"/>
    <n v="64"/>
    <n v="52"/>
    <n v="9.1159999999999997"/>
    <n v="0.26900000000000002"/>
    <n v="0.248"/>
    <x v="0"/>
    <n v="179"/>
    <n v="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9"/>
    <s v="CONDORI RICHARD"/>
    <x v="59"/>
    <x v="2"/>
    <x v="0"/>
    <d v="2025-10-09T00:00:00"/>
    <x v="0"/>
    <x v="0"/>
    <x v="0"/>
    <x v="0"/>
    <x v="3"/>
    <x v="3"/>
    <x v="1"/>
    <x v="1"/>
  </r>
  <r>
    <x v="60"/>
    <s v="JOSE ROJAS"/>
    <n v="946"/>
    <n v="999"/>
    <n v="366.4"/>
    <n v="366.33800000000002"/>
    <m/>
    <n v="6.7969999999999997"/>
    <n v="366034.21799999999"/>
    <n v="359378.09899999999"/>
    <m/>
    <n v="6430.5929999999998"/>
    <x v="1"/>
    <n v="585"/>
    <x v="0"/>
    <n v="78"/>
    <n v="641.53399999999999"/>
    <n v="1024"/>
    <n v="5942.384"/>
    <n v="4.242"/>
    <n v="1.7999999999999999E-2"/>
    <n v="224.85499999999999"/>
    <n v="0.67100000000000004"/>
    <x v="0"/>
    <x v="0"/>
    <x v="0"/>
    <x v="0"/>
    <x v="0"/>
    <s v="a365_0102@a365.com.pe"/>
    <n v="0.61839323467230445"/>
    <x v="0"/>
    <x v="0"/>
    <x v="0"/>
    <x v="0"/>
    <x v="0"/>
    <x v="0"/>
    <x v="0"/>
    <n v="0"/>
    <n v="35.094000000000001"/>
    <n v="0"/>
    <n v="35.094000000000001"/>
    <n v="1.9570000000000001"/>
    <n v="2984.393"/>
    <n v="0.39600000000000002"/>
    <n v="2980.3829999999998"/>
    <m/>
    <m/>
    <n v="3.1469999999999998"/>
    <n v="850.71900000000005"/>
    <n v="3.3239999999999998"/>
    <n v="10.291"/>
    <n v="585"/>
    <x v="0"/>
    <x v="0"/>
    <x v="0"/>
    <x v="0"/>
    <x v="0"/>
    <x v="0"/>
    <x v="0"/>
    <n v="946"/>
    <x v="0"/>
    <x v="0"/>
    <x v="0"/>
    <x v="0"/>
    <x v="0"/>
    <n v="945"/>
    <x v="0"/>
    <x v="0"/>
    <x v="0"/>
    <x v="0"/>
    <x v="0"/>
    <x v="0"/>
    <x v="0"/>
    <x v="0"/>
    <x v="0"/>
    <x v="0"/>
    <x v="0"/>
    <x v="0"/>
    <x v="0"/>
    <m/>
    <n v="6.4370000000000003"/>
    <x v="0"/>
    <x v="0"/>
    <n v="946"/>
    <n v="53"/>
    <n v="37"/>
    <n v="8.9770000000000003"/>
    <n v="0.17199999999999999"/>
    <n v="0.35699999999999998"/>
    <x v="0"/>
    <n v="981"/>
    <n v="14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0"/>
    <s v="CARBAJAL JOSÉ"/>
    <x v="60"/>
    <x v="3"/>
    <x v="0"/>
    <d v="2025-08-25T00:00:00"/>
    <x v="0"/>
    <x v="0"/>
    <x v="0"/>
    <x v="0"/>
    <x v="1"/>
    <x v="1"/>
    <x v="1"/>
    <x v="0"/>
  </r>
  <r>
    <x v="61"/>
    <s v="XIOMARA ROJAS"/>
    <n v="1248"/>
    <n v="1630"/>
    <n v="219.06399999999999"/>
    <n v="263.88200000000001"/>
    <m/>
    <n v="9.782"/>
    <n v="357075.57199999999"/>
    <n v="341992.00599999999"/>
    <m/>
    <n v="12208.867"/>
    <x v="1"/>
    <n v="843"/>
    <x v="0"/>
    <n v="26"/>
    <n v="205.25200000000001"/>
    <n v="1274"/>
    <n v="7805.5240000000003"/>
    <n v="7.52"/>
    <n v="3.5999999999999997E-2"/>
    <n v="2872.9340000000002"/>
    <n v="1.7649999999999999"/>
    <x v="0"/>
    <x v="0"/>
    <x v="0"/>
    <x v="0"/>
    <x v="0"/>
    <s v="a365_0110@a365.com.pe"/>
    <n v="0.67548076923076927"/>
    <x v="0"/>
    <x v="0"/>
    <x v="0"/>
    <x v="0"/>
    <x v="0"/>
    <x v="0"/>
    <x v="0"/>
    <n v="0.28299999999999997"/>
    <n v="24.742000000000001"/>
    <n v="0.28299999999999997"/>
    <n v="24.742000000000001"/>
    <n v="2.0169999999999999"/>
    <n v="1694.3679999999999"/>
    <n v="8.5999999999999993E-2"/>
    <n v="1688.769"/>
    <m/>
    <m/>
    <n v="2.8540000000000001"/>
    <n v="3222.6680000000001"/>
    <n v="3.6850000000000001"/>
    <n v="10.234"/>
    <n v="843"/>
    <x v="0"/>
    <x v="0"/>
    <x v="0"/>
    <x v="0"/>
    <x v="0"/>
    <x v="0"/>
    <x v="0"/>
    <n v="1248"/>
    <x v="0"/>
    <x v="0"/>
    <x v="0"/>
    <x v="0"/>
    <x v="0"/>
    <n v="1248"/>
    <x v="0"/>
    <x v="0"/>
    <x v="0"/>
    <x v="0"/>
    <x v="0"/>
    <x v="0"/>
    <x v="0"/>
    <x v="0"/>
    <x v="0"/>
    <x v="0"/>
    <x v="0"/>
    <x v="0"/>
    <x v="0"/>
    <m/>
    <n v="7.49"/>
    <x v="0"/>
    <x v="0"/>
    <n v="1248"/>
    <n v="382"/>
    <n v="49"/>
    <n v="33.006999999999998"/>
    <n v="0.28199999999999997"/>
    <n v="0.50800000000000001"/>
    <x v="0"/>
    <n v="1296"/>
    <n v="33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1"/>
    <s v="RAMOS XIOMARA"/>
    <x v="61"/>
    <x v="2"/>
    <x v="0"/>
    <d v="2025-08-18T00:00:00"/>
    <x v="0"/>
    <x v="0"/>
    <x v="0"/>
    <x v="0"/>
    <x v="0"/>
    <x v="0"/>
    <x v="0"/>
    <x v="0"/>
  </r>
  <r>
    <x v="62"/>
    <s v="JAFET AREVALO"/>
    <n v="536"/>
    <n v="631"/>
    <n v="112.032"/>
    <n v="111.621"/>
    <m/>
    <n v="7.8810000000000002"/>
    <n v="70692.815000000002"/>
    <n v="66080.051999999996"/>
    <m/>
    <n v="4224.2619999999997"/>
    <x v="1"/>
    <n v="5"/>
    <x v="0"/>
    <n v="49"/>
    <n v="205.185"/>
    <n v="585"/>
    <n v="3582.4290000000001"/>
    <n v="4.0739999999999998"/>
    <n v="2.5000000000000001E-2"/>
    <n v="387.04599999999999"/>
    <n v="1.4550000000000001"/>
    <x v="0"/>
    <x v="0"/>
    <x v="0"/>
    <x v="0"/>
    <x v="0"/>
    <s v="a365_0111@a365.com.pe"/>
    <n v="9.3283582089552231E-3"/>
    <x v="0"/>
    <x v="0"/>
    <x v="0"/>
    <x v="0"/>
    <x v="0"/>
    <x v="0"/>
    <x v="0"/>
    <n v="5.2999999999999999E-2"/>
    <n v="17.262"/>
    <n v="5.2999999999999999E-2"/>
    <n v="11.81"/>
    <n v="1.3180000000000001"/>
    <n v="896.08500000000004"/>
    <n v="0.48499999999999999"/>
    <n v="895.27099999999996"/>
    <m/>
    <m/>
    <n v="3.524"/>
    <n v="1495.883"/>
    <n v="0.68799999999999994"/>
    <n v="136.11500000000001"/>
    <n v="5"/>
    <x v="0"/>
    <x v="0"/>
    <x v="0"/>
    <x v="0"/>
    <x v="0"/>
    <x v="0"/>
    <x v="0"/>
    <n v="536"/>
    <x v="0"/>
    <x v="0"/>
    <x v="0"/>
    <x v="0"/>
    <x v="0"/>
    <n v="536"/>
    <x v="0"/>
    <x v="0"/>
    <x v="0"/>
    <x v="0"/>
    <x v="0"/>
    <x v="0"/>
    <x v="0"/>
    <x v="0"/>
    <x v="0"/>
    <x v="0"/>
    <x v="0"/>
    <x v="0"/>
    <x v="0"/>
    <m/>
    <n v="6.694"/>
    <x v="0"/>
    <x v="0"/>
    <n v="536"/>
    <n v="95"/>
    <n v="56"/>
    <n v="16.707000000000001"/>
    <n v="0.17100000000000001"/>
    <n v="0.33200000000000002"/>
    <x v="2"/>
    <n v="592"/>
    <n v="9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2"/>
    <s v="JAFET AREVALO"/>
    <x v="62"/>
    <x v="0"/>
    <x v="0"/>
    <d v="2024-05-13T00:00:00"/>
    <x v="0"/>
    <x v="0"/>
    <x v="0"/>
    <x v="0"/>
    <x v="3"/>
    <x v="3"/>
    <x v="1"/>
    <x v="3"/>
  </r>
  <r>
    <x v="63"/>
    <s v="BELTRAN ENRIQUEZ"/>
    <n v="166"/>
    <n v="386"/>
    <n v="114.334"/>
    <n v="132.35499999999999"/>
    <m/>
    <n v="9.0779999999999994"/>
    <n v="44133.171999999999"/>
    <n v="41824.328999999998"/>
    <m/>
    <n v="1552.4490000000001"/>
    <x v="1"/>
    <n v="104"/>
    <x v="2"/>
    <n v="49"/>
    <n v="144.495"/>
    <n v="218"/>
    <n v="933.11300000000006"/>
    <n v="3.4670000000000001"/>
    <n v="2.5999999999999999E-2"/>
    <n v="752.51900000000001"/>
    <n v="3.875"/>
    <x v="0"/>
    <x v="0"/>
    <x v="0"/>
    <x v="0"/>
    <x v="0"/>
    <s v="a365_0116@a365.com.pe"/>
    <n v="0.62650602409638556"/>
    <x v="0"/>
    <x v="0"/>
    <x v="0"/>
    <x v="0"/>
    <x v="0"/>
    <x v="0"/>
    <x v="0"/>
    <n v="1E-3"/>
    <n v="11.387"/>
    <n v="1E-3"/>
    <n v="10.907999999999999"/>
    <n v="0.86899999999999999"/>
    <n v="1948.346"/>
    <n v="2.5999999999999999E-2"/>
    <n v="1944.48"/>
    <m/>
    <m/>
    <n v="3.3149999999999999"/>
    <n v="1472.712"/>
    <n v="3.2"/>
    <n v="39.853999999999999"/>
    <n v="104"/>
    <x v="0"/>
    <x v="0"/>
    <x v="0"/>
    <x v="0"/>
    <x v="0"/>
    <x v="0"/>
    <x v="0"/>
    <n v="166"/>
    <x v="0"/>
    <x v="0"/>
    <x v="0"/>
    <x v="0"/>
    <x v="0"/>
    <n v="166"/>
    <x v="0"/>
    <x v="0"/>
    <x v="0"/>
    <x v="0"/>
    <x v="0"/>
    <x v="0"/>
    <x v="0"/>
    <x v="0"/>
    <x v="0"/>
    <x v="0"/>
    <x v="0"/>
    <x v="0"/>
    <x v="0"/>
    <m/>
    <n v="4.0209999999999999"/>
    <x v="0"/>
    <x v="0"/>
    <n v="171"/>
    <n v="217"/>
    <n v="148"/>
    <n v="10.688000000000001"/>
    <n v="0.307"/>
    <n v="0.26300000000000001"/>
    <x v="0"/>
    <n v="316"/>
    <n v="9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3"/>
    <s v="BELTRAN ENRIQUEZ"/>
    <x v="63"/>
    <x v="3"/>
    <x v="0"/>
    <d v="2024-04-01T00:00:00"/>
    <x v="0"/>
    <x v="0"/>
    <x v="0"/>
    <x v="0"/>
    <x v="3"/>
    <x v="3"/>
    <x v="1"/>
    <x v="1"/>
  </r>
  <r>
    <x v="64"/>
    <s v="CIELO SAN MARTIN"/>
    <n v="621"/>
    <n v="868"/>
    <n v="172.922"/>
    <n v="198.36500000000001"/>
    <n v="161.03399999999999"/>
    <n v="7.7839999999999998"/>
    <n v="150097.11199999999"/>
    <n v="141831.27299999999"/>
    <n v="2254.4789999999998"/>
    <n v="4834.0050000000001"/>
    <x v="19"/>
    <n v="496"/>
    <x v="0"/>
    <n v="36"/>
    <n v="283.31400000000002"/>
    <n v="657"/>
    <n v="3335.2040000000002"/>
    <n v="4.758"/>
    <n v="2.1999999999999999E-2"/>
    <n v="1175.2840000000001"/>
    <n v="2.0710000000000002"/>
    <x v="0"/>
    <x v="0"/>
    <x v="0"/>
    <x v="0"/>
    <x v="0"/>
    <s v="a365_0123@a365.com.pe"/>
    <n v="0.79871175523349436"/>
    <x v="0"/>
    <x v="0"/>
    <x v="0"/>
    <x v="0"/>
    <x v="0"/>
    <x v="0"/>
    <x v="0"/>
    <n v="2.8000000000000001E-2"/>
    <n v="35.094000000000001"/>
    <n v="2.8000000000000001E-2"/>
    <n v="35.094000000000001"/>
    <n v="1.5229999999999999"/>
    <n v="1362.0730000000001"/>
    <n v="0"/>
    <n v="1184.5"/>
    <n v="73.283000000000001"/>
    <n v="234.077"/>
    <n v="2.903"/>
    <n v="1106.682"/>
    <n v="2.746"/>
    <n v="10.254"/>
    <n v="496"/>
    <x v="0"/>
    <x v="0"/>
    <x v="0"/>
    <x v="0"/>
    <x v="0"/>
    <x v="0"/>
    <x v="0"/>
    <n v="621"/>
    <x v="0"/>
    <x v="0"/>
    <x v="0"/>
    <x v="0"/>
    <x v="0"/>
    <n v="621"/>
    <x v="0"/>
    <x v="0"/>
    <x v="0"/>
    <x v="0"/>
    <x v="0"/>
    <x v="0"/>
    <x v="0"/>
    <x v="0"/>
    <x v="0"/>
    <x v="0"/>
    <x v="0"/>
    <x v="0"/>
    <x v="0"/>
    <n v="2.597"/>
    <n v="5.569"/>
    <x v="0"/>
    <x v="0"/>
    <n v="621"/>
    <n v="247"/>
    <n v="94"/>
    <n v="10.981999999999999"/>
    <n v="0.26200000000000001"/>
    <n v="0.38800000000000001"/>
    <x v="0"/>
    <n v="715"/>
    <n v="16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4"/>
    <s v="CIELO SAN MARTIN"/>
    <x v="64"/>
    <x v="2"/>
    <x v="0"/>
    <d v="2025-05-20T00:00:00"/>
    <x v="0"/>
    <x v="0"/>
    <x v="0"/>
    <x v="1"/>
    <x v="11"/>
    <x v="11"/>
    <x v="0"/>
    <x v="0"/>
  </r>
  <r>
    <x v="65"/>
    <s v="JORGE CCAHUANA"/>
    <n v="297"/>
    <n v="313"/>
    <n v="352.52300000000002"/>
    <n v="347.72800000000001"/>
    <n v="2.5430000000000001"/>
    <n v="4.9580000000000002"/>
    <n v="110339.943"/>
    <n v="108839.129"/>
    <n v="2.5430000000000001"/>
    <n v="1472.6849999999999"/>
    <x v="9"/>
    <n v="230"/>
    <x v="0"/>
    <n v="13"/>
    <n v="68.921999999999997"/>
    <n v="310"/>
    <n v="1543.557"/>
    <n v="1.5680000000000001"/>
    <n v="0.03"/>
    <n v="25.097000000000001"/>
    <n v="0.48899999999999999"/>
    <x v="0"/>
    <x v="0"/>
    <x v="0"/>
    <x v="0"/>
    <x v="0"/>
    <s v="a365_0125@a365.com.pe"/>
    <n v="0.77441077441077444"/>
    <x v="0"/>
    <x v="0"/>
    <x v="0"/>
    <x v="0"/>
    <x v="0"/>
    <x v="0"/>
    <x v="0"/>
    <n v="5.0000000000000001E-3"/>
    <n v="24.736999999999998"/>
    <n v="5.0000000000000001E-3"/>
    <n v="24.736999999999998"/>
    <n v="2.1070000000000002"/>
    <n v="2532.6260000000002"/>
    <n v="1.6719999999999999"/>
    <n v="2527.5819999999999"/>
    <n v="2.5430000000000001"/>
    <n v="2.5430000000000001"/>
    <n v="3.3940000000000001"/>
    <n v="513.08699999999999"/>
    <n v="2.9580000000000002"/>
    <n v="10"/>
    <n v="230"/>
    <x v="0"/>
    <x v="0"/>
    <x v="0"/>
    <x v="0"/>
    <x v="0"/>
    <x v="0"/>
    <x v="0"/>
    <n v="297"/>
    <x v="0"/>
    <x v="0"/>
    <x v="0"/>
    <x v="0"/>
    <x v="0"/>
    <n v="297"/>
    <x v="0"/>
    <x v="0"/>
    <x v="0"/>
    <x v="0"/>
    <x v="0"/>
    <x v="0"/>
    <x v="0"/>
    <x v="0"/>
    <x v="0"/>
    <x v="0"/>
    <x v="0"/>
    <x v="0"/>
    <x v="0"/>
    <n v="8.0000000000000002E-3"/>
    <n v="4.7050000000000001"/>
    <x v="0"/>
    <x v="0"/>
    <n v="297"/>
    <n v="16"/>
    <n v="16"/>
    <n v="2.9809999999999999"/>
    <n v="0.20200000000000001"/>
    <n v="0.43099999999999999"/>
    <x v="2"/>
    <n v="313"/>
    <n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5"/>
    <s v="MAMANI JORGE"/>
    <x v="65"/>
    <x v="0"/>
    <x v="1"/>
    <d v="2025-08-16T00:00:00"/>
    <x v="4"/>
    <x v="2"/>
    <x v="2"/>
    <x v="0"/>
    <x v="5"/>
    <x v="5"/>
    <x v="1"/>
    <x v="0"/>
  </r>
  <r>
    <x v="66"/>
    <s v="FIORELLA HUARCAYA"/>
    <n v="1583"/>
    <n v="1807"/>
    <n v="206.51"/>
    <n v="219.16399999999999"/>
    <n v="10.939"/>
    <n v="2.879"/>
    <n v="373163.76899999997"/>
    <n v="367319.39799999999"/>
    <n v="10.939"/>
    <n v="4558.7479999999996"/>
    <x v="9"/>
    <n v="1271"/>
    <x v="0"/>
    <n v="176"/>
    <n v="691.03"/>
    <n v="1759"/>
    <n v="8473.6200000000008"/>
    <n v="5.6840000000000002"/>
    <n v="1.4E-2"/>
    <n v="1273.3230000000001"/>
    <n v="1.361"/>
    <x v="0"/>
    <x v="0"/>
    <x v="0"/>
    <x v="0"/>
    <x v="0"/>
    <s v="a365_0127@a365.com.pe"/>
    <n v="0.80290587492103604"/>
    <x v="0"/>
    <x v="0"/>
    <x v="0"/>
    <x v="0"/>
    <x v="0"/>
    <x v="0"/>
    <x v="0"/>
    <n v="1E-3"/>
    <n v="25.094999999999999"/>
    <n v="1E-3"/>
    <n v="25.094999999999999"/>
    <n v="0.30199999999999999"/>
    <n v="2333.6019999999999"/>
    <n v="0.78500000000000003"/>
    <n v="2329.2190000000001"/>
    <n v="10.939"/>
    <n v="10.939"/>
    <n v="3.452"/>
    <n v="1912.192"/>
    <n v="0.626"/>
    <n v="10.092000000000001"/>
    <n v="1271"/>
    <x v="0"/>
    <x v="0"/>
    <x v="0"/>
    <x v="0"/>
    <x v="0"/>
    <x v="0"/>
    <x v="0"/>
    <n v="1583"/>
    <x v="0"/>
    <x v="0"/>
    <x v="0"/>
    <x v="0"/>
    <x v="0"/>
    <n v="1583"/>
    <x v="0"/>
    <x v="0"/>
    <x v="0"/>
    <x v="0"/>
    <x v="0"/>
    <x v="0"/>
    <x v="0"/>
    <x v="0"/>
    <x v="0"/>
    <x v="0"/>
    <x v="0"/>
    <x v="0"/>
    <x v="0"/>
    <n v="6.0000000000000001E-3"/>
    <n v="2.5219999999999998"/>
    <x v="0"/>
    <x v="0"/>
    <n v="1583"/>
    <n v="224"/>
    <n v="94"/>
    <n v="57.834000000000003"/>
    <n v="0.189"/>
    <n v="0.30199999999999999"/>
    <x v="0"/>
    <n v="1676"/>
    <n v="29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6"/>
    <s v="FIORELLA HUARCAYA"/>
    <x v="66"/>
    <x v="2"/>
    <x v="0"/>
    <d v="2024-07-11T00:00:00"/>
    <x v="0"/>
    <x v="0"/>
    <x v="0"/>
    <x v="0"/>
    <x v="1"/>
    <x v="1"/>
    <x v="1"/>
    <x v="0"/>
  </r>
  <r>
    <x v="67"/>
    <s v="JULIA RODRIGUEZ"/>
    <n v="1471"/>
    <n v="1542"/>
    <n v="282.80700000000002"/>
    <n v="279.90100000000001"/>
    <n v="94.125"/>
    <n v="8.2769999999999992"/>
    <n v="436088.91499999998"/>
    <n v="423491.223"/>
    <n v="94.125"/>
    <n v="12175.727000000001"/>
    <x v="9"/>
    <n v="1024"/>
    <x v="0"/>
    <n v="61"/>
    <n v="301.923"/>
    <n v="1532"/>
    <n v="8859.8819999999996"/>
    <n v="4.5990000000000002"/>
    <n v="0.03"/>
    <n v="326.53100000000001"/>
    <n v="1.3089999999999999"/>
    <x v="0"/>
    <x v="0"/>
    <x v="0"/>
    <x v="0"/>
    <x v="0"/>
    <s v="a365_0199@a365.com.pe"/>
    <n v="0.69612508497620662"/>
    <x v="0"/>
    <x v="0"/>
    <x v="0"/>
    <x v="0"/>
    <x v="0"/>
    <x v="0"/>
    <x v="0"/>
    <n v="1E-3"/>
    <n v="25.094999999999999"/>
    <n v="1E-3"/>
    <n v="25.094999999999999"/>
    <n v="0.505"/>
    <n v="2629.4859999999999"/>
    <n v="0.2"/>
    <n v="2619.4859999999999"/>
    <n v="94.125"/>
    <n v="94.125"/>
    <n v="3.3239999999999998"/>
    <n v="2351.2139999999999"/>
    <n v="2.7480000000000002"/>
    <n v="10.255000000000001"/>
    <n v="1024"/>
    <x v="0"/>
    <x v="0"/>
    <x v="0"/>
    <x v="0"/>
    <x v="0"/>
    <x v="0"/>
    <x v="0"/>
    <n v="1471"/>
    <x v="0"/>
    <x v="0"/>
    <x v="0"/>
    <x v="0"/>
    <x v="0"/>
    <n v="1471"/>
    <x v="0"/>
    <x v="0"/>
    <x v="0"/>
    <x v="0"/>
    <x v="0"/>
    <x v="0"/>
    <x v="0"/>
    <x v="0"/>
    <x v="0"/>
    <x v="0"/>
    <x v="0"/>
    <x v="0"/>
    <x v="0"/>
    <n v="6.0999999999999999E-2"/>
    <n v="7.8959999999999999"/>
    <x v="0"/>
    <x v="0"/>
    <n v="1471"/>
    <n v="71"/>
    <n v="43"/>
    <n v="59.62"/>
    <n v="0.39200000000000002"/>
    <n v="0.36"/>
    <x v="0"/>
    <n v="1513"/>
    <n v="9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7"/>
    <s v="SANCHEZ JULIA"/>
    <x v="67"/>
    <x v="0"/>
    <x v="0"/>
    <d v="2025-08-16T00:00:00"/>
    <x v="0"/>
    <x v="0"/>
    <x v="2"/>
    <x v="0"/>
    <x v="4"/>
    <x v="4"/>
    <x v="1"/>
    <x v="0"/>
  </r>
  <r>
    <x v="68"/>
    <s v="DENISSE SERNA"/>
    <n v="1251"/>
    <n v="1586"/>
    <n v="284.142"/>
    <n v="312.09199999999998"/>
    <n v="105.696"/>
    <n v="9.0820000000000007"/>
    <n v="450649.66800000001"/>
    <n v="437553.08500000002"/>
    <n v="105.696"/>
    <n v="11362.727999999999"/>
    <x v="9"/>
    <n v="612"/>
    <x v="0"/>
    <n v="113"/>
    <n v="674.25199999999995"/>
    <n v="1364"/>
    <n v="5476.7610000000004"/>
    <n v="4.8490000000000002"/>
    <n v="2.4E-2"/>
    <n v="1624.4880000000001"/>
    <n v="3.6709999999999998"/>
    <x v="0"/>
    <x v="0"/>
    <x v="0"/>
    <x v="0"/>
    <x v="0"/>
    <s v="a365_0206@a365.com.pe"/>
    <n v="0.48920863309352519"/>
    <x v="0"/>
    <x v="0"/>
    <x v="0"/>
    <x v="0"/>
    <x v="0"/>
    <x v="0"/>
    <x v="0"/>
    <n v="1E-3"/>
    <n v="35.088000000000001"/>
    <n v="1E-3"/>
    <n v="35.088000000000001"/>
    <n v="8.9999999999999993E-3"/>
    <n v="2664.8339999999998"/>
    <n v="5.0000000000000001E-3"/>
    <n v="2663.19"/>
    <n v="105.696"/>
    <n v="105.696"/>
    <n v="3.1339999999999999"/>
    <n v="2017.3320000000001"/>
    <n v="0.51900000000000002"/>
    <n v="2401.605"/>
    <n v="612"/>
    <x v="0"/>
    <x v="0"/>
    <x v="0"/>
    <x v="0"/>
    <x v="0"/>
    <x v="0"/>
    <x v="0"/>
    <n v="1251"/>
    <x v="0"/>
    <x v="0"/>
    <x v="0"/>
    <x v="0"/>
    <x v="0"/>
    <n v="1250"/>
    <x v="0"/>
    <x v="0"/>
    <x v="0"/>
    <x v="0"/>
    <x v="0"/>
    <x v="0"/>
    <x v="0"/>
    <x v="0"/>
    <x v="0"/>
    <x v="0"/>
    <x v="0"/>
    <x v="0"/>
    <x v="0"/>
    <n v="6.6000000000000003E-2"/>
    <n v="7.1639999999999997"/>
    <x v="0"/>
    <x v="0"/>
    <n v="1251"/>
    <n v="335"/>
    <n v="151"/>
    <n v="17.515999999999998"/>
    <n v="0.377"/>
    <n v="5.0000000000000001E-3"/>
    <x v="0"/>
    <n v="1402"/>
    <n v="30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8"/>
    <s v="VEGA DENISSE"/>
    <x v="68"/>
    <x v="0"/>
    <x v="0"/>
    <d v="2025-08-16T00:00:00"/>
    <x v="0"/>
    <x v="0"/>
    <x v="0"/>
    <x v="0"/>
    <x v="3"/>
    <x v="3"/>
    <x v="1"/>
    <x v="0"/>
  </r>
  <r>
    <x v="69"/>
    <s v="RUBEN MARIN"/>
    <n v="1582"/>
    <n v="2061"/>
    <n v="188.56800000000001"/>
    <n v="212.04900000000001"/>
    <n v="172.00299999999999"/>
    <n v="9.8130000000000006"/>
    <n v="388639.41"/>
    <n v="358364.34600000002"/>
    <n v="11524.257"/>
    <n v="15525.004999999999"/>
    <x v="5"/>
    <n v="1070"/>
    <x v="0"/>
    <n v="116"/>
    <n v="475.79300000000001"/>
    <n v="1698"/>
    <n v="7960.0749999999998"/>
    <n v="6.7270000000000003"/>
    <n v="0.03"/>
    <n v="3222.4450000000002"/>
    <n v="3.3570000000000002"/>
    <x v="0"/>
    <x v="0"/>
    <x v="0"/>
    <x v="0"/>
    <x v="0"/>
    <s v="a365_0214@a365.com.pe"/>
    <n v="0.67635903919089757"/>
    <x v="0"/>
    <x v="0"/>
    <x v="0"/>
    <x v="0"/>
    <x v="0"/>
    <x v="0"/>
    <x v="0"/>
    <n v="0"/>
    <n v="33.375"/>
    <n v="0"/>
    <n v="25.094000000000001"/>
    <n v="0.72899999999999998"/>
    <n v="2241.86"/>
    <n v="0.42799999999999999"/>
    <n v="2231.86"/>
    <n v="9.2129999999999992"/>
    <n v="479.24299999999999"/>
    <n v="2.2919999999999998"/>
    <n v="1158.9190000000001"/>
    <n v="3.2669999999999999"/>
    <n v="10.234"/>
    <n v="1070"/>
    <x v="0"/>
    <x v="0"/>
    <x v="0"/>
    <x v="0"/>
    <x v="0"/>
    <x v="0"/>
    <x v="0"/>
    <n v="1582"/>
    <x v="0"/>
    <x v="0"/>
    <x v="0"/>
    <x v="0"/>
    <x v="0"/>
    <n v="1582"/>
    <x v="0"/>
    <x v="0"/>
    <x v="0"/>
    <x v="0"/>
    <x v="0"/>
    <x v="0"/>
    <x v="0"/>
    <x v="0"/>
    <x v="0"/>
    <x v="0"/>
    <x v="0"/>
    <x v="0"/>
    <x v="0"/>
    <n v="5.5910000000000002"/>
    <n v="7.532"/>
    <x v="0"/>
    <x v="0"/>
    <n v="1582"/>
    <n v="479"/>
    <n v="109"/>
    <n v="49.722999999999999"/>
    <n v="0.375"/>
    <n v="0.307"/>
    <x v="0"/>
    <n v="1690"/>
    <n v="4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9"/>
    <s v="RUBEN MARIN_x000a_"/>
    <x v="69"/>
    <x v="2"/>
    <x v="0"/>
    <d v="2024-11-02T00:00:00"/>
    <x v="0"/>
    <x v="0"/>
    <x v="0"/>
    <x v="0"/>
    <x v="3"/>
    <x v="3"/>
    <x v="1"/>
    <x v="2"/>
  </r>
  <r>
    <x v="70"/>
    <s v="PEDRO SENISSE"/>
    <n v="1070"/>
    <n v="1364"/>
    <n v="284.58499999999998"/>
    <n v="327.90300000000002"/>
    <m/>
    <n v="9.077"/>
    <n v="388175.24"/>
    <n v="376433.78499999997"/>
    <m/>
    <n v="9713.3670000000002"/>
    <x v="1"/>
    <n v="864"/>
    <x v="0"/>
    <n v="42"/>
    <n v="396.66399999999999"/>
    <n v="1112"/>
    <n v="8899.5319999999992"/>
    <n v="6.8890000000000002"/>
    <n v="3.2000000000000001E-2"/>
    <n v="2025.54"/>
    <n v="2.548"/>
    <x v="0"/>
    <x v="0"/>
    <x v="0"/>
    <x v="0"/>
    <x v="0"/>
    <s v="a365_0217@a365.com.pe"/>
    <n v="0.80747663551401871"/>
    <x v="0"/>
    <x v="0"/>
    <x v="0"/>
    <x v="0"/>
    <x v="0"/>
    <x v="0"/>
    <x v="0"/>
    <n v="0.46800000000000003"/>
    <n v="34.832000000000001"/>
    <n v="0.46800000000000003"/>
    <n v="34.832000000000001"/>
    <n v="2.1739999999999999"/>
    <n v="2260.9940000000001"/>
    <n v="0.127"/>
    <n v="2250.9940000000001"/>
    <m/>
    <m/>
    <n v="4.2450000000000001"/>
    <n v="1041.8599999999999"/>
    <n v="3.1190000000000002"/>
    <n v="10"/>
    <n v="864"/>
    <x v="0"/>
    <x v="0"/>
    <x v="0"/>
    <x v="0"/>
    <x v="0"/>
    <x v="0"/>
    <x v="0"/>
    <n v="1070"/>
    <x v="0"/>
    <x v="0"/>
    <x v="0"/>
    <x v="0"/>
    <x v="0"/>
    <n v="1070"/>
    <x v="0"/>
    <x v="0"/>
    <x v="0"/>
    <x v="0"/>
    <x v="0"/>
    <x v="0"/>
    <x v="0"/>
    <x v="0"/>
    <x v="0"/>
    <x v="0"/>
    <x v="0"/>
    <x v="0"/>
    <x v="0"/>
    <m/>
    <n v="7.1210000000000004"/>
    <x v="0"/>
    <x v="0"/>
    <n v="1070"/>
    <n v="294"/>
    <n v="78"/>
    <n v="29.271000000000001"/>
    <n v="0.308"/>
    <n v="0.36"/>
    <x v="2"/>
    <n v="1148"/>
    <n v="25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0"/>
    <s v="PEDRO SENISSE"/>
    <x v="70"/>
    <x v="3"/>
    <x v="0"/>
    <d v="2025-09-05T00:00:00"/>
    <x v="0"/>
    <x v="0"/>
    <x v="0"/>
    <x v="0"/>
    <x v="9"/>
    <x v="9"/>
    <x v="0"/>
    <x v="0"/>
  </r>
  <r>
    <x v="71"/>
    <s v="JOSTIN BUSTAMANTE"/>
    <n v="610"/>
    <n v="779"/>
    <n v="217.95400000000001"/>
    <n v="243.21700000000001"/>
    <n v="21.148"/>
    <n v="9.9619999999999997"/>
    <n v="169786.28"/>
    <n v="162712.29699999999"/>
    <n v="84.594999999999999"/>
    <n v="6077.1040000000003"/>
    <x v="8"/>
    <n v="330"/>
    <x v="0"/>
    <n v="144"/>
    <n v="462.55500000000001"/>
    <n v="754"/>
    <n v="4078.2330000000002"/>
    <n v="5.3879999999999999"/>
    <n v="2.7E-2"/>
    <n v="910.58799999999997"/>
    <n v="1.696"/>
    <x v="0"/>
    <x v="0"/>
    <x v="0"/>
    <x v="0"/>
    <x v="0"/>
    <s v="a365_0225@a365.com.pe"/>
    <n v="0.54098360655737709"/>
    <x v="0"/>
    <x v="0"/>
    <x v="0"/>
    <x v="0"/>
    <x v="0"/>
    <x v="0"/>
    <x v="0"/>
    <n v="8.0000000000000002E-3"/>
    <n v="34.834000000000003"/>
    <n v="8.0000000000000002E-3"/>
    <n v="34.834000000000003"/>
    <n v="0.46100000000000002"/>
    <n v="1747.288"/>
    <n v="0.38800000000000001"/>
    <n v="1737.288"/>
    <n v="1.361"/>
    <n v="54.146000000000001"/>
    <n v="3.4380000000000002"/>
    <n v="1441.5889999999999"/>
    <n v="1.123"/>
    <n v="10"/>
    <n v="330"/>
    <x v="0"/>
    <x v="0"/>
    <x v="0"/>
    <x v="0"/>
    <x v="0"/>
    <x v="0"/>
    <x v="0"/>
    <n v="610"/>
    <x v="0"/>
    <x v="0"/>
    <x v="0"/>
    <x v="0"/>
    <x v="0"/>
    <n v="610"/>
    <x v="0"/>
    <x v="0"/>
    <x v="0"/>
    <x v="0"/>
    <x v="0"/>
    <x v="0"/>
    <x v="0"/>
    <x v="0"/>
    <x v="0"/>
    <x v="0"/>
    <x v="0"/>
    <x v="0"/>
    <x v="0"/>
    <n v="0.108"/>
    <n v="7.8010000000000002"/>
    <x v="0"/>
    <x v="0"/>
    <n v="610"/>
    <n v="169"/>
    <n v="62"/>
    <n v="19.053000000000001"/>
    <n v="0.29199999999999998"/>
    <n v="0.41799999999999998"/>
    <x v="0"/>
    <n v="669"/>
    <n v="25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1"/>
    <s v="JOSTIN BUSTAMANTE"/>
    <x v="71"/>
    <x v="2"/>
    <x v="0"/>
    <d v="2025-10-01T00:00:00"/>
    <x v="0"/>
    <x v="0"/>
    <x v="0"/>
    <x v="1"/>
    <x v="12"/>
    <x v="12"/>
    <x v="1"/>
    <x v="0"/>
  </r>
  <r>
    <x v="72"/>
    <s v="ADRIANA ZAPATEL"/>
    <n v="1163"/>
    <n v="2260"/>
    <n v="187.887"/>
    <n v="319.48899999999998"/>
    <n v="1.3049999999999999"/>
    <n v="10"/>
    <n v="424624.88699999999"/>
    <n v="404473.95400000003"/>
    <n v="1.3049999999999999"/>
    <n v="11630"/>
    <x v="9"/>
    <n v="865"/>
    <x v="0"/>
    <n v="77"/>
    <n v="539.79600000000005"/>
    <n v="1240"/>
    <n v="6703.0110000000004"/>
    <n v="7.7629999999999999"/>
    <n v="2.5000000000000001E-2"/>
    <n v="8516.9480000000003"/>
    <n v="2.68"/>
    <x v="0"/>
    <x v="0"/>
    <x v="0"/>
    <x v="0"/>
    <x v="0"/>
    <s v="a365_0226@a365.com.pe"/>
    <n v="0.7437661220980224"/>
    <x v="0"/>
    <x v="0"/>
    <x v="0"/>
    <x v="0"/>
    <x v="0"/>
    <x v="0"/>
    <x v="0"/>
    <n v="0"/>
    <n v="35"/>
    <n v="0"/>
    <n v="35"/>
    <n v="8.7999999999999995E-2"/>
    <n v="2403.9110000000001"/>
    <n v="0.08"/>
    <n v="2393.9110000000001"/>
    <n v="1.3049999999999999"/>
    <n v="1.3049999999999999"/>
    <n v="3.5350000000000001"/>
    <n v="1348.068"/>
    <n v="10"/>
    <n v="10"/>
    <n v="865"/>
    <x v="0"/>
    <x v="0"/>
    <x v="0"/>
    <x v="0"/>
    <x v="0"/>
    <x v="0"/>
    <x v="0"/>
    <n v="1163"/>
    <x v="0"/>
    <x v="0"/>
    <x v="0"/>
    <x v="0"/>
    <x v="0"/>
    <n v="1163"/>
    <x v="0"/>
    <x v="0"/>
    <x v="0"/>
    <x v="0"/>
    <x v="0"/>
    <x v="0"/>
    <x v="0"/>
    <x v="0"/>
    <x v="0"/>
    <x v="0"/>
    <x v="0"/>
    <x v="0"/>
    <x v="0"/>
    <n v="0"/>
    <n v="5.1459999999999999"/>
    <x v="0"/>
    <x v="0"/>
    <n v="1163"/>
    <n v="1097"/>
    <n v="104"/>
    <n v="43.031999999999996"/>
    <n v="0.25800000000000001"/>
    <n v="8.7999999999999995E-2"/>
    <x v="0"/>
    <n v="1266"/>
    <n v="99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2"/>
    <s v="ADRIANA ZAPATEL"/>
    <x v="72"/>
    <x v="1"/>
    <x v="0"/>
    <d v="2025-09-05T00:00:00"/>
    <x v="0"/>
    <x v="0"/>
    <x v="0"/>
    <x v="0"/>
    <x v="9"/>
    <x v="9"/>
    <x v="1"/>
    <x v="0"/>
  </r>
  <r>
    <x v="73"/>
    <s v="MONICA ASCUEZ"/>
    <n v="1303"/>
    <n v="2056"/>
    <n v="186.33"/>
    <n v="251.93899999999999"/>
    <n v="122.19"/>
    <n v="5.8780000000000001"/>
    <n v="383095.79800000001"/>
    <n v="351203.56400000001"/>
    <n v="19183.98"/>
    <n v="7660.1660000000002"/>
    <x v="20"/>
    <n v="1037"/>
    <x v="0"/>
    <n v="116"/>
    <n v="609.50800000000004"/>
    <n v="1419"/>
    <n v="6406.1610000000001"/>
    <n v="6.7"/>
    <n v="2.8000000000000001E-2"/>
    <n v="5045.4840000000004"/>
    <n v="2.6040000000000001"/>
    <x v="0"/>
    <x v="0"/>
    <x v="0"/>
    <x v="0"/>
    <x v="0"/>
    <s v="a365_0227@a365.com.pe"/>
    <n v="0.79585571757482731"/>
    <x v="0"/>
    <x v="0"/>
    <x v="0"/>
    <x v="0"/>
    <x v="0"/>
    <x v="0"/>
    <x v="0"/>
    <n v="0"/>
    <n v="32.807000000000002"/>
    <n v="0"/>
    <n v="32.807000000000002"/>
    <n v="1.764"/>
    <n v="2067.87"/>
    <n v="0.34799999999999998"/>
    <n v="2057.87"/>
    <n v="1.0329999999999999"/>
    <n v="614.28399999999999"/>
    <n v="3.2480000000000002"/>
    <n v="2258.645"/>
    <n v="2.8330000000000002"/>
    <n v="10.599"/>
    <n v="1037"/>
    <x v="0"/>
    <x v="0"/>
    <x v="0"/>
    <x v="0"/>
    <x v="0"/>
    <x v="0"/>
    <x v="0"/>
    <n v="1303"/>
    <x v="0"/>
    <x v="0"/>
    <x v="0"/>
    <x v="0"/>
    <x v="0"/>
    <n v="1303"/>
    <x v="0"/>
    <x v="0"/>
    <x v="0"/>
    <x v="0"/>
    <x v="0"/>
    <x v="0"/>
    <x v="0"/>
    <x v="0"/>
    <x v="0"/>
    <x v="0"/>
    <x v="0"/>
    <x v="0"/>
    <x v="0"/>
    <n v="9.33"/>
    <n v="3.7250000000000001"/>
    <x v="0"/>
    <x v="0"/>
    <n v="1303"/>
    <n v="753"/>
    <n v="92"/>
    <n v="59.627000000000002"/>
    <n v="0.3"/>
    <n v="0.36499999999999999"/>
    <x v="2"/>
    <n v="1394"/>
    <n v="47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3"/>
    <s v="MONICA ASCUEZ"/>
    <x v="73"/>
    <x v="1"/>
    <x v="0"/>
    <d v="2022-02-01T00:00:00"/>
    <x v="0"/>
    <x v="0"/>
    <x v="0"/>
    <x v="0"/>
    <x v="9"/>
    <x v="9"/>
    <x v="1"/>
    <x v="2"/>
  </r>
  <r>
    <x v="74"/>
    <s v="GRACE ALBURQUEQUE"/>
    <n v="542"/>
    <n v="859"/>
    <n v="116.185"/>
    <n v="146.96"/>
    <n v="108.105"/>
    <n v="8.5909999999999993"/>
    <n v="99803.192999999999"/>
    <n v="91115.542000000001"/>
    <n v="2486.4279999999999"/>
    <n v="4656.6480000000001"/>
    <x v="3"/>
    <n v="21"/>
    <x v="0"/>
    <n v="12"/>
    <n v="61.174999999999997"/>
    <n v="554"/>
    <n v="3179.9479999999999"/>
    <n v="4.8680000000000003"/>
    <n v="1.4999999999999999E-2"/>
    <n v="1543.3589999999999"/>
    <n v="1.216"/>
    <x v="0"/>
    <x v="0"/>
    <x v="0"/>
    <x v="0"/>
    <x v="0"/>
    <s v="a365_0232@a365.com.pe"/>
    <n v="3.8745387453874541E-2"/>
    <x v="0"/>
    <x v="0"/>
    <x v="0"/>
    <x v="0"/>
    <x v="0"/>
    <x v="0"/>
    <x v="0"/>
    <n v="0.86599999999999999"/>
    <n v="19.533999999999999"/>
    <n v="0.86599999999999999"/>
    <n v="10.93"/>
    <n v="1.8839999999999999"/>
    <n v="1389.97"/>
    <n v="0.36299999999999999"/>
    <n v="913.03599999999994"/>
    <n v="5.0279999999999996"/>
    <n v="1266.971"/>
    <n v="3.4710000000000001"/>
    <n v="1496.9090000000001"/>
    <n v="3.0680000000000001"/>
    <n v="118.298"/>
    <n v="21"/>
    <x v="0"/>
    <x v="0"/>
    <x v="0"/>
    <x v="0"/>
    <x v="0"/>
    <x v="0"/>
    <x v="0"/>
    <n v="542"/>
    <x v="0"/>
    <x v="0"/>
    <x v="0"/>
    <x v="0"/>
    <x v="0"/>
    <n v="542"/>
    <x v="0"/>
    <x v="0"/>
    <x v="0"/>
    <x v="0"/>
    <x v="0"/>
    <x v="0"/>
    <x v="0"/>
    <x v="0"/>
    <x v="0"/>
    <x v="0"/>
    <x v="0"/>
    <x v="0"/>
    <x v="0"/>
    <n v="2.8940000000000001"/>
    <n v="5.4210000000000003"/>
    <x v="0"/>
    <x v="0"/>
    <n v="542"/>
    <n v="317"/>
    <n v="78"/>
    <n v="10.273999999999999"/>
    <n v="0.29399999999999998"/>
    <n v="0.35599999999999998"/>
    <x v="2"/>
    <n v="620"/>
    <n v="12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4"/>
    <s v="GRACE ALBURQUEQUE"/>
    <x v="74"/>
    <x v="2"/>
    <x v="0"/>
    <d v="2022-02-01T00:00:00"/>
    <x v="0"/>
    <x v="0"/>
    <x v="0"/>
    <x v="0"/>
    <x v="3"/>
    <x v="3"/>
    <x v="1"/>
    <x v="3"/>
  </r>
  <r>
    <x v="75"/>
    <s v="SARA CONDEZO"/>
    <n v="1283"/>
    <n v="1643"/>
    <n v="252.76400000000001"/>
    <n v="244.56"/>
    <n v="187.78399999999999"/>
    <n v="7.4829999999999997"/>
    <n v="415291.39799999999"/>
    <n v="344096.79800000001"/>
    <n v="59527.819000000003"/>
    <n v="9601.1630000000005"/>
    <x v="21"/>
    <n v="1109"/>
    <x v="0"/>
    <n v="164"/>
    <n v="646.99699999999996"/>
    <n v="1447"/>
    <n v="9652.6319999999996"/>
    <n v="5.73"/>
    <n v="1.9E-2"/>
    <n v="2063.087"/>
    <n v="2.5310000000000001"/>
    <x v="0"/>
    <x v="0"/>
    <x v="0"/>
    <x v="0"/>
    <x v="0"/>
    <s v="a365_0233@a365.com.pe"/>
    <n v="0.86438035853468431"/>
    <x v="0"/>
    <x v="0"/>
    <x v="0"/>
    <x v="0"/>
    <x v="0"/>
    <x v="0"/>
    <x v="0"/>
    <n v="0"/>
    <n v="35.091000000000001"/>
    <n v="0"/>
    <n v="35.091000000000001"/>
    <n v="0.45"/>
    <n v="2110.0970000000002"/>
    <n v="1.133"/>
    <n v="1492.2760000000001"/>
    <n v="0.67500000000000004"/>
    <n v="1148.973"/>
    <n v="3.7879999999999998"/>
    <n v="2888.2420000000002"/>
    <n v="3.3889999999999998"/>
    <n v="10.298"/>
    <n v="1109"/>
    <x v="0"/>
    <x v="0"/>
    <x v="0"/>
    <x v="0"/>
    <x v="0"/>
    <x v="0"/>
    <x v="0"/>
    <n v="1283"/>
    <x v="0"/>
    <x v="0"/>
    <x v="0"/>
    <x v="0"/>
    <x v="0"/>
    <n v="1283"/>
    <x v="0"/>
    <x v="0"/>
    <x v="0"/>
    <x v="0"/>
    <x v="0"/>
    <x v="0"/>
    <x v="0"/>
    <x v="0"/>
    <x v="0"/>
    <x v="0"/>
    <x v="0"/>
    <x v="0"/>
    <x v="0"/>
    <n v="36.231000000000002"/>
    <n v="5.843"/>
    <x v="0"/>
    <x v="0"/>
    <n v="1283"/>
    <n v="360"/>
    <n v="127"/>
    <n v="12.401"/>
    <n v="0.30199999999999999"/>
    <n v="0.32100000000000001"/>
    <x v="0"/>
    <n v="1407"/>
    <n v="38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5"/>
    <s v="SARA CONDEZO"/>
    <x v="75"/>
    <x v="1"/>
    <x v="0"/>
    <d v="2023-12-05T00:00:00"/>
    <x v="0"/>
    <x v="0"/>
    <x v="2"/>
    <x v="0"/>
    <x v="5"/>
    <x v="5"/>
    <x v="0"/>
    <x v="2"/>
  </r>
  <r>
    <x v="76"/>
    <s v="HILLARY UGARTE"/>
    <n v="944"/>
    <n v="1220"/>
    <n v="222.56800000000001"/>
    <n v="266.24099999999999"/>
    <n v="1.752"/>
    <n v="9.9779999999999998"/>
    <n v="271534.11200000002"/>
    <n v="260118.18599999999"/>
    <n v="7.0090000000000003"/>
    <n v="9419.7900000000009"/>
    <x v="8"/>
    <n v="796"/>
    <x v="0"/>
    <n v="111"/>
    <n v="1294.855"/>
    <n v="1055"/>
    <n v="9267.1530000000002"/>
    <n v="7.2030000000000003"/>
    <n v="2.5999999999999999E-2"/>
    <n v="1988.2380000000001"/>
    <n v="0.88900000000000001"/>
    <x v="0"/>
    <x v="0"/>
    <x v="0"/>
    <x v="0"/>
    <x v="0"/>
    <s v="a365_0237@a365.com.pe"/>
    <n v="0.84322033898305082"/>
    <x v="0"/>
    <x v="0"/>
    <x v="0"/>
    <x v="0"/>
    <x v="0"/>
    <x v="0"/>
    <x v="0"/>
    <n v="0"/>
    <n v="34.741"/>
    <n v="0"/>
    <n v="34.741"/>
    <n v="2.7120000000000002"/>
    <n v="1480.9570000000001"/>
    <n v="0.16200000000000001"/>
    <n v="1470.9570000000001"/>
    <n v="0.128"/>
    <n v="3.0609999999999999"/>
    <n v="3.1779999999999999"/>
    <n v="1200.9870000000001"/>
    <n v="4.2430000000000003"/>
    <n v="10"/>
    <n v="796"/>
    <x v="0"/>
    <x v="0"/>
    <x v="0"/>
    <x v="0"/>
    <x v="0"/>
    <x v="0"/>
    <x v="0"/>
    <n v="944"/>
    <x v="0"/>
    <x v="0"/>
    <x v="0"/>
    <x v="0"/>
    <x v="0"/>
    <n v="944"/>
    <x v="0"/>
    <x v="0"/>
    <x v="0"/>
    <x v="0"/>
    <x v="0"/>
    <x v="0"/>
    <x v="0"/>
    <x v="0"/>
    <x v="0"/>
    <x v="0"/>
    <x v="0"/>
    <x v="0"/>
    <x v="0"/>
    <n v="5.0000000000000001E-3"/>
    <n v="7.7210000000000001"/>
    <x v="0"/>
    <x v="0"/>
    <n v="944"/>
    <n v="276"/>
    <n v="34"/>
    <n v="27.544"/>
    <n v="0.30499999999999999"/>
    <n v="0.39300000000000002"/>
    <x v="0"/>
    <n v="977"/>
    <n v="3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6"/>
    <s v="HILLARY UGARTE"/>
    <x v="76"/>
    <x v="0"/>
    <x v="0"/>
    <d v="2025-09-05T00:00:00"/>
    <x v="0"/>
    <x v="0"/>
    <x v="0"/>
    <x v="0"/>
    <x v="1"/>
    <x v="1"/>
    <x v="1"/>
    <x v="0"/>
  </r>
  <r>
    <x v="77"/>
    <s v="MARIA ALCANTARA"/>
    <n v="756"/>
    <n v="827"/>
    <n v="225.80199999999999"/>
    <n v="225.26300000000001"/>
    <m/>
    <n v="9.4589999999999996"/>
    <n v="186738.51199999999"/>
    <n v="179084.12299999999"/>
    <m/>
    <n v="7151.6540000000005"/>
    <x v="1"/>
    <n v="614"/>
    <x v="0"/>
    <n v="61"/>
    <n v="400.71699999999998"/>
    <n v="817"/>
    <n v="4037.9780000000001"/>
    <n v="7.0670000000000002"/>
    <n v="2.3E-2"/>
    <n v="501.80500000000001"/>
    <n v="0.93"/>
    <x v="0"/>
    <x v="0"/>
    <x v="0"/>
    <x v="0"/>
    <x v="0"/>
    <s v="a365_0240@a365.com.pe"/>
    <n v="0.81216931216931221"/>
    <x v="0"/>
    <x v="0"/>
    <x v="0"/>
    <x v="0"/>
    <x v="0"/>
    <x v="0"/>
    <x v="0"/>
    <n v="0"/>
    <n v="34.997999999999998"/>
    <n v="0"/>
    <n v="34.997999999999998"/>
    <n v="6.4610000000000003"/>
    <n v="3134.0509999999999"/>
    <n v="1.097"/>
    <n v="3124.0509999999999"/>
    <m/>
    <m/>
    <n v="3.7669999999999999"/>
    <n v="3575.4969999999998"/>
    <n v="3.3519999999999999"/>
    <n v="10.329000000000001"/>
    <n v="614"/>
    <x v="0"/>
    <x v="0"/>
    <x v="0"/>
    <x v="0"/>
    <x v="0"/>
    <x v="0"/>
    <x v="0"/>
    <n v="756"/>
    <x v="0"/>
    <x v="0"/>
    <x v="0"/>
    <x v="0"/>
    <x v="0"/>
    <n v="756"/>
    <x v="0"/>
    <x v="0"/>
    <x v="0"/>
    <x v="0"/>
    <x v="0"/>
    <x v="0"/>
    <x v="0"/>
    <x v="0"/>
    <x v="0"/>
    <x v="0"/>
    <x v="0"/>
    <x v="0"/>
    <x v="0"/>
    <m/>
    <n v="8.6470000000000002"/>
    <x v="0"/>
    <x v="0"/>
    <n v="756"/>
    <n v="71"/>
    <n v="39"/>
    <n v="56.453000000000003"/>
    <n v="0.32300000000000001"/>
    <n v="0.437"/>
    <x v="2"/>
    <n v="795"/>
    <n v="8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7"/>
    <s v="ALCANTARA MARIA "/>
    <x v="77"/>
    <x v="1"/>
    <x v="0"/>
    <d v="2025-10-01T00:00:00"/>
    <x v="0"/>
    <x v="0"/>
    <x v="1"/>
    <x v="0"/>
    <x v="2"/>
    <x v="2"/>
    <x v="5"/>
    <x v="0"/>
  </r>
  <r>
    <x v="78"/>
    <s v="BRENDA SANTAMARINA"/>
    <n v="1158"/>
    <n v="1858"/>
    <n v="214.721"/>
    <n v="300.166"/>
    <n v="1.8979999999999999"/>
    <n v="9.9949999999999992"/>
    <n v="398952.95699999999"/>
    <n v="382411.89199999999"/>
    <n v="1.8979999999999999"/>
    <n v="11574.87"/>
    <x v="9"/>
    <n v="963"/>
    <x v="0"/>
    <n v="95"/>
    <n v="555.23199999999997"/>
    <n v="1253"/>
    <n v="6713.8190000000004"/>
    <n v="7.0880000000000001"/>
    <n v="1.7000000000000001E-2"/>
    <n v="4962.2330000000002"/>
    <n v="2.0640000000000001"/>
    <x v="0"/>
    <x v="0"/>
    <x v="0"/>
    <x v="0"/>
    <x v="0"/>
    <s v="a365_0241@a365.com.pe"/>
    <n v="0.83160621761658027"/>
    <x v="0"/>
    <x v="0"/>
    <x v="0"/>
    <x v="0"/>
    <x v="0"/>
    <x v="0"/>
    <x v="0"/>
    <n v="1E-3"/>
    <n v="25.091999999999999"/>
    <n v="1E-3"/>
    <n v="25.091999999999999"/>
    <n v="4.0000000000000001E-3"/>
    <n v="2441.529"/>
    <n v="0.56699999999999995"/>
    <n v="2431.529"/>
    <n v="1.8979999999999999"/>
    <n v="1.8979999999999999"/>
    <n v="3.0859999999999999"/>
    <n v="2061.931"/>
    <n v="4.87"/>
    <n v="10"/>
    <n v="963"/>
    <x v="0"/>
    <x v="0"/>
    <x v="0"/>
    <x v="0"/>
    <x v="0"/>
    <x v="0"/>
    <x v="0"/>
    <n v="1158"/>
    <x v="0"/>
    <x v="0"/>
    <x v="0"/>
    <x v="0"/>
    <x v="0"/>
    <n v="1158"/>
    <x v="0"/>
    <x v="0"/>
    <x v="0"/>
    <x v="0"/>
    <x v="0"/>
    <x v="0"/>
    <x v="0"/>
    <x v="0"/>
    <x v="0"/>
    <x v="0"/>
    <x v="0"/>
    <x v="0"/>
    <x v="0"/>
    <n v="1E-3"/>
    <n v="6.2290000000000001"/>
    <x v="0"/>
    <x v="0"/>
    <n v="1158"/>
    <n v="700"/>
    <n v="117"/>
    <n v="27.425000000000001"/>
    <n v="0.26400000000000001"/>
    <n v="4.0000000000000001E-3"/>
    <x v="0"/>
    <n v="1274"/>
    <n v="43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8"/>
    <s v="BRENDA SANTAMARINA"/>
    <x v="78"/>
    <x v="3"/>
    <x v="0"/>
    <d v="2025-03-19T00:00:00"/>
    <x v="0"/>
    <x v="0"/>
    <x v="0"/>
    <x v="0"/>
    <x v="9"/>
    <x v="9"/>
    <x v="1"/>
    <x v="0"/>
  </r>
  <r>
    <x v="79"/>
    <s v="ARACELY LOPEZ"/>
    <n v="1234"/>
    <n v="1279"/>
    <n v="307.68400000000003"/>
    <n v="277.88200000000001"/>
    <n v="212.23099999999999"/>
    <n v="6.46"/>
    <n v="393528.141"/>
    <n v="347074.755"/>
    <n v="38201.749000000003"/>
    <n v="7972.4189999999999"/>
    <x v="22"/>
    <n v="1045"/>
    <x v="0"/>
    <n v="80"/>
    <n v="1370.3610000000001"/>
    <n v="1314"/>
    <n v="11130.347"/>
    <n v="6.1950000000000003"/>
    <n v="2.5999999999999999E-2"/>
    <n v="278.79599999999999"/>
    <n v="0.42199999999999999"/>
    <x v="0"/>
    <x v="0"/>
    <x v="0"/>
    <x v="0"/>
    <x v="0"/>
    <s v="a365_0242@a365.com.pe"/>
    <n v="0.84683954619124802"/>
    <x v="0"/>
    <x v="0"/>
    <x v="0"/>
    <x v="0"/>
    <x v="0"/>
    <x v="0"/>
    <x v="0"/>
    <n v="0.20799999999999999"/>
    <n v="35.093000000000004"/>
    <n v="0.20799999999999999"/>
    <n v="35.093000000000004"/>
    <n v="2.73"/>
    <n v="2004.6880000000001"/>
    <n v="0.19600000000000001"/>
    <n v="2000.64"/>
    <n v="1.113"/>
    <n v="1054.3530000000001"/>
    <n v="3.339"/>
    <n v="1610.16"/>
    <n v="0.95199999999999996"/>
    <n v="10.266999999999999"/>
    <n v="1045"/>
    <x v="0"/>
    <x v="0"/>
    <x v="0"/>
    <x v="0"/>
    <x v="0"/>
    <x v="0"/>
    <x v="0"/>
    <n v="1234"/>
    <x v="0"/>
    <x v="0"/>
    <x v="0"/>
    <x v="0"/>
    <x v="0"/>
    <n v="1234"/>
    <x v="0"/>
    <x v="0"/>
    <x v="0"/>
    <x v="0"/>
    <x v="0"/>
    <x v="0"/>
    <x v="0"/>
    <x v="0"/>
    <x v="0"/>
    <x v="0"/>
    <x v="0"/>
    <x v="0"/>
    <x v="0"/>
    <n v="29.867999999999999"/>
    <n v="6.2329999999999997"/>
    <x v="0"/>
    <x v="0"/>
    <n v="1234"/>
    <n v="45"/>
    <n v="16"/>
    <n v="13.599"/>
    <n v="0.108"/>
    <n v="1.63"/>
    <x v="0"/>
    <n v="1249"/>
    <n v="8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9"/>
    <s v="ARACELY LOPEZ"/>
    <x v="79"/>
    <x v="3"/>
    <x v="0"/>
    <d v="2024-01-23T00:00:00"/>
    <x v="0"/>
    <x v="0"/>
    <x v="2"/>
    <x v="0"/>
    <x v="4"/>
    <x v="4"/>
    <x v="1"/>
    <x v="2"/>
  </r>
  <r>
    <x v="80"/>
    <s v="POLO ANTERIOR"/>
    <n v="978"/>
    <n v="1066"/>
    <n v="387.96100000000001"/>
    <n v="393.72399999999999"/>
    <n v="17.492999999999999"/>
    <n v="9.907"/>
    <n v="413567.15600000002"/>
    <n v="403173.76"/>
    <n v="17.492999999999999"/>
    <n v="9689.3220000000001"/>
    <x v="9"/>
    <n v="720"/>
    <x v="0"/>
    <n v="52"/>
    <n v="315.62799999999999"/>
    <n v="1030"/>
    <n v="5666.3680000000004"/>
    <n v="7.7839999999999998"/>
    <n v="3.2000000000000001E-2"/>
    <n v="685.05600000000004"/>
    <n v="1.5249999999999999"/>
    <x v="0"/>
    <x v="0"/>
    <x v="0"/>
    <x v="0"/>
    <x v="0"/>
    <s v="a365_0244@a365.com.pe"/>
    <n v="0.73619631901840488"/>
    <x v="0"/>
    <x v="0"/>
    <x v="0"/>
    <x v="0"/>
    <x v="0"/>
    <x v="0"/>
    <x v="0"/>
    <n v="1E-3"/>
    <n v="32.771999999999998"/>
    <n v="1E-3"/>
    <n v="32.771999999999998"/>
    <n v="4.8259999999999996"/>
    <n v="2973.692"/>
    <n v="0.20100000000000001"/>
    <n v="2963.692"/>
    <n v="17.492999999999999"/>
    <n v="17.492999999999999"/>
    <n v="3.794"/>
    <n v="1421.5039999999999"/>
    <n v="3.8159999999999998"/>
    <n v="10.16"/>
    <n v="720"/>
    <x v="0"/>
    <x v="0"/>
    <x v="0"/>
    <x v="0"/>
    <x v="0"/>
    <x v="0"/>
    <x v="0"/>
    <n v="978"/>
    <x v="0"/>
    <x v="0"/>
    <x v="0"/>
    <x v="0"/>
    <x v="0"/>
    <n v="978"/>
    <x v="0"/>
    <x v="0"/>
    <x v="0"/>
    <x v="0"/>
    <x v="0"/>
    <x v="0"/>
    <x v="0"/>
    <x v="0"/>
    <x v="0"/>
    <x v="0"/>
    <x v="0"/>
    <x v="0"/>
    <x v="0"/>
    <n v="1.6E-2"/>
    <n v="9.0890000000000004"/>
    <x v="0"/>
    <x v="0"/>
    <n v="978"/>
    <n v="88"/>
    <n v="47"/>
    <n v="57.758000000000003"/>
    <n v="0.29799999999999999"/>
    <n v="1.804"/>
    <x v="2"/>
    <n v="1024"/>
    <n v="8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0"/>
    <s v="POLO ANTERIOR"/>
    <x v="80"/>
    <x v="3"/>
    <x v="0"/>
    <d v="2025-09-05T00:00:00"/>
    <x v="0"/>
    <x v="0"/>
    <x v="0"/>
    <x v="0"/>
    <x v="3"/>
    <x v="3"/>
    <x v="1"/>
    <x v="0"/>
  </r>
  <r>
    <x v="81"/>
    <s v="ANGEL MANTILLA"/>
    <n v="1492"/>
    <n v="1706"/>
    <n v="248.57900000000001"/>
    <n v="260.77499999999998"/>
    <n v="7.1059999999999999"/>
    <n v="9.9939999999999998"/>
    <n v="424077.06800000003"/>
    <n v="407592.005"/>
    <n v="21.318000000000001"/>
    <n v="14911.380999999999"/>
    <x v="6"/>
    <n v="1054"/>
    <x v="0"/>
    <n v="71"/>
    <n v="489.19200000000001"/>
    <n v="1563"/>
    <n v="11081.409"/>
    <n v="7.2460000000000004"/>
    <n v="2.1000000000000001E-2"/>
    <n v="1550.787"/>
    <n v="1.577"/>
    <x v="0"/>
    <x v="0"/>
    <x v="0"/>
    <x v="0"/>
    <x v="0"/>
    <s v="a365_0245@a365.com.pe"/>
    <n v="0.70643431635388743"/>
    <x v="0"/>
    <x v="0"/>
    <x v="0"/>
    <x v="0"/>
    <x v="0"/>
    <x v="0"/>
    <x v="0"/>
    <n v="1E-3"/>
    <n v="35.093000000000004"/>
    <n v="1E-3"/>
    <n v="35.093000000000004"/>
    <n v="2.61"/>
    <n v="2856.598"/>
    <n v="0.36899999999999999"/>
    <n v="2846.598"/>
    <n v="2.3540000000000001"/>
    <n v="16.446000000000002"/>
    <n v="3.194"/>
    <n v="3011.1509999999998"/>
    <n v="5.173"/>
    <n v="10"/>
    <n v="1054"/>
    <x v="0"/>
    <x v="0"/>
    <x v="0"/>
    <x v="0"/>
    <x v="0"/>
    <x v="0"/>
    <x v="0"/>
    <n v="1492"/>
    <x v="0"/>
    <x v="0"/>
    <x v="0"/>
    <x v="0"/>
    <x v="0"/>
    <n v="1492"/>
    <x v="0"/>
    <x v="0"/>
    <x v="0"/>
    <x v="0"/>
    <x v="0"/>
    <x v="0"/>
    <x v="0"/>
    <x v="0"/>
    <x v="0"/>
    <x v="0"/>
    <x v="0"/>
    <x v="0"/>
    <x v="0"/>
    <n v="1.2E-2"/>
    <n v="8.74"/>
    <x v="0"/>
    <x v="0"/>
    <n v="1492"/>
    <n v="214"/>
    <n v="72"/>
    <n v="59.741999999999997"/>
    <n v="0.30399999999999999"/>
    <n v="0.42099999999999999"/>
    <x v="2"/>
    <n v="1563"/>
    <n v="25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1"/>
    <s v="ANGEL MANTILLA"/>
    <x v="81"/>
    <x v="2"/>
    <x v="0"/>
    <d v="2025-09-05T00:00:00"/>
    <x v="0"/>
    <x v="0"/>
    <x v="0"/>
    <x v="0"/>
    <x v="3"/>
    <x v="3"/>
    <x v="0"/>
    <x v="0"/>
  </r>
  <r>
    <x v="82"/>
    <s v="MILAGROS QUINECHE"/>
    <n v="1384"/>
    <n v="2025"/>
    <n v="215.19300000000001"/>
    <n v="283.51600000000002"/>
    <m/>
    <n v="9.9979999999999993"/>
    <n v="435767.44900000002"/>
    <n v="417053.20400000003"/>
    <m/>
    <n v="13837.983"/>
    <x v="1"/>
    <n v="832"/>
    <x v="0"/>
    <n v="143"/>
    <n v="638.31299999999999"/>
    <n v="1527"/>
    <n v="8060.8010000000004"/>
    <n v="7.6040000000000001"/>
    <n v="1.9E-2"/>
    <n v="4874.5379999999996"/>
    <n v="1.724"/>
    <x v="0"/>
    <x v="0"/>
    <x v="0"/>
    <x v="0"/>
    <x v="0"/>
    <s v="a365_0249@a365.com.pe"/>
    <n v="0.60115606936416188"/>
    <x v="0"/>
    <x v="0"/>
    <x v="0"/>
    <x v="0"/>
    <x v="0"/>
    <x v="0"/>
    <x v="0"/>
    <n v="0"/>
    <n v="35.094000000000001"/>
    <n v="0"/>
    <n v="35.094000000000001"/>
    <n v="0.11899999999999999"/>
    <n v="2962.134"/>
    <n v="0.34300000000000003"/>
    <n v="2952.134"/>
    <m/>
    <m/>
    <n v="3.4009999999999998"/>
    <n v="3221.0650000000001"/>
    <n v="7.9829999999999997"/>
    <n v="10"/>
    <n v="832"/>
    <x v="0"/>
    <x v="0"/>
    <x v="0"/>
    <x v="0"/>
    <x v="0"/>
    <x v="0"/>
    <x v="0"/>
    <n v="1384"/>
    <x v="0"/>
    <x v="0"/>
    <x v="0"/>
    <x v="0"/>
    <x v="0"/>
    <n v="1384"/>
    <x v="0"/>
    <x v="0"/>
    <x v="0"/>
    <x v="0"/>
    <x v="0"/>
    <x v="0"/>
    <x v="0"/>
    <x v="0"/>
    <x v="0"/>
    <x v="0"/>
    <x v="0"/>
    <x v="0"/>
    <x v="0"/>
    <m/>
    <n v="6.8330000000000002"/>
    <x v="0"/>
    <x v="0"/>
    <n v="1384"/>
    <n v="641"/>
    <n v="87"/>
    <n v="44.201000000000001"/>
    <n v="0.23499999999999999"/>
    <n v="0.11899999999999999"/>
    <x v="0"/>
    <n v="1471"/>
    <n v="7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2"/>
    <s v="MILAGROS QUINECHE"/>
    <x v="82"/>
    <x v="0"/>
    <x v="0"/>
    <d v="2025-09-05T00:00:00"/>
    <x v="0"/>
    <x v="0"/>
    <x v="0"/>
    <x v="0"/>
    <x v="0"/>
    <x v="0"/>
    <x v="1"/>
    <x v="0"/>
  </r>
  <r>
    <x v="83"/>
    <s v="FELIX CHEVEZ"/>
    <n v="1297"/>
    <n v="1405"/>
    <n v="290.19099999999997"/>
    <n v="293.02999999999997"/>
    <m/>
    <n v="5.9320000000000004"/>
    <n v="407718.74800000002"/>
    <n v="399400.10399999999"/>
    <m/>
    <n v="7694.5870000000004"/>
    <x v="1"/>
    <n v="858"/>
    <x v="0"/>
    <n v="50"/>
    <n v="358.14"/>
    <n v="1347"/>
    <n v="8453.5400000000009"/>
    <n v="5.7560000000000002"/>
    <n v="3.5999999999999997E-2"/>
    <n v="621.66999999999996"/>
    <n v="2.387"/>
    <x v="0"/>
    <x v="0"/>
    <x v="0"/>
    <x v="0"/>
    <x v="0"/>
    <s v="a365_0250@a365.com.pe"/>
    <n v="0.66152659984579798"/>
    <x v="0"/>
    <x v="0"/>
    <x v="0"/>
    <x v="0"/>
    <x v="0"/>
    <x v="0"/>
    <x v="0"/>
    <n v="0.216"/>
    <n v="32.75"/>
    <n v="0.216"/>
    <n v="32.75"/>
    <n v="2.633"/>
    <n v="2136.4749999999999"/>
    <n v="0.96699999999999997"/>
    <n v="2132.9209999999998"/>
    <m/>
    <m/>
    <n v="4.1459999999999999"/>
    <n v="1624.7429999999999"/>
    <n v="2.61"/>
    <n v="10.356999999999999"/>
    <n v="858"/>
    <x v="0"/>
    <x v="0"/>
    <x v="0"/>
    <x v="0"/>
    <x v="0"/>
    <x v="0"/>
    <x v="0"/>
    <n v="1297"/>
    <x v="0"/>
    <x v="0"/>
    <x v="0"/>
    <x v="0"/>
    <x v="0"/>
    <n v="1297"/>
    <x v="0"/>
    <x v="0"/>
    <x v="0"/>
    <x v="0"/>
    <x v="0"/>
    <x v="0"/>
    <x v="0"/>
    <x v="0"/>
    <x v="0"/>
    <x v="0"/>
    <x v="0"/>
    <x v="0"/>
    <x v="0"/>
    <m/>
    <n v="5.476"/>
    <x v="0"/>
    <x v="0"/>
    <n v="1297"/>
    <n v="108"/>
    <n v="66"/>
    <n v="25.059000000000001"/>
    <n v="0.315"/>
    <n v="0.435"/>
    <x v="0"/>
    <n v="1363"/>
    <n v="8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3"/>
    <s v="FELIX CHEVEZ"/>
    <x v="83"/>
    <x v="0"/>
    <x v="0"/>
    <d v="2025-09-05T00:00:00"/>
    <x v="0"/>
    <x v="0"/>
    <x v="0"/>
    <x v="0"/>
    <x v="3"/>
    <x v="3"/>
    <x v="0"/>
    <x v="0"/>
  </r>
  <r>
    <x v="84"/>
    <s v="PEDRO FIGUEROA"/>
    <n v="974"/>
    <n v="1080"/>
    <n v="372.65199999999999"/>
    <n v="380.15300000000002"/>
    <n v="104.13800000000001"/>
    <n v="10"/>
    <n v="402464.95400000003"/>
    <n v="391938.19900000002"/>
    <n v="208.27600000000001"/>
    <n v="9750"/>
    <x v="0"/>
    <n v="760"/>
    <x v="0"/>
    <n v="237"/>
    <n v="3707.0169999999998"/>
    <n v="1212"/>
    <n v="11507.188"/>
    <n v="5.391"/>
    <n v="4.1000000000000002E-2"/>
    <n v="566.15200000000004"/>
    <n v="2.327"/>
    <x v="0"/>
    <x v="0"/>
    <x v="0"/>
    <x v="0"/>
    <x v="0"/>
    <s v="a365_0251@a365.com.pe"/>
    <n v="0.78028747433264889"/>
    <x v="0"/>
    <x v="0"/>
    <x v="0"/>
    <x v="0"/>
    <x v="0"/>
    <x v="0"/>
    <x v="0"/>
    <n v="2E-3"/>
    <n v="35.093000000000004"/>
    <n v="2E-3"/>
    <n v="35.093000000000004"/>
    <n v="1.8759999999999999"/>
    <n v="2199.7890000000002"/>
    <n v="1.2470000000000001"/>
    <n v="2189.7890000000002"/>
    <n v="99.298000000000002"/>
    <n v="108.97799999999999"/>
    <n v="3.7349999999999999"/>
    <n v="2566.7550000000001"/>
    <n v="10"/>
    <n v="10"/>
    <n v="760"/>
    <x v="0"/>
    <x v="0"/>
    <x v="0"/>
    <x v="0"/>
    <x v="0"/>
    <x v="0"/>
    <x v="0"/>
    <n v="974"/>
    <x v="0"/>
    <x v="0"/>
    <x v="0"/>
    <x v="0"/>
    <x v="0"/>
    <n v="974"/>
    <x v="0"/>
    <x v="0"/>
    <x v="0"/>
    <x v="0"/>
    <x v="0"/>
    <x v="0"/>
    <x v="0"/>
    <x v="0"/>
    <x v="0"/>
    <x v="0"/>
    <x v="0"/>
    <x v="0"/>
    <x v="0"/>
    <n v="0.192"/>
    <n v="9.0269999999999992"/>
    <x v="0"/>
    <x v="0"/>
    <n v="975"/>
    <n v="105"/>
    <n v="56"/>
    <n v="37.222000000000001"/>
    <n v="0.41599999999999998"/>
    <n v="0.35099999999999998"/>
    <x v="2"/>
    <n v="1031"/>
    <n v="16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4"/>
    <s v="PEDRO FIGUEROA"/>
    <x v="84"/>
    <x v="2"/>
    <x v="0"/>
    <d v="2025-09-05T00:00:00"/>
    <x v="0"/>
    <x v="0"/>
    <x v="0"/>
    <x v="0"/>
    <x v="3"/>
    <x v="3"/>
    <x v="1"/>
    <x v="0"/>
  </r>
  <r>
    <x v="85"/>
    <s v="KARLA MOLOCHO"/>
    <m/>
    <m/>
    <m/>
    <m/>
    <m/>
    <m/>
    <m/>
    <m/>
    <m/>
    <m/>
    <x v="1"/>
    <m/>
    <x v="0"/>
    <m/>
    <m/>
    <m/>
    <m/>
    <m/>
    <m/>
    <m/>
    <m/>
    <x v="0"/>
    <x v="0"/>
    <x v="0"/>
    <x v="0"/>
    <x v="0"/>
    <s v="a365_0252@a365.com.pe"/>
    <m/>
    <x v="0"/>
    <x v="0"/>
    <x v="0"/>
    <x v="0"/>
    <x v="0"/>
    <x v="0"/>
    <x v="0"/>
    <m/>
    <m/>
    <m/>
    <m/>
    <m/>
    <m/>
    <m/>
    <m/>
    <m/>
    <m/>
    <m/>
    <m/>
    <m/>
    <m/>
    <m/>
    <x v="1"/>
    <x v="0"/>
    <x v="1"/>
    <x v="0"/>
    <x v="0"/>
    <x v="0"/>
    <x v="0"/>
    <m/>
    <x v="0"/>
    <x v="0"/>
    <x v="0"/>
    <x v="0"/>
    <x v="0"/>
    <m/>
    <x v="1"/>
    <x v="1"/>
    <x v="1"/>
    <x v="1"/>
    <x v="1"/>
    <x v="1"/>
    <x v="1"/>
    <x v="1"/>
    <x v="1"/>
    <x v="1"/>
    <x v="1"/>
    <x v="0"/>
    <x v="0"/>
    <m/>
    <m/>
    <x v="0"/>
    <x v="0"/>
    <m/>
    <m/>
    <m/>
    <m/>
    <m/>
    <m/>
    <x v="1"/>
    <m/>
    <m/>
    <x v="0"/>
    <x v="1"/>
    <x v="0"/>
    <x v="1"/>
    <x v="0"/>
    <x v="1"/>
    <x v="0"/>
    <x v="1"/>
    <x v="0"/>
    <x v="0"/>
    <x v="0"/>
    <x v="0"/>
    <x v="0"/>
    <x v="0"/>
    <x v="0"/>
    <x v="0"/>
    <x v="0"/>
    <x v="0"/>
    <x v="85"/>
    <s v="KARLA MOLOCHO"/>
    <x v="85"/>
    <x v="2"/>
    <x v="0"/>
    <d v="2025-09-05T00:00:00"/>
    <x v="0"/>
    <x v="0"/>
    <x v="0"/>
    <x v="0"/>
    <x v="3"/>
    <x v="3"/>
    <x v="0"/>
    <x v="0"/>
  </r>
  <r>
    <x v="86"/>
    <s v="ANGIE PESEROS"/>
    <n v="986"/>
    <n v="1122"/>
    <n v="393.74799999999999"/>
    <n v="417.07100000000003"/>
    <n v="18.853999999999999"/>
    <n v="8.952"/>
    <n v="441785.33399999997"/>
    <n v="432086.50599999999"/>
    <n v="18.853999999999999"/>
    <n v="8827.4509999999991"/>
    <x v="9"/>
    <n v="633"/>
    <x v="0"/>
    <n v="73"/>
    <n v="552.10400000000004"/>
    <n v="1059"/>
    <n v="5392.0519999999997"/>
    <n v="6.2569999999999997"/>
    <n v="2.9000000000000001E-2"/>
    <n v="851.03800000000001"/>
    <n v="1.4850000000000001"/>
    <x v="0"/>
    <x v="0"/>
    <x v="0"/>
    <x v="0"/>
    <x v="0"/>
    <s v="a365_0260@a365.com.pe"/>
    <n v="0.64198782961460443"/>
    <x v="0"/>
    <x v="0"/>
    <x v="0"/>
    <x v="0"/>
    <x v="0"/>
    <x v="0"/>
    <x v="0"/>
    <n v="0"/>
    <n v="42.103000000000002"/>
    <n v="0"/>
    <n v="42.103000000000002"/>
    <n v="1.9730000000000001"/>
    <n v="6403.9639999999999"/>
    <n v="0.70399999999999996"/>
    <n v="6393.9639999999999"/>
    <n v="18.853999999999999"/>
    <n v="18.853999999999999"/>
    <n v="3.0590000000000002"/>
    <n v="1030.2070000000001"/>
    <n v="3.3519999999999999"/>
    <n v="10.391"/>
    <n v="633"/>
    <x v="0"/>
    <x v="0"/>
    <x v="0"/>
    <x v="0"/>
    <x v="0"/>
    <x v="0"/>
    <x v="0"/>
    <n v="986"/>
    <x v="0"/>
    <x v="0"/>
    <x v="0"/>
    <x v="0"/>
    <x v="0"/>
    <n v="986"/>
    <x v="0"/>
    <x v="0"/>
    <x v="0"/>
    <x v="0"/>
    <x v="0"/>
    <x v="0"/>
    <x v="0"/>
    <x v="0"/>
    <x v="0"/>
    <x v="0"/>
    <x v="0"/>
    <x v="0"/>
    <x v="0"/>
    <n v="1.6E-2"/>
    <n v="7.867"/>
    <x v="0"/>
    <x v="0"/>
    <n v="986"/>
    <n v="136"/>
    <n v="51"/>
    <n v="23.440999999999999"/>
    <n v="0.24"/>
    <n v="0.37"/>
    <x v="0"/>
    <n v="1036"/>
    <n v="15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6"/>
    <s v="ANGIE PESEROS"/>
    <x v="86"/>
    <x v="2"/>
    <x v="0"/>
    <d v="2025-09-05T00:00:00"/>
    <x v="0"/>
    <x v="0"/>
    <x v="0"/>
    <x v="0"/>
    <x v="3"/>
    <x v="3"/>
    <x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s v="45973784"/>
    <s v="MENDOZA PRIETO SANDRA PAOLA"/>
    <x v="0"/>
    <d v="2025-06-28T00:00:00"/>
    <d v="1899-12-30T00:00:00"/>
    <s v="0 año(s); 3 mes(es) y 25 día(s)"/>
    <x v="0"/>
    <x v="0"/>
    <x v="0"/>
    <x v="0"/>
    <s v="FULL TIME"/>
    <d v="1900-01-04T23:01:10"/>
    <d v="1900-01-05T08:00:00"/>
    <n v="0.94091656798245615"/>
    <n v="1291"/>
    <n v="1116.25"/>
    <n v="1.1565509518477044"/>
    <d v="1899-12-30T00:04:31"/>
    <n v="270.81"/>
    <n v="270.81"/>
    <s v=""/>
    <d v="1899-12-30T00:04:48"/>
    <n v="288.392"/>
    <d v="1899-12-30T00:00:06"/>
    <n v="6.2919999999999998"/>
    <d v="1899-12-30T00:00:00"/>
    <n v="0"/>
    <n v="0.58700000000000008"/>
    <n v="0.87804878048780488"/>
    <m/>
    <n v="19"/>
    <n v="0"/>
    <n v="0"/>
    <n v="0"/>
    <n v="0"/>
    <n v="0"/>
    <n v="0"/>
    <n v="0"/>
    <n v="1"/>
    <n v="0"/>
    <n v="3"/>
    <n v="0"/>
    <n v="23"/>
    <s v="Cumple"/>
    <s v="Cumple"/>
    <s v="Cumple"/>
    <s v="No Cumple"/>
    <s v="Cumple"/>
    <s v="Cumple"/>
    <n v="1"/>
    <s v=""/>
    <n v="3315.0254237288118"/>
    <n v="0"/>
    <n v="0"/>
    <n v="55"/>
    <n v="0"/>
    <n v="0"/>
    <n v="55"/>
    <s v="Si"/>
    <n v="55"/>
    <m/>
    <m/>
  </r>
  <r>
    <s v="47101870"/>
    <s v="FUENTES PEREZ LAURA MELISSA"/>
    <x v="0"/>
    <d v="2025-06-28T00:00:00"/>
    <d v="1899-12-30T00:00:00"/>
    <s v="0 año(s); 3 mes(es) y 25 día(s)"/>
    <x v="0"/>
    <x v="0"/>
    <x v="0"/>
    <x v="0"/>
    <s v="FULL TIME"/>
    <d v="1900-01-04T14:58:58"/>
    <d v="1900-01-05T00:00:00"/>
    <n v="0.93737951195987657"/>
    <n v="1249"/>
    <n v="1057.5"/>
    <n v="1.1810874704491725"/>
    <d v="1899-12-30T00:04:36"/>
    <n v="275.58300000000003"/>
    <n v="275.58300000000003"/>
    <s v=""/>
    <d v="1899-12-30T00:04:55"/>
    <n v="294.55900000000003"/>
    <d v="1899-12-30T00:00:05"/>
    <n v="5.3380000000000001"/>
    <d v="1899-12-30T00:00:00"/>
    <n v="0.151"/>
    <n v="0.96550000000000002"/>
    <n v="0.88643533123028395"/>
    <m/>
    <n v="18"/>
    <n v="0"/>
    <n v="0"/>
    <n v="0"/>
    <n v="0"/>
    <n v="0"/>
    <n v="0"/>
    <n v="0"/>
    <n v="1"/>
    <n v="0"/>
    <n v="3"/>
    <n v="0"/>
    <n v="22"/>
    <s v="Cumple"/>
    <s v="Cumple"/>
    <s v="Cumple"/>
    <s v="Cumple"/>
    <s v="Cumple"/>
    <s v="Cumple"/>
    <n v="0"/>
    <s v=""/>
    <n v="3207.1779661016931"/>
    <n v="0"/>
    <n v="35"/>
    <n v="55"/>
    <n v="0"/>
    <n v="0"/>
    <n v="90"/>
    <s v="Si"/>
    <n v="90"/>
    <m/>
    <m/>
  </r>
  <r>
    <s v="74148598"/>
    <s v="QUINECHE DECAROLLI MILAGROS DEL ROSARIO"/>
    <x v="0"/>
    <d v="2025-09-05T00:00:00"/>
    <d v="1899-12-30T00:00:00"/>
    <s v="0 año(s); 1 mes(es) y 18 día(s)"/>
    <x v="1"/>
    <x v="0"/>
    <x v="0"/>
    <x v="0"/>
    <s v="FULL TIME"/>
    <d v="1900-01-04T23:27:22"/>
    <d v="1900-01-05T08:00:00"/>
    <n v="0.94378969846491234"/>
    <n v="1384"/>
    <n v="1116.25"/>
    <n v="1.2398656215005599"/>
    <d v="1899-12-30T00:03:35"/>
    <n v="215.19300000000001"/>
    <n v="215.19300000000001"/>
    <s v=""/>
    <d v="1899-12-30T00:04:44"/>
    <n v="283.51600000000002"/>
    <d v="1899-12-30T00:00:10"/>
    <n v="9.9979999999999993"/>
    <d v="1899-12-30T00:00:00"/>
    <n v="0"/>
    <n v="0.94533333333333325"/>
    <n v="0.8920863309352518"/>
    <m/>
    <n v="19"/>
    <n v="0"/>
    <n v="0"/>
    <n v="0"/>
    <n v="0"/>
    <n v="0"/>
    <n v="0"/>
    <n v="0"/>
    <n v="1"/>
    <n v="0"/>
    <n v="3"/>
    <n v="0"/>
    <n v="23"/>
    <s v="Cumple"/>
    <s v="Cumple"/>
    <s v="Cumple"/>
    <s v="Cumple"/>
    <s v="Cumple"/>
    <s v="Cumple"/>
    <n v="0"/>
    <s v=""/>
    <n v="3553.8305084745743"/>
    <n v="0"/>
    <n v="35"/>
    <n v="55"/>
    <n v="0"/>
    <n v="0"/>
    <n v="90"/>
    <s v="Si"/>
    <n v="90"/>
    <m/>
    <m/>
  </r>
  <r>
    <s v="77231601"/>
    <s v="MENDEZ NUÑEZ KEVIN FELIX"/>
    <x v="0"/>
    <d v="2025-06-28T00:00:00"/>
    <d v="1899-12-30T00:00:00"/>
    <s v="0 año(s); 3 mes(es) y 25 día(s)"/>
    <x v="0"/>
    <x v="0"/>
    <x v="0"/>
    <x v="0"/>
    <s v="PART TIME"/>
    <d v="1900-01-01T21:04:38"/>
    <d v="1900-01-02T04:00:00"/>
    <n v="0.90890978435672509"/>
    <n v="563"/>
    <n v="558.125"/>
    <n v="1.0087346024636059"/>
    <d v="1899-12-30T00:04:29"/>
    <n v="269.00799999999998"/>
    <n v="269.00799999999998"/>
    <s v=""/>
    <d v="1899-12-30T00:05:39"/>
    <n v="339.46"/>
    <d v="1899-12-30T00:00:10"/>
    <n v="9.5649999999999995"/>
    <d v="1899-12-30T00:00:00"/>
    <n v="1.2999999999999999E-2"/>
    <n v="0.73550000000000004"/>
    <n v="0.88321167883211682"/>
    <m/>
    <n v="19"/>
    <n v="0"/>
    <n v="0"/>
    <n v="0"/>
    <n v="0"/>
    <n v="0"/>
    <n v="0"/>
    <n v="0"/>
    <n v="0"/>
    <n v="0"/>
    <n v="3"/>
    <n v="0"/>
    <n v="22"/>
    <s v="No Cumple"/>
    <s v="Cumple"/>
    <s v="Cumple"/>
    <s v="No Cumple"/>
    <s v="Cumple"/>
    <s v="Cumple"/>
    <n v="2"/>
    <s v=""/>
    <n v="1445.6694915254229"/>
    <n v="0"/>
    <n v="0"/>
    <n v="55"/>
    <n v="0"/>
    <n v="0"/>
    <n v="55"/>
    <s v="Si"/>
    <n v="27.5"/>
    <m/>
    <m/>
  </r>
  <r>
    <s v="74971842"/>
    <s v="AREVALO MEJIA JAFET EDU"/>
    <x v="0"/>
    <d v="2024-05-13T00:00:00"/>
    <d v="1899-12-30T00:00:00"/>
    <s v="1 año(s); 5 mes(es) y 10 día(s)"/>
    <x v="0"/>
    <x v="0"/>
    <x v="0"/>
    <x v="1"/>
    <s v="FULL TIME"/>
    <d v="1900-01-04T14:12:40"/>
    <d v="1900-01-05T00:00:00"/>
    <n v="0.93202217978395063"/>
    <n v="536"/>
    <n v="1057.5"/>
    <n v="0.5068557919621749"/>
    <d v="1899-12-30T00:01:52"/>
    <n v="112.032"/>
    <n v="112.032"/>
    <s v=""/>
    <d v="1899-12-30T00:01:52"/>
    <n v="111.621"/>
    <d v="1899-12-30T00:00:08"/>
    <n v="7.8810000000000002"/>
    <d v="1899-12-30T00:00:00"/>
    <n v="0"/>
    <n v="0.95"/>
    <s v="-"/>
    <m/>
    <n v="18"/>
    <n v="0"/>
    <n v="0"/>
    <n v="0"/>
    <n v="0"/>
    <n v="0"/>
    <n v="0"/>
    <n v="0"/>
    <n v="1"/>
    <n v="0"/>
    <n v="3"/>
    <n v="0"/>
    <n v="22"/>
    <s v="Cumple"/>
    <s v="No Cumple"/>
    <s v="Cumple"/>
    <s v="Cumple"/>
    <s v="-"/>
    <s v="Cumple"/>
    <n v="1"/>
    <s v=""/>
    <n v="1376.3389830508465"/>
    <n v="45"/>
    <n v="35"/>
    <n v="50"/>
    <n v="70"/>
    <n v="0"/>
    <n v="200"/>
    <s v="Si"/>
    <n v="200"/>
    <m/>
    <m/>
  </r>
  <r>
    <s v="71237576"/>
    <s v="CACERES UNTIVEROS KARLA GIANNINA"/>
    <x v="0"/>
    <d v="2025-09-25T00:00:00"/>
    <d v="1899-12-30T00:00:00"/>
    <s v="0 año(s); 0 mes(es) y 28 día(s)"/>
    <x v="1"/>
    <x v="0"/>
    <x v="0"/>
    <x v="0"/>
    <s v="FULL TIME"/>
    <d v="1900-01-04T19:52:01"/>
    <d v="1900-01-05T08:00:00"/>
    <n v="0.92017724597953221"/>
    <n v="1236"/>
    <n v="1116.25"/>
    <n v="1.1072788353863381"/>
    <d v="1899-12-30T00:04:12"/>
    <n v="251.91399999999999"/>
    <n v="251.91399999999999"/>
    <s v=""/>
    <d v="1899-12-30T00:04:53"/>
    <n v="293.43099999999998"/>
    <d v="1899-12-30T00:00:10"/>
    <n v="9.9939999999999998"/>
    <d v="1899-12-30T00:00:00"/>
    <n v="0"/>
    <n v="0.8703333333333334"/>
    <n v="0.73469387755102045"/>
    <m/>
    <n v="19"/>
    <n v="0"/>
    <n v="0"/>
    <n v="0"/>
    <n v="0"/>
    <n v="0"/>
    <n v="0"/>
    <n v="0"/>
    <n v="0"/>
    <n v="0"/>
    <n v="3"/>
    <n v="0"/>
    <n v="22"/>
    <s v="Cumple"/>
    <s v="Cumple"/>
    <s v="Cumple"/>
    <s v="Cumple"/>
    <s v="No Cumple"/>
    <s v="Cumple"/>
    <n v="1"/>
    <s v=""/>
    <n v="3173.7966101694897"/>
    <n v="0"/>
    <n v="0"/>
    <n v="55"/>
    <n v="0"/>
    <n v="0"/>
    <n v="55"/>
    <s v="Si"/>
    <n v="55"/>
    <m/>
    <m/>
  </r>
  <r>
    <s v="70160182"/>
    <s v="CALSIN PACOMPIA ESTHER CLAUDIA"/>
    <x v="0"/>
    <d v="2024-03-06T00:00:00"/>
    <d v="1899-12-30T00:00:00"/>
    <s v="1 año(s); 7 mes(es) y 17 día(s)"/>
    <x v="0"/>
    <x v="0"/>
    <x v="0"/>
    <x v="2"/>
    <s v="FULL TIME"/>
    <d v="1900-01-04T12:04:48"/>
    <d v="1900-01-04T08:00:00"/>
    <n v="1"/>
    <n v="181"/>
    <n v="940"/>
    <n v="0.1925531914893617"/>
    <d v="1899-12-30T00:02:09"/>
    <n v="129.25700000000001"/>
    <n v="129.25700000000001"/>
    <s v=""/>
    <d v="1899-12-30T00:01:59"/>
    <n v="119.374"/>
    <d v="1899-12-30T00:00:14"/>
    <n v="13.912000000000001"/>
    <d v="1899-12-30T00:00:05"/>
    <n v="4.9349999999999996"/>
    <n v="0.82099999999999995"/>
    <n v="0.8666666666666667"/>
    <m/>
    <n v="16"/>
    <n v="0"/>
    <n v="0"/>
    <n v="0"/>
    <n v="0"/>
    <n v="0"/>
    <n v="2"/>
    <n v="0"/>
    <n v="0"/>
    <n v="0"/>
    <n v="3"/>
    <n v="0"/>
    <n v="21"/>
    <s v="Cumple"/>
    <s v="No Cumple"/>
    <s v="Cumple"/>
    <s v="No Cumple"/>
    <s v="Cumple"/>
    <s v="Cumple"/>
    <n v="2"/>
    <s v=""/>
    <n v="464.7711864406777"/>
    <n v="0"/>
    <n v="0"/>
    <n v="70"/>
    <n v="0"/>
    <n v="60"/>
    <n v="130"/>
    <s v="Si"/>
    <n v="130"/>
    <m/>
    <m/>
  </r>
  <r>
    <s v="72789511"/>
    <s v="CHEVEZ DURAN FELIX ANDRES"/>
    <x v="0"/>
    <d v="2025-09-05T00:00:00"/>
    <d v="1899-12-30T00:00:00"/>
    <s v="0 año(s); 1 mes(es) y 18 día(s)"/>
    <x v="1"/>
    <x v="0"/>
    <x v="0"/>
    <x v="0"/>
    <s v="FULL TIME"/>
    <d v="1900-01-04T16:29:14"/>
    <d v="1900-01-05T16:00:00"/>
    <n v="0.85304591666666663"/>
    <n v="1297"/>
    <n v="1175"/>
    <n v="1.1038297872340426"/>
    <d v="1899-12-30T00:04:50"/>
    <n v="290.19099999999997"/>
    <n v="290.19099999999997"/>
    <s v=""/>
    <d v="1899-12-30T00:04:53"/>
    <n v="293.02999999999997"/>
    <d v="1899-12-30T00:00:06"/>
    <n v="5.9320000000000004"/>
    <d v="1899-12-30T00:00:00"/>
    <n v="0"/>
    <n v="0.74633333333333329"/>
    <n v="0.93125000000000002"/>
    <m/>
    <n v="19"/>
    <n v="1"/>
    <n v="0"/>
    <n v="0"/>
    <n v="0"/>
    <n v="0"/>
    <n v="0"/>
    <n v="0"/>
    <n v="1"/>
    <n v="0"/>
    <n v="2"/>
    <n v="1"/>
    <n v="23"/>
    <s v="No Cumple"/>
    <s v="Cumple"/>
    <s v="No Cumple"/>
    <s v="No Cumple"/>
    <s v="Cumple"/>
    <s v="No Cumple"/>
    <n v="4"/>
    <n v="0.25"/>
    <n v="3330.4322033898284"/>
    <n v="0"/>
    <n v="0"/>
    <n v="35"/>
    <n v="0"/>
    <n v="0"/>
    <n v="35"/>
    <s v="Si"/>
    <n v="26.25"/>
    <m/>
    <m/>
  </r>
  <r>
    <s v="63794635"/>
    <s v="NIÑO DE GUZMAN GARCIA YULET LINDA"/>
    <x v="0"/>
    <d v="2025-08-08T00:00:00"/>
    <d v="1899-12-30T00:00:00"/>
    <s v="0 año(s); 2 mes(es) y 15 día(s)"/>
    <x v="2"/>
    <x v="0"/>
    <x v="0"/>
    <x v="0"/>
    <s v="FULL TIME"/>
    <d v="1900-01-05T02:46:01"/>
    <d v="1900-01-05T08:00:00"/>
    <n v="0.96557158808479548"/>
    <n v="1111"/>
    <n v="1116.25"/>
    <n v="0.99529675251959682"/>
    <d v="1899-12-30T00:05:36"/>
    <n v="335.94099999999997"/>
    <n v="335.94099999999997"/>
    <s v=""/>
    <d v="1899-12-30T00:06:18"/>
    <n v="378.33300000000003"/>
    <d v="1899-12-30T00:00:08"/>
    <n v="8.2509999999999994"/>
    <d v="1899-12-30T00:00:00"/>
    <n v="0.14699999999999999"/>
    <n v="0.86699999999999999"/>
    <n v="0.78181818181818186"/>
    <m/>
    <n v="19"/>
    <n v="0"/>
    <n v="0"/>
    <n v="0"/>
    <n v="0"/>
    <n v="0"/>
    <n v="0"/>
    <n v="0"/>
    <n v="0"/>
    <n v="0"/>
    <n v="3"/>
    <n v="0"/>
    <n v="22"/>
    <s v="Cumple"/>
    <s v="No Cumple"/>
    <s v="No Cumple"/>
    <s v="Cumple"/>
    <s v="Cumple"/>
    <s v="Cumple"/>
    <n v="2"/>
    <s v=""/>
    <n v="2852.8220338983033"/>
    <n v="0"/>
    <n v="0"/>
    <n v="0"/>
    <n v="0"/>
    <n v="0"/>
    <n v="0"/>
    <s v="Si"/>
    <n v="0"/>
    <m/>
    <m/>
  </r>
  <r>
    <s v="76287744"/>
    <s v="SERNA VEGA DENISSE KRISEELL"/>
    <x v="0"/>
    <d v="2025-08-16T00:00:00"/>
    <d v="1899-12-30T00:00:00"/>
    <s v="0 año(s); 2 mes(es) y 7 día(s)"/>
    <x v="2"/>
    <x v="0"/>
    <x v="0"/>
    <x v="0"/>
    <s v="FULL TIME"/>
    <d v="1900-01-04T22:20:44"/>
    <d v="1900-01-05T00:00:00"/>
    <n v="0.98851002700617274"/>
    <n v="1251"/>
    <n v="1057.5"/>
    <n v="1.1829787234042553"/>
    <d v="1899-12-30T00:04:44"/>
    <n v="284.142"/>
    <n v="284.142"/>
    <s v=""/>
    <d v="1899-12-30T00:05:12"/>
    <n v="312.09199999999998"/>
    <d v="1899-12-30T00:00:09"/>
    <n v="9.0820000000000007"/>
    <d v="1899-12-30T00:00:00"/>
    <n v="6.6000000000000003E-2"/>
    <n v="0.59299999999999997"/>
    <n v="0.89080459770114939"/>
    <m/>
    <n v="18"/>
    <n v="0"/>
    <n v="0"/>
    <n v="0"/>
    <n v="0"/>
    <n v="0"/>
    <n v="0"/>
    <n v="0"/>
    <n v="0"/>
    <n v="0"/>
    <n v="3"/>
    <n v="0"/>
    <n v="21"/>
    <s v="Cumple"/>
    <s v="Cumple"/>
    <s v="Cumple"/>
    <s v="No Cumple"/>
    <s v="Cumple"/>
    <s v="Cumple"/>
    <n v="1"/>
    <s v=""/>
    <n v="3212.3135593220318"/>
    <n v="0"/>
    <n v="0"/>
    <n v="55"/>
    <n v="0"/>
    <n v="0"/>
    <n v="55"/>
    <s v="Si"/>
    <n v="55"/>
    <m/>
    <m/>
  </r>
  <r>
    <s v="75173773"/>
    <s v="CASTILLO CENTURION ALBERTO XAVIER"/>
    <x v="0"/>
    <d v="2025-04-11T00:00:00"/>
    <d v="1899-12-30T00:00:00"/>
    <s v="0 año(s); 6 mes(es) y 12 día(s)"/>
    <x v="0"/>
    <x v="0"/>
    <x v="0"/>
    <x v="0"/>
    <s v="FULL TIME"/>
    <d v="1900-01-05T02:32:25"/>
    <d v="1900-01-05T00:00:00"/>
    <n v="1"/>
    <n v="1094"/>
    <n v="1057.5"/>
    <n v="1.03451536643026"/>
    <d v="1899-12-30T00:06:03"/>
    <n v="362.798"/>
    <n v="362.798"/>
    <s v=""/>
    <d v="1899-12-30T00:06:32"/>
    <n v="392.27699999999999"/>
    <d v="1899-12-30T00:00:03"/>
    <n v="3.0569999999999999"/>
    <d v="1899-12-30T00:00:00"/>
    <n v="0"/>
    <n v="0.78300000000000003"/>
    <n v="0.89124668435013266"/>
    <m/>
    <n v="18"/>
    <n v="0"/>
    <n v="0"/>
    <n v="0"/>
    <n v="0"/>
    <n v="0"/>
    <n v="0"/>
    <n v="0"/>
    <n v="6"/>
    <n v="3"/>
    <n v="4"/>
    <n v="0"/>
    <n v="31"/>
    <s v="Cumple"/>
    <s v="Cumple"/>
    <s v="No Cumple"/>
    <s v="No Cumple"/>
    <s v="Cumple"/>
    <s v="Cumple"/>
    <n v="2"/>
    <s v=""/>
    <n v="2809.169491525422"/>
    <n v="0"/>
    <n v="0"/>
    <n v="0"/>
    <n v="0"/>
    <n v="0"/>
    <n v="0"/>
    <s v="Si"/>
    <n v="0"/>
    <m/>
    <m/>
  </r>
  <r>
    <s v="45875835"/>
    <s v="CISNEROS GONZALES RUDDY MARIANA"/>
    <x v="0"/>
    <d v="2025-05-07T00:00:00"/>
    <d v="1899-12-30T00:00:00"/>
    <s v="0 año(s); 5 mes(es) y 16 día(s)"/>
    <x v="0"/>
    <x v="0"/>
    <x v="0"/>
    <x v="3"/>
    <s v="FULL TIME"/>
    <d v="1900-01-04T00:03:28"/>
    <d v="1900-01-04T16:00:00"/>
    <n v="0.88277740808823546"/>
    <n v="1099"/>
    <n v="998.75"/>
    <n v="1.1003754693366707"/>
    <d v="1899-12-30T00:04:56"/>
    <n v="296.05900000000003"/>
    <n v="296.05900000000003"/>
    <s v=""/>
    <d v="1899-12-30T00:05:03"/>
    <n v="303.11799999999999"/>
    <d v="1899-12-30T00:00:10"/>
    <n v="9.577"/>
    <d v="1899-12-30T00:00:00"/>
    <n v="5.7000000000000002E-2"/>
    <n v="0.76800000000000002"/>
    <n v="0.87830687830687826"/>
    <m/>
    <n v="15"/>
    <n v="2"/>
    <n v="0"/>
    <n v="0"/>
    <n v="0"/>
    <n v="0"/>
    <n v="0"/>
    <n v="0"/>
    <n v="1"/>
    <n v="0"/>
    <n v="4"/>
    <n v="2"/>
    <n v="22"/>
    <s v="No Cumple"/>
    <s v="Cumple"/>
    <s v="No Cumple"/>
    <s v="No Cumple"/>
    <s v="Cumple"/>
    <s v="No Cumple"/>
    <n v="4"/>
    <n v="0.25"/>
    <n v="2822.0084745762697"/>
    <n v="0"/>
    <n v="0"/>
    <n v="35"/>
    <n v="0"/>
    <n v="0"/>
    <n v="35"/>
    <s v="Si"/>
    <n v="26.25"/>
    <m/>
    <m/>
  </r>
  <r>
    <s v="74645408"/>
    <s v="UGARTE LEON HILLARY CAROL"/>
    <x v="0"/>
    <d v="2025-09-05T00:00:00"/>
    <d v="1899-12-30T00:00:00"/>
    <s v="0 año(s); 1 mes(es) y 18 día(s)"/>
    <x v="1"/>
    <x v="0"/>
    <x v="0"/>
    <x v="0"/>
    <s v="FULL TIME"/>
    <d v="1900-01-02T18:09:49"/>
    <d v="1900-01-03T00:00:00"/>
    <n v="0.93920456597222224"/>
    <n v="944"/>
    <n v="705"/>
    <n v="1.3390070921985815"/>
    <d v="1899-12-30T00:03:43"/>
    <n v="222.56800000000001"/>
    <n v="222.56800000000001"/>
    <s v=""/>
    <d v="1899-12-30T00:04:26"/>
    <n v="266.24099999999999"/>
    <d v="1899-12-30T00:00:10"/>
    <n v="9.9779999999999998"/>
    <d v="1899-12-30T00:00:00"/>
    <n v="5.0000000000000001E-3"/>
    <n v="0.83149999999999991"/>
    <n v="0.87301587301587302"/>
    <m/>
    <n v="12"/>
    <n v="0"/>
    <n v="0"/>
    <n v="0"/>
    <n v="0"/>
    <n v="0"/>
    <n v="6"/>
    <n v="0"/>
    <n v="0"/>
    <n v="0"/>
    <n v="3"/>
    <n v="0"/>
    <n v="21"/>
    <s v="Cumple"/>
    <s v="Cumple"/>
    <s v="Cumple"/>
    <s v="No Cumple"/>
    <s v="Cumple"/>
    <s v="Cumple"/>
    <n v="1"/>
    <s v=""/>
    <n v="2423.9999999999986"/>
    <n v="0"/>
    <n v="0"/>
    <n v="55"/>
    <n v="0"/>
    <n v="0"/>
    <n v="55"/>
    <s v="No"/>
    <n v="0"/>
    <m/>
    <m/>
  </r>
  <r>
    <s v="43618951"/>
    <s v="VALDIVIA RUIZ FERNANDO EDUARDO"/>
    <x v="0"/>
    <d v="2025-07-12T00:00:00"/>
    <d v="2025-10-02T00:00:00"/>
    <s v="0 año(s); 3 mes(es) y 11 día(s)"/>
    <x v="2"/>
    <x v="0"/>
    <x v="1"/>
    <x v="0"/>
    <s v="FULL TIME"/>
    <d v="1899-12-30T00:00:00"/>
    <d v="1899-12-30T08:00:00"/>
    <n v="0"/>
    <n v="0"/>
    <n v="58.75"/>
    <n v="0"/>
    <d v="1899-12-30T00:00:00"/>
    <n v="0"/>
    <n v="0"/>
    <s v=""/>
    <d v="1899-12-30T00:00:00"/>
    <n v="0"/>
    <d v="1899-12-30T00:00:00"/>
    <n v="0"/>
    <d v="1899-12-30T00:00:00"/>
    <n v="0"/>
    <s v="-"/>
    <s v="-"/>
    <m/>
    <n v="0"/>
    <n v="1"/>
    <n v="0"/>
    <n v="0"/>
    <n v="0"/>
    <n v="0"/>
    <n v="0"/>
    <n v="0"/>
    <n v="0"/>
    <n v="0"/>
    <n v="0"/>
    <n v="1"/>
    <n v="1"/>
    <s v="-"/>
    <s v="-"/>
    <s v="-"/>
    <s v="-"/>
    <s v="-"/>
    <s v="-"/>
    <n v="0"/>
    <n v="0.25"/>
    <n v="0"/>
    <n v="0"/>
    <n v="0"/>
    <n v="0"/>
    <n v="0"/>
    <n v="0"/>
    <n v="0"/>
    <s v="No"/>
    <n v="0"/>
    <m/>
    <m/>
  </r>
  <r>
    <s v="73877170"/>
    <s v="RIVERA SAN DÓNAS JOSHUA ANTHONY"/>
    <x v="0"/>
    <d v="2025-10-09T00:00:00"/>
    <d v="2025-10-10T00:00:00"/>
    <s v="0 año(s); 0 mes(es) y 14 día(s)"/>
    <x v="1"/>
    <x v="0"/>
    <x v="1"/>
    <x v="0"/>
    <s v="FULL TIME"/>
    <d v="1899-12-30T07:03:04"/>
    <d v="1899-12-30T08:00:00"/>
    <n v="0.8813920486111112"/>
    <n v="58"/>
    <n v="58.75"/>
    <n v="0.98723404255319147"/>
    <d v="1899-12-30T00:04:37"/>
    <n v="276.61099999999999"/>
    <n v="276.61099999999999"/>
    <s v=""/>
    <d v="1899-12-30T00:04:36"/>
    <n v="276.416"/>
    <d v="1899-12-30T00:00:10"/>
    <n v="9.6419999999999995"/>
    <d v="1899-12-30T00:00:00"/>
    <n v="0"/>
    <s v="-"/>
    <n v="0.88888888888888884"/>
    <m/>
    <n v="1"/>
    <n v="0"/>
    <n v="0"/>
    <n v="0"/>
    <n v="0"/>
    <n v="0"/>
    <n v="0"/>
    <n v="0"/>
    <n v="0"/>
    <n v="0"/>
    <n v="0"/>
    <n v="0"/>
    <n v="1"/>
    <s v="No Cumple"/>
    <s v="No Cumple"/>
    <s v="Cumple"/>
    <s v="-"/>
    <s v="Cumple"/>
    <s v="Cumple"/>
    <n v="2"/>
    <s v=""/>
    <n v="148.93220338983042"/>
    <n v="0"/>
    <n v="0"/>
    <n v="55"/>
    <n v="0"/>
    <n v="0"/>
    <n v="55"/>
    <s v="No"/>
    <n v="0"/>
    <m/>
    <m/>
  </r>
  <r>
    <s v="74839714"/>
    <s v="LARA GARCIA YRINA JANIS"/>
    <x v="0"/>
    <d v="2025-10-09T00:00:00"/>
    <d v="1899-12-30T00:00:00"/>
    <s v="0 año(s); 0 mes(es) y 14 día(s)"/>
    <x v="1"/>
    <x v="0"/>
    <x v="0"/>
    <x v="0"/>
    <s v="FULL TIME"/>
    <d v="1900-01-02T17:34:31"/>
    <d v="1900-01-03T00:00:00"/>
    <n v="0.93307661168981482"/>
    <n v="801"/>
    <n v="705"/>
    <n v="1.1361702127659574"/>
    <d v="1899-12-30T00:04:49"/>
    <n v="288.721"/>
    <n v="288.721"/>
    <s v=""/>
    <d v="1899-12-30T00:05:05"/>
    <n v="304.80399999999997"/>
    <d v="1899-12-30T00:00:10"/>
    <n v="10"/>
    <d v="1899-12-30T00:00:01"/>
    <n v="1.0920000000000001"/>
    <n v="0.8693333333333334"/>
    <n v="0.86538461538461542"/>
    <m/>
    <n v="12"/>
    <n v="0"/>
    <n v="0"/>
    <n v="0"/>
    <n v="0"/>
    <n v="0"/>
    <n v="0"/>
    <n v="0"/>
    <n v="0"/>
    <n v="0"/>
    <n v="2"/>
    <n v="0"/>
    <n v="14"/>
    <s v="Cumple"/>
    <s v="Cumple"/>
    <s v="Cumple"/>
    <s v="Cumple"/>
    <s v="Cumple"/>
    <s v="Cumple"/>
    <n v="0"/>
    <s v=""/>
    <n v="2056.8050847457616"/>
    <n v="0"/>
    <n v="0"/>
    <n v="55"/>
    <n v="0"/>
    <n v="0"/>
    <n v="55"/>
    <s v="No"/>
    <n v="0"/>
    <m/>
    <m/>
  </r>
  <r>
    <s v="71710603"/>
    <s v="CAJAS TERRY IAN STEPHANNY MAYUMI"/>
    <x v="0"/>
    <d v="2025-09-25T00:00:00"/>
    <d v="1899-12-30T00:00:00"/>
    <s v="0 año(s); 0 mes(es) y 28 día(s)"/>
    <x v="1"/>
    <x v="1"/>
    <x v="0"/>
    <x v="0"/>
    <s v="FULL TIME"/>
    <d v="1900-01-05T00:07:52"/>
    <d v="1900-01-05T08:00:00"/>
    <n v="0.94823067982456144"/>
    <n v="1126"/>
    <n v="1116.25"/>
    <n v="1.0087346024636059"/>
    <d v="1899-12-30T00:05:45"/>
    <n v="344.61500000000001"/>
    <n v="344.61500000000001"/>
    <s v=""/>
    <d v="1899-12-30T00:05:45"/>
    <n v="344.673"/>
    <d v="1899-12-30T00:00:10"/>
    <n v="9.9469999999999992"/>
    <d v="1899-12-30T00:00:00"/>
    <n v="0"/>
    <n v="0.8653333333333334"/>
    <n v="0.90884718498659522"/>
    <m/>
    <n v="19"/>
    <n v="0"/>
    <n v="0"/>
    <n v="0"/>
    <n v="0"/>
    <n v="0"/>
    <n v="0"/>
    <n v="0"/>
    <n v="0"/>
    <n v="0"/>
    <n v="3"/>
    <n v="0"/>
    <n v="22"/>
    <s v="Cumple"/>
    <s v="Cumple"/>
    <s v="No Cumple"/>
    <s v="Cumple"/>
    <s v="Cumple"/>
    <s v="Cumple"/>
    <n v="1"/>
    <s v=""/>
    <n v="2891.3389830508459"/>
    <n v="0"/>
    <n v="0"/>
    <n v="0"/>
    <n v="0"/>
    <n v="0"/>
    <n v="0"/>
    <s v="Si"/>
    <n v="0"/>
    <m/>
    <m/>
  </r>
  <r>
    <s v="78716929"/>
    <s v="CHACON RAFAEL OSCAR"/>
    <x v="0"/>
    <d v="2025-09-25T00:00:00"/>
    <d v="1899-12-30T00:00:00"/>
    <s v="0 año(s); 0 mes(es) y 28 día(s)"/>
    <x v="1"/>
    <x v="1"/>
    <x v="0"/>
    <x v="0"/>
    <s v="FULL TIME"/>
    <d v="1900-01-04T21:46:37"/>
    <d v="1900-01-05T08:00:00"/>
    <n v="0.93274362207602335"/>
    <n v="1333"/>
    <n v="1116.25"/>
    <n v="1.1941769316909294"/>
    <d v="1899-12-30T00:04:21"/>
    <n v="260.99799999999999"/>
    <n v="260.99799999999999"/>
    <s v=""/>
    <d v="1899-12-30T00:04:25"/>
    <n v="265.04199999999997"/>
    <d v="1899-12-30T00:00:10"/>
    <n v="9.9209999999999994"/>
    <d v="1899-12-30T00:00:00"/>
    <n v="7.0000000000000001E-3"/>
    <n v="0.80200000000000005"/>
    <n v="0.86986301369863017"/>
    <m/>
    <n v="19"/>
    <n v="0"/>
    <n v="0"/>
    <n v="0"/>
    <n v="0"/>
    <n v="0"/>
    <n v="0"/>
    <n v="0"/>
    <n v="0"/>
    <n v="0"/>
    <n v="3"/>
    <n v="0"/>
    <n v="22"/>
    <s v="Cumple"/>
    <s v="Cumple"/>
    <s v="Cumple"/>
    <s v="No Cumple"/>
    <s v="Cumple"/>
    <s v="Cumple"/>
    <n v="1"/>
    <s v=""/>
    <n v="3422.8728813559301"/>
    <n v="0"/>
    <n v="0"/>
    <n v="55"/>
    <n v="0"/>
    <n v="0"/>
    <n v="55"/>
    <s v="Si"/>
    <n v="55"/>
    <m/>
    <m/>
  </r>
  <r>
    <s v="72188841"/>
    <s v="LAZO TORRES WILLIAM EDU"/>
    <x v="0"/>
    <d v="2025-09-25T00:00:00"/>
    <d v="1899-12-30T00:00:00"/>
    <s v="0 año(s); 0 mes(es) y 28 día(s)"/>
    <x v="1"/>
    <x v="1"/>
    <x v="0"/>
    <x v="0"/>
    <s v="FULL TIME"/>
    <d v="1900-01-04T14:28:16"/>
    <d v="1900-01-05T00:00:00"/>
    <n v="0.93382649691358033"/>
    <n v="1310"/>
    <n v="1057.5"/>
    <n v="1.2387706855791962"/>
    <d v="1899-12-30T00:04:18"/>
    <n v="257.82499999999999"/>
    <n v="257.82499999999999"/>
    <s v=""/>
    <d v="1899-12-30T00:04:21"/>
    <n v="261.21300000000002"/>
    <d v="1899-12-30T00:00:08"/>
    <n v="8.0619999999999994"/>
    <d v="1899-12-30T00:00:00"/>
    <n v="0"/>
    <n v="0.92600000000000005"/>
    <n v="0.90526315789473688"/>
    <m/>
    <n v="18"/>
    <n v="0"/>
    <n v="0"/>
    <n v="0"/>
    <n v="0"/>
    <n v="0"/>
    <n v="0"/>
    <n v="0"/>
    <n v="1"/>
    <n v="0"/>
    <n v="3"/>
    <n v="0"/>
    <n v="22"/>
    <s v="Cumple"/>
    <s v="Cumple"/>
    <s v="Cumple"/>
    <s v="Cumple"/>
    <s v="Cumple"/>
    <s v="Cumple"/>
    <n v="0"/>
    <s v=""/>
    <n v="3363.8135593220318"/>
    <n v="0"/>
    <n v="35"/>
    <n v="55"/>
    <n v="0"/>
    <n v="0"/>
    <n v="90"/>
    <s v="Si"/>
    <n v="90"/>
    <m/>
    <m/>
  </r>
  <r>
    <s v="09922461"/>
    <s v="RODRIGUEZ SANCHEZ JULIA ISABEL"/>
    <x v="0"/>
    <d v="2025-08-16T00:00:00"/>
    <d v="1899-12-30T00:00:00"/>
    <s v="0 año(s); 2 mes(es) y 7 día(s)"/>
    <x v="2"/>
    <x v="1"/>
    <x v="0"/>
    <x v="0"/>
    <s v="FULL TIME"/>
    <d v="1900-01-04T15:59:48"/>
    <d v="1900-01-04T16:00:00"/>
    <n v="0.99997516952614385"/>
    <n v="1471"/>
    <n v="998.75"/>
    <n v="1.4728410513141428"/>
    <d v="1899-12-30T00:04:43"/>
    <n v="282.80700000000002"/>
    <n v="282.80700000000002"/>
    <s v=""/>
    <d v="1899-12-30T00:04:40"/>
    <n v="279.90100000000001"/>
    <d v="1899-12-30T00:00:08"/>
    <n v="8.2769999999999992"/>
    <d v="1899-12-30T00:00:00"/>
    <n v="6.0999999999999999E-2"/>
    <n v="0.76000000000000012"/>
    <n v="0.81924198250728864"/>
    <m/>
    <n v="17"/>
    <n v="0"/>
    <n v="0"/>
    <n v="0"/>
    <n v="0"/>
    <n v="0"/>
    <n v="0"/>
    <n v="0"/>
    <n v="1"/>
    <n v="0"/>
    <n v="3"/>
    <n v="0"/>
    <n v="21"/>
    <s v="Cumple"/>
    <s v="Cumple"/>
    <s v="Cumple"/>
    <s v="No Cumple"/>
    <s v="Cumple"/>
    <s v="Cumple"/>
    <n v="1"/>
    <s v=""/>
    <n v="3777.2288135593199"/>
    <n v="0"/>
    <n v="0"/>
    <n v="55"/>
    <n v="0"/>
    <n v="0"/>
    <n v="55"/>
    <s v="Si"/>
    <n v="55"/>
    <m/>
    <m/>
  </r>
  <r>
    <s v="07481952"/>
    <s v="TAPIA SORIA MADELEINE DALIA"/>
    <x v="0"/>
    <d v="2024-05-02T00:00:00"/>
    <d v="1899-12-30T00:00:00"/>
    <s v="1 año(s); 5 mes(es) y 21 día(s)"/>
    <x v="0"/>
    <x v="1"/>
    <x v="0"/>
    <x v="3"/>
    <s v="FULL TIME"/>
    <d v="1900-01-05T10:15:25"/>
    <d v="1900-01-05T08:00:00"/>
    <n v="1"/>
    <n v="1521"/>
    <n v="1116.25"/>
    <n v="1.3625979843225084"/>
    <d v="1899-12-30T00:04:49"/>
    <n v="289.40699999999998"/>
    <n v="289.40699999999998"/>
    <s v=""/>
    <d v="1899-12-30T00:04:58"/>
    <n v="297.62799999999999"/>
    <d v="1899-12-30T00:00:07"/>
    <n v="6.5279999999999996"/>
    <d v="1899-12-30T00:00:00"/>
    <n v="3.0000000000000001E-3"/>
    <n v="0.77666666666666673"/>
    <n v="0.5848214285714286"/>
    <m/>
    <n v="19"/>
    <n v="0"/>
    <n v="0"/>
    <n v="0"/>
    <n v="0"/>
    <n v="0"/>
    <n v="0"/>
    <n v="0"/>
    <n v="0"/>
    <n v="0"/>
    <n v="3"/>
    <n v="0"/>
    <n v="22"/>
    <s v="Cumple"/>
    <s v="Cumple"/>
    <s v="Cumple"/>
    <s v="No Cumple"/>
    <s v="No Cumple"/>
    <s v="Cumple"/>
    <n v="2"/>
    <s v=""/>
    <n v="3905.6186440677943"/>
    <n v="0"/>
    <n v="0"/>
    <n v="55"/>
    <n v="0"/>
    <n v="0"/>
    <n v="55"/>
    <s v="Si"/>
    <n v="55"/>
    <m/>
    <m/>
  </r>
  <r>
    <s v="70266372"/>
    <s v="PONCIANO UREÑA PAULA YSLENI"/>
    <x v="0"/>
    <d v="2025-08-08T00:00:00"/>
    <d v="1899-12-30T00:00:00"/>
    <s v="0 año(s); 2 mes(es) y 15 día(s)"/>
    <x v="2"/>
    <x v="1"/>
    <x v="0"/>
    <x v="0"/>
    <s v="FULL TIME"/>
    <d v="1900-01-02T23:55:54"/>
    <d v="1900-01-03T08:00:00"/>
    <n v="0.92241970619658131"/>
    <n v="824"/>
    <n v="763.75"/>
    <n v="1.0788870703764322"/>
    <d v="1899-12-30T00:05:15"/>
    <n v="314.82"/>
    <n v="314.82"/>
    <s v=""/>
    <d v="1899-12-30T00:05:22"/>
    <n v="321.61"/>
    <d v="1899-12-30T00:00:06"/>
    <n v="6.2450000000000001"/>
    <d v="1899-12-30T00:00:00"/>
    <n v="0"/>
    <n v="0.59299999999999997"/>
    <n v="0.88144329896907214"/>
    <m/>
    <n v="13"/>
    <n v="0"/>
    <n v="0"/>
    <n v="0"/>
    <n v="0"/>
    <n v="0"/>
    <n v="6"/>
    <n v="0"/>
    <n v="0"/>
    <n v="0"/>
    <n v="3"/>
    <n v="0"/>
    <n v="22"/>
    <s v="Cumple"/>
    <s v="Cumple"/>
    <s v="No Cumple"/>
    <s v="No Cumple"/>
    <s v="Cumple"/>
    <s v="Cumple"/>
    <n v="2"/>
    <s v=""/>
    <n v="2115.8644067796599"/>
    <n v="0"/>
    <n v="0"/>
    <n v="35"/>
    <n v="0"/>
    <n v="0"/>
    <n v="35"/>
    <s v="No"/>
    <n v="0"/>
    <m/>
    <m/>
  </r>
  <r>
    <s v="73414848"/>
    <s v="CCAHUANA MAMANI JORGE ALBERTO"/>
    <x v="0"/>
    <d v="2025-08-16T00:00:00"/>
    <d v="2025-10-16T00:00:00"/>
    <s v="0 año(s); 2 mes(es) y 7 día(s)"/>
    <x v="2"/>
    <x v="1"/>
    <x v="1"/>
    <x v="0"/>
    <s v="FULL TIME"/>
    <d v="1899-12-31T14:32:25"/>
    <d v="1900-01-03T00:00:00"/>
    <n v="0.40146249131944445"/>
    <n v="297"/>
    <n v="705"/>
    <n v="0.42127659574468085"/>
    <d v="1899-12-30T00:05:53"/>
    <n v="352.52300000000002"/>
    <n v="352.52300000000002"/>
    <s v=""/>
    <d v="1899-12-30T00:05:48"/>
    <n v="347.72800000000001"/>
    <d v="1899-12-30T00:00:05"/>
    <n v="4.9580000000000002"/>
    <d v="1899-12-30T00:00:00"/>
    <n v="8.0000000000000002E-3"/>
    <n v="0.66"/>
    <n v="0.89010989010989006"/>
    <m/>
    <n v="6"/>
    <n v="6"/>
    <n v="0"/>
    <n v="0"/>
    <n v="0"/>
    <n v="0"/>
    <n v="1"/>
    <n v="0"/>
    <n v="0"/>
    <n v="0"/>
    <n v="2"/>
    <n v="6"/>
    <n v="15"/>
    <s v="No Cumple"/>
    <s v="No Cumple"/>
    <s v="No Cumple"/>
    <s v="No Cumple"/>
    <s v="Cumple"/>
    <s v="No Cumple"/>
    <n v="5"/>
    <n v="1"/>
    <n v="762.63559322033848"/>
    <n v="0"/>
    <n v="0"/>
    <n v="0"/>
    <n v="0"/>
    <n v="0"/>
    <n v="0"/>
    <s v="No"/>
    <n v="0"/>
    <m/>
    <m/>
  </r>
  <r>
    <s v="75545584"/>
    <s v="RAMIREZ ALVARADO LUIS MIGUEL"/>
    <x v="0"/>
    <d v="2023-08-15T00:00:00"/>
    <d v="1899-12-30T00:00:00"/>
    <s v="2 año(s); 2 mes(es) y 8 día(s)"/>
    <x v="0"/>
    <x v="1"/>
    <x v="0"/>
    <x v="3"/>
    <s v="FULL TIME"/>
    <d v="1900-01-04T10:49:41"/>
    <d v="1900-01-05T00:00:00"/>
    <n v="0.90852738811728395"/>
    <n v="1221"/>
    <n v="1057.5"/>
    <n v="1.1546099290780141"/>
    <d v="1899-12-30T00:05:00"/>
    <n v="300.42700000000002"/>
    <n v="300.42700000000002"/>
    <s v=""/>
    <d v="1899-12-30T00:04:56"/>
    <n v="295.98700000000002"/>
    <d v="1899-12-30T00:00:10"/>
    <n v="9.7230000000000008"/>
    <d v="1899-12-30T00:00:08"/>
    <n v="7.92"/>
    <n v="0.98899999999999999"/>
    <n v="0.86131386861313863"/>
    <m/>
    <n v="18"/>
    <n v="0"/>
    <n v="0"/>
    <n v="0"/>
    <n v="0"/>
    <n v="0"/>
    <n v="0"/>
    <n v="0"/>
    <n v="1"/>
    <n v="0"/>
    <n v="3"/>
    <n v="0"/>
    <n v="22"/>
    <s v="No Cumple"/>
    <s v="Cumple"/>
    <s v="No Cumple"/>
    <s v="Cumple"/>
    <s v="Cumple"/>
    <s v="Cumple"/>
    <n v="2"/>
    <s v=""/>
    <n v="3135.2796610169471"/>
    <n v="0"/>
    <n v="35"/>
    <n v="35"/>
    <n v="0"/>
    <n v="0"/>
    <n v="70"/>
    <s v="Si"/>
    <n v="70"/>
    <m/>
    <m/>
  </r>
  <r>
    <s v="61122530"/>
    <s v="QUINTANA MERA ADRIEL GABRYLO"/>
    <x v="0"/>
    <d v="2025-10-21T00:00:00"/>
    <d v="1899-12-30T00:00:00"/>
    <s v="0 año(s); 0 mes(es) y 2 día(s)"/>
    <x v="1"/>
    <x v="1"/>
    <x v="0"/>
    <x v="0"/>
    <s v="FULL TIME"/>
    <d v="1899-12-30T15:06:21"/>
    <d v="1899-12-30T16:00:00"/>
    <n v="0.9441183506944445"/>
    <n v="132"/>
    <n v="117.5"/>
    <n v="1.123404255319149"/>
    <d v="1899-12-30T00:06:04"/>
    <n v="363.601"/>
    <n v="363.601"/>
    <s v=""/>
    <d v="1899-12-30T00:06:35"/>
    <n v="395.12200000000001"/>
    <d v="1899-12-30T00:00:07"/>
    <n v="6.7480000000000002"/>
    <d v="1899-12-30T00:00:01"/>
    <n v="1.2050000000000001"/>
    <n v="0.91300000000000003"/>
    <s v="-"/>
    <m/>
    <n v="2"/>
    <n v="0"/>
    <n v="0"/>
    <n v="0"/>
    <n v="0"/>
    <n v="0"/>
    <n v="0"/>
    <n v="0"/>
    <n v="0"/>
    <n v="0"/>
    <n v="0"/>
    <n v="0"/>
    <n v="2"/>
    <s v="Cumple"/>
    <s v="Cumple"/>
    <s v="No Cumple"/>
    <s v="Cumple"/>
    <s v="-"/>
    <s v="Cumple"/>
    <n v="1"/>
    <s v=""/>
    <n v="338.9491525423727"/>
    <n v="0"/>
    <n v="35"/>
    <n v="0"/>
    <n v="0"/>
    <n v="0"/>
    <n v="35"/>
    <s v="No"/>
    <n v="0"/>
    <m/>
    <m/>
  </r>
  <r>
    <s v="07538922"/>
    <s v="CHAUPIS SANTOS PATRICIA"/>
    <x v="0"/>
    <d v="2021-09-20T00:00:00"/>
    <d v="1899-12-30T00:00:00"/>
    <s v="4 año(s); 1 mes(es) y 3 día(s)"/>
    <x v="0"/>
    <x v="2"/>
    <x v="0"/>
    <x v="0"/>
    <s v="FULL TIME"/>
    <d v="1900-01-04T17:03:56"/>
    <d v="1900-01-04T08:00:00"/>
    <n v="1"/>
    <n v="481"/>
    <n v="940"/>
    <n v="0.51170212765957446"/>
    <d v="1899-12-30T00:02:28"/>
    <n v="148.03100000000001"/>
    <n v="148.03100000000001"/>
    <s v=""/>
    <d v="1899-12-30T00:04:19"/>
    <n v="259.38299999999998"/>
    <d v="1899-12-30T00:00:06"/>
    <n v="5.7629999999999999"/>
    <d v="1899-12-30T00:00:00"/>
    <n v="0"/>
    <n v="0.82599999999999996"/>
    <n v="0.85611510791366907"/>
    <m/>
    <n v="16"/>
    <n v="0"/>
    <n v="0"/>
    <n v="0"/>
    <n v="0"/>
    <n v="0"/>
    <n v="0"/>
    <n v="0"/>
    <n v="2"/>
    <n v="0"/>
    <n v="3"/>
    <n v="0"/>
    <n v="21"/>
    <s v="Cumple"/>
    <s v="No Cumple"/>
    <s v="Cumple"/>
    <s v="No Cumple"/>
    <s v="Cumple"/>
    <s v="Cumple"/>
    <n v="2"/>
    <s v=""/>
    <n v="1235.1101694915246"/>
    <n v="0"/>
    <n v="0"/>
    <n v="60"/>
    <n v="0"/>
    <n v="40"/>
    <n v="100"/>
    <s v="Si"/>
    <n v="100"/>
    <m/>
    <m/>
  </r>
  <r>
    <s v="71314704"/>
    <s v="SANTAMARINA HUAMANI BRENDA CRISTINA"/>
    <x v="1"/>
    <d v="2025-03-19T00:00:00"/>
    <d v="1899-12-30T00:00:00"/>
    <s v="0 año(s); 7 mes(es) y 4 día(s)"/>
    <x v="0"/>
    <x v="0"/>
    <x v="0"/>
    <x v="0"/>
    <s v="FULL TIME"/>
    <d v="1900-01-04T17:18:34"/>
    <d v="1900-01-05T00:00:00"/>
    <n v="0.95353821373456793"/>
    <n v="1158"/>
    <n v="1057.5"/>
    <n v="1.0950354609929078"/>
    <d v="1899-12-30T00:03:35"/>
    <n v="214.721"/>
    <n v="214.721"/>
    <s v=""/>
    <d v="1899-12-30T00:05:00"/>
    <n v="300.166"/>
    <d v="1899-12-30T00:00:10"/>
    <n v="9.9949999999999992"/>
    <d v="1899-12-30T00:00:00"/>
    <n v="1E-3"/>
    <n v="0.89800000000000002"/>
    <n v="0.86715867158671589"/>
    <m/>
    <n v="18"/>
    <n v="0"/>
    <n v="0"/>
    <n v="0"/>
    <n v="0"/>
    <n v="0"/>
    <n v="0"/>
    <n v="0"/>
    <n v="1"/>
    <n v="0"/>
    <n v="3"/>
    <n v="0"/>
    <n v="22"/>
    <s v="Cumple"/>
    <s v="Cumple"/>
    <s v="Cumple"/>
    <s v="Cumple"/>
    <s v="Cumple"/>
    <s v="Cumple"/>
    <n v="0"/>
    <s v=""/>
    <n v="2973.5084745762692"/>
    <n v="0"/>
    <n v="0"/>
    <n v="55"/>
    <n v="0"/>
    <n v="0"/>
    <n v="55"/>
    <s v="Si"/>
    <n v="55"/>
    <m/>
    <m/>
  </r>
  <r>
    <s v="46238835"/>
    <s v="SENISSE MONTESINOS PEDRO ISMAEL"/>
    <x v="1"/>
    <d v="2025-09-05T00:00:00"/>
    <d v="1899-12-30T00:00:00"/>
    <s v="0 año(s); 1 mes(es) y 18 día(s)"/>
    <x v="1"/>
    <x v="0"/>
    <x v="0"/>
    <x v="0"/>
    <s v="FULL TIME"/>
    <d v="1900-01-04T13:50:19"/>
    <d v="1900-01-05T00:00:00"/>
    <n v="0.92943549575617279"/>
    <n v="1070"/>
    <n v="1057.5"/>
    <n v="1.011820330969267"/>
    <d v="1899-12-30T00:04:45"/>
    <n v="284.58499999999998"/>
    <n v="284.58499999999998"/>
    <s v=""/>
    <d v="1899-12-30T00:05:28"/>
    <n v="327.90300000000002"/>
    <d v="1899-12-30T00:00:09"/>
    <n v="9.077"/>
    <d v="1899-12-30T00:00:00"/>
    <n v="0"/>
    <n v="0.86233333333333329"/>
    <n v="0.88582677165354329"/>
    <m/>
    <n v="18"/>
    <n v="0"/>
    <n v="0"/>
    <n v="0"/>
    <n v="0"/>
    <n v="0"/>
    <n v="0"/>
    <n v="0"/>
    <n v="0"/>
    <n v="0"/>
    <n v="3"/>
    <n v="0"/>
    <n v="21"/>
    <s v="Cumple"/>
    <s v="Cumple"/>
    <s v="Cumple"/>
    <s v="Cumple"/>
    <s v="Cumple"/>
    <s v="Cumple"/>
    <n v="0"/>
    <s v=""/>
    <n v="2747.5423728813544"/>
    <n v="0"/>
    <n v="0"/>
    <n v="55"/>
    <n v="0"/>
    <n v="0"/>
    <n v="55"/>
    <s v="Si"/>
    <n v="55"/>
    <m/>
    <m/>
  </r>
  <r>
    <s v="41901740"/>
    <s v="MOGOLLON MARTINEZ SUGEY GURMY"/>
    <x v="1"/>
    <d v="2021-12-09T00:00:00"/>
    <d v="1899-12-30T00:00:00"/>
    <s v="3 año(s); 10 mes(es) y 14 día(s)"/>
    <x v="0"/>
    <x v="0"/>
    <x v="0"/>
    <x v="3"/>
    <s v="FULL TIME"/>
    <d v="1900-01-02T00:48:18"/>
    <d v="1900-01-02T08:00:00"/>
    <n v="0.91006271180555565"/>
    <n v="758"/>
    <n v="587.5"/>
    <n v="1.2902127659574467"/>
    <d v="1899-12-30T00:04:29"/>
    <n v="269.01299999999998"/>
    <n v="269.01299999999998"/>
    <s v=""/>
    <d v="1899-12-30T00:04:47"/>
    <n v="287.05500000000001"/>
    <d v="1899-12-30T00:00:06"/>
    <n v="5.569"/>
    <d v="1899-12-30T00:00:00"/>
    <n v="0"/>
    <n v="0.87866666666666671"/>
    <n v="0.8176100628930818"/>
    <m/>
    <n v="10"/>
    <n v="0"/>
    <n v="0"/>
    <n v="0"/>
    <n v="0"/>
    <n v="0"/>
    <n v="0"/>
    <n v="5"/>
    <n v="5"/>
    <n v="0"/>
    <n v="2"/>
    <n v="0"/>
    <n v="22"/>
    <s v="No Cumple"/>
    <s v="Cumple"/>
    <s v="Cumple"/>
    <s v="Cumple"/>
    <s v="Cumple"/>
    <s v="Cumple"/>
    <n v="1"/>
    <s v=""/>
    <n v="1946.3898305084733"/>
    <n v="0"/>
    <n v="0"/>
    <n v="55"/>
    <n v="0"/>
    <n v="0"/>
    <n v="55"/>
    <s v="No"/>
    <n v="0"/>
    <m/>
    <m/>
  </r>
  <r>
    <s v="71915481"/>
    <s v="ENRIQUEZ AROTOMA BELTRAN LUCHO"/>
    <x v="1"/>
    <d v="2024-04-01T00:00:00"/>
    <d v="1899-12-30T00:00:00"/>
    <s v="1 año(s); 6 mes(es) y 22 día(s)"/>
    <x v="0"/>
    <x v="0"/>
    <x v="0"/>
    <x v="2"/>
    <s v="FULL TIME"/>
    <d v="1900-01-05T01:21:49"/>
    <d v="1900-01-05T00:00:00"/>
    <n v="1"/>
    <n v="166"/>
    <n v="1057.5"/>
    <n v="0.15697399527186762"/>
    <d v="1899-12-30T00:01:54"/>
    <n v="114.334"/>
    <n v="114.334"/>
    <s v=""/>
    <d v="1899-12-30T00:02:12"/>
    <n v="132.35499999999999"/>
    <d v="1899-12-30T00:00:09"/>
    <n v="9.0779999999999994"/>
    <d v="1899-12-30T00:00:00"/>
    <n v="0"/>
    <n v="0.97499999999999998"/>
    <n v="0.8529411764705882"/>
    <m/>
    <n v="18"/>
    <n v="0"/>
    <n v="0"/>
    <n v="0"/>
    <n v="0"/>
    <n v="0"/>
    <n v="0"/>
    <n v="0"/>
    <n v="0"/>
    <n v="0"/>
    <n v="3"/>
    <n v="0"/>
    <n v="21"/>
    <s v="Cumple"/>
    <s v="No Cumple"/>
    <s v="Cumple"/>
    <s v="Cumple"/>
    <s v="Cumple"/>
    <s v="Cumple"/>
    <n v="1"/>
    <s v=""/>
    <n v="426.25423728813536"/>
    <n v="0"/>
    <n v="70"/>
    <n v="70"/>
    <n v="0"/>
    <n v="60"/>
    <n v="200"/>
    <s v="Si"/>
    <n v="200"/>
    <m/>
    <m/>
  </r>
  <r>
    <s v="74887164"/>
    <s v="HUARANGA POLO BRYAN GUSTAVO ANTENOR"/>
    <x v="1"/>
    <d v="2025-09-05T00:00:00"/>
    <d v="1899-12-30T00:00:00"/>
    <s v="0 año(s); 1 mes(es) y 18 día(s)"/>
    <x v="1"/>
    <x v="0"/>
    <x v="0"/>
    <x v="0"/>
    <s v="FULL TIME"/>
    <d v="1900-01-04T12:31:14"/>
    <d v="1900-01-05T08:00:00"/>
    <n v="0.87184656067251476"/>
    <n v="978"/>
    <n v="1116.25"/>
    <n v="0.8761478163493841"/>
    <d v="1899-12-30T00:06:28"/>
    <n v="387.96100000000001"/>
    <n v="387.96100000000001"/>
    <s v=""/>
    <d v="1899-12-30T00:06:34"/>
    <n v="393.72399999999999"/>
    <d v="1899-12-30T00:00:10"/>
    <n v="9.907"/>
    <d v="1899-12-30T00:00:00"/>
    <n v="1.6E-2"/>
    <n v="0.72799999999999998"/>
    <n v="0.89090909090909087"/>
    <m/>
    <n v="18"/>
    <n v="1"/>
    <n v="0"/>
    <n v="0"/>
    <n v="0"/>
    <n v="0"/>
    <n v="0"/>
    <n v="0"/>
    <n v="0"/>
    <n v="0"/>
    <n v="3"/>
    <n v="1"/>
    <n v="22"/>
    <s v="No Cumple"/>
    <s v="No Cumple"/>
    <s v="No Cumple"/>
    <s v="No Cumple"/>
    <s v="Cumple"/>
    <s v="No Cumple"/>
    <n v="5"/>
    <n v="0.25"/>
    <n v="2511.3050847457612"/>
    <n v="0"/>
    <n v="0"/>
    <n v="0"/>
    <n v="0"/>
    <n v="0"/>
    <n v="0"/>
    <s v="Si"/>
    <n v="0"/>
    <m/>
    <m/>
  </r>
  <r>
    <s v="41081382"/>
    <s v="SUAREZ QUISPE KATTY ELIZABETH"/>
    <x v="1"/>
    <d v="2025-09-25T00:00:00"/>
    <d v="1899-12-30T00:00:00"/>
    <s v="0 año(s); 0 mes(es) y 28 día(s)"/>
    <x v="1"/>
    <x v="0"/>
    <x v="0"/>
    <x v="3"/>
    <s v="FULL TIME"/>
    <d v="1900-01-05T04:27:28"/>
    <d v="1900-01-05T08:00:00"/>
    <n v="0.97669608187134516"/>
    <n v="1201"/>
    <n v="1116.25"/>
    <n v="1.0759238521836507"/>
    <d v="1899-12-30T00:05:34"/>
    <n v="334.392"/>
    <n v="334.392"/>
    <s v=""/>
    <d v="1899-12-30T00:05:46"/>
    <n v="345.69600000000003"/>
    <d v="1899-12-30T00:00:10"/>
    <n v="10"/>
    <d v="1899-12-30T00:00:00"/>
    <n v="0.123"/>
    <n v="0.8803333333333333"/>
    <n v="0.9178082191780822"/>
    <m/>
    <n v="19"/>
    <n v="0"/>
    <n v="0"/>
    <n v="0"/>
    <n v="0"/>
    <n v="0"/>
    <n v="0"/>
    <n v="0"/>
    <n v="0"/>
    <n v="0"/>
    <n v="4"/>
    <n v="0"/>
    <n v="23"/>
    <s v="Cumple"/>
    <s v="Cumple"/>
    <s v="No Cumple"/>
    <s v="Cumple"/>
    <s v="Cumple"/>
    <s v="Cumple"/>
    <n v="1"/>
    <s v=""/>
    <n v="3083.9237288135573"/>
    <n v="0"/>
    <n v="0"/>
    <n v="0"/>
    <n v="0"/>
    <n v="0"/>
    <n v="0"/>
    <s v="Si"/>
    <n v="0"/>
    <m/>
    <m/>
  </r>
  <r>
    <s v="40882757"/>
    <s v="CARHUAJULCA TOCAS SONIA"/>
    <x v="1"/>
    <d v="2025-04-11T00:00:00"/>
    <d v="1899-12-30T00:00:00"/>
    <s v="0 año(s); 6 mes(es) y 12 día(s)"/>
    <x v="0"/>
    <x v="0"/>
    <x v="0"/>
    <x v="0"/>
    <s v="FULL TIME"/>
    <d v="1900-01-04T21:43:45"/>
    <d v="1900-01-05T00:00:00"/>
    <n v="0.98423058063271596"/>
    <n v="1432"/>
    <n v="1057.5"/>
    <n v="1.3541371158392435"/>
    <d v="1899-12-30T00:04:36"/>
    <n v="275.52499999999998"/>
    <n v="275.52499999999998"/>
    <s v=""/>
    <d v="1899-12-30T00:04:54"/>
    <n v="294.13600000000002"/>
    <d v="1899-12-30T00:00:05"/>
    <n v="4.8079999999999998"/>
    <d v="1899-12-30T00:00:00"/>
    <n v="5.1999999999999998E-2"/>
    <n v="0.69300000000000006"/>
    <n v="0.80508474576271183"/>
    <m/>
    <n v="18"/>
    <n v="0"/>
    <n v="0"/>
    <n v="0"/>
    <n v="0"/>
    <n v="0"/>
    <n v="0"/>
    <n v="0"/>
    <n v="0"/>
    <n v="0"/>
    <n v="3"/>
    <n v="0"/>
    <n v="21"/>
    <s v="Cumple"/>
    <s v="Cumple"/>
    <s v="Cumple"/>
    <s v="No Cumple"/>
    <s v="Cumple"/>
    <s v="Cumple"/>
    <n v="1"/>
    <s v=""/>
    <n v="3677.0847457627096"/>
    <n v="0"/>
    <n v="0"/>
    <n v="55"/>
    <n v="0"/>
    <n v="0"/>
    <n v="55"/>
    <s v="Si"/>
    <n v="55"/>
    <m/>
    <m/>
  </r>
  <r>
    <s v="76439699"/>
    <s v="HUAINAMANGO MANTILLA KAREN DARLYN"/>
    <x v="1"/>
    <d v="2024-11-02T00:00:00"/>
    <d v="1899-12-30T00:00:00"/>
    <s v="0 año(s); 11 mes(es) y 21 día(s)"/>
    <x v="0"/>
    <x v="0"/>
    <x v="0"/>
    <x v="3"/>
    <s v="FULL TIME"/>
    <d v="1900-01-04T12:40:27"/>
    <d v="1900-01-05T00:00:00"/>
    <n v="0.92134765625000004"/>
    <n v="1256"/>
    <n v="1057.5"/>
    <n v="1.1877068557919621"/>
    <d v="1899-12-30T00:04:35"/>
    <n v="275.45800000000003"/>
    <n v="275.45800000000003"/>
    <s v=""/>
    <d v="1899-12-30T00:04:47"/>
    <n v="287.42500000000001"/>
    <d v="1899-12-30T00:00:06"/>
    <n v="6.149"/>
    <d v="1899-12-30T00:00:06"/>
    <n v="5.7210000000000001"/>
    <n v="0.97933333333333328"/>
    <n v="0.86642599277978338"/>
    <m/>
    <n v="17"/>
    <n v="1"/>
    <n v="0"/>
    <n v="0"/>
    <n v="0"/>
    <n v="0"/>
    <n v="0"/>
    <n v="0"/>
    <n v="1"/>
    <n v="0"/>
    <n v="3"/>
    <n v="1"/>
    <n v="22"/>
    <s v="Cumple"/>
    <s v="Cumple"/>
    <s v="Cumple"/>
    <s v="Cumple"/>
    <s v="Cumple"/>
    <s v="No Cumple"/>
    <n v="1"/>
    <n v="0.25"/>
    <n v="3225.1525423728795"/>
    <n v="0"/>
    <n v="35"/>
    <n v="55"/>
    <n v="0"/>
    <n v="0"/>
    <n v="90"/>
    <s v="Si"/>
    <n v="67.5"/>
    <m/>
    <m/>
  </r>
  <r>
    <s v="74997299"/>
    <s v="KISHIMOTO MUÑOZ GERAL OSHIRO"/>
    <x v="1"/>
    <d v="2025-08-08T00:00:00"/>
    <d v="1899-12-30T00:00:00"/>
    <s v="0 año(s); 2 mes(es) y 15 día(s)"/>
    <x v="2"/>
    <x v="0"/>
    <x v="0"/>
    <x v="0"/>
    <s v="FULL TIME"/>
    <d v="1900-01-04T16:36:43"/>
    <d v="1900-01-05T00:00:00"/>
    <n v="0.94869326774691365"/>
    <n v="1293"/>
    <n v="1057.5"/>
    <n v="1.2226950354609929"/>
    <d v="1899-12-30T00:04:53"/>
    <n v="292.65800000000002"/>
    <n v="292.65800000000002"/>
    <s v=""/>
    <d v="1899-12-30T00:05:04"/>
    <n v="304.351"/>
    <d v="1899-12-30T00:00:08"/>
    <n v="7.87"/>
    <d v="1899-12-30T00:00:00"/>
    <n v="1E-3"/>
    <n v="0.82799999999999996"/>
    <n v="0.82300884955752207"/>
    <m/>
    <n v="18"/>
    <n v="0"/>
    <n v="0"/>
    <n v="0"/>
    <n v="0"/>
    <n v="0"/>
    <n v="0"/>
    <n v="0"/>
    <n v="0"/>
    <n v="0"/>
    <n v="3"/>
    <n v="0"/>
    <n v="21"/>
    <s v="Cumple"/>
    <s v="Cumple"/>
    <s v="No Cumple"/>
    <s v="No Cumple"/>
    <s v="Cumple"/>
    <s v="Cumple"/>
    <n v="2"/>
    <s v=""/>
    <n v="3320.1610169491505"/>
    <n v="0"/>
    <n v="0"/>
    <n v="35"/>
    <n v="0"/>
    <n v="0"/>
    <n v="35"/>
    <s v="Si"/>
    <n v="35"/>
    <m/>
    <m/>
  </r>
  <r>
    <s v="73822410"/>
    <s v="MOGOLLON RUIZ GHILBERT ALEKSEI"/>
    <x v="1"/>
    <d v="2025-08-25T00:00:00"/>
    <d v="1899-12-30T00:00:00"/>
    <s v="0 año(s); 1 mes(es) y 28 día(s)"/>
    <x v="2"/>
    <x v="0"/>
    <x v="0"/>
    <x v="0"/>
    <s v="FULL TIME"/>
    <d v="1900-01-05T04:44:19"/>
    <d v="1900-01-05T08:00:00"/>
    <n v="0.9785427850877193"/>
    <n v="1097"/>
    <n v="1116.25"/>
    <n v="0.98275475923852185"/>
    <d v="1899-12-30T00:04:52"/>
    <n v="292.08800000000002"/>
    <n v="292.08800000000002"/>
    <s v=""/>
    <d v="1899-12-30T00:06:04"/>
    <n v="363.92700000000002"/>
    <d v="1899-12-30T00:00:07"/>
    <n v="6.5910000000000002"/>
    <d v="1899-12-30T00:00:00"/>
    <n v="0"/>
    <n v="0.69450000000000001"/>
    <n v="0.83615819209039544"/>
    <m/>
    <n v="19"/>
    <n v="0"/>
    <n v="0"/>
    <n v="0"/>
    <n v="0"/>
    <n v="0"/>
    <n v="0"/>
    <n v="0"/>
    <n v="0"/>
    <n v="0"/>
    <n v="3"/>
    <n v="0"/>
    <n v="22"/>
    <s v="Cumple"/>
    <s v="No Cumple"/>
    <s v="No Cumple"/>
    <s v="No Cumple"/>
    <s v="Cumple"/>
    <s v="Cumple"/>
    <n v="3"/>
    <s v=""/>
    <n v="2816.8728813559305"/>
    <n v="0"/>
    <n v="0"/>
    <n v="35"/>
    <n v="0"/>
    <n v="0"/>
    <n v="35"/>
    <s v="Si"/>
    <n v="35"/>
    <m/>
    <m/>
  </r>
  <r>
    <s v="42109095"/>
    <s v="ROJAS CARBAJAL JOSÉ MIGUEL"/>
    <x v="1"/>
    <d v="2025-08-25T00:00:00"/>
    <d v="1899-12-30T00:00:00"/>
    <s v="0 año(s); 1 mes(es) y 28 día(s)"/>
    <x v="2"/>
    <x v="0"/>
    <x v="0"/>
    <x v="0"/>
    <s v="FULL TIME"/>
    <d v="1900-01-03T17:14:13"/>
    <d v="1900-01-05T08:00:00"/>
    <n v="0.74498027960526314"/>
    <n v="946"/>
    <n v="1116.25"/>
    <n v="0.84748040313549833"/>
    <d v="1899-12-30T00:06:06"/>
    <n v="366.4"/>
    <n v="366.4"/>
    <s v=""/>
    <d v="1899-12-30T00:06:06"/>
    <n v="366.33800000000002"/>
    <d v="1899-12-30T00:00:07"/>
    <n v="6.7969999999999997"/>
    <d v="1899-12-30T00:00:00"/>
    <n v="0"/>
    <n v="0.76550000000000007"/>
    <n v="0.75977653631284914"/>
    <m/>
    <n v="16"/>
    <n v="3"/>
    <n v="0"/>
    <n v="0"/>
    <n v="0"/>
    <n v="0"/>
    <n v="0"/>
    <n v="0"/>
    <n v="0"/>
    <n v="0"/>
    <n v="3"/>
    <n v="3"/>
    <n v="22"/>
    <s v="No Cumple"/>
    <s v="No Cumple"/>
    <s v="No Cumple"/>
    <s v="No Cumple"/>
    <s v="No Cumple"/>
    <s v="No Cumple"/>
    <n v="6"/>
    <n v="0.5"/>
    <n v="2429.1355932203373"/>
    <n v="0"/>
    <n v="0"/>
    <n v="0"/>
    <n v="0"/>
    <n v="0"/>
    <n v="0"/>
    <s v="Si"/>
    <n v="0"/>
    <m/>
    <m/>
  </r>
  <r>
    <s v="40911347"/>
    <s v="CHAUPIS SANTOS SANDRA CECILIA"/>
    <x v="1"/>
    <d v="2023-01-09T00:00:00"/>
    <d v="1899-12-30T00:00:00"/>
    <s v="2 año(s); 9 mes(es) y 14 día(s)"/>
    <x v="0"/>
    <x v="0"/>
    <x v="0"/>
    <x v="0"/>
    <s v="FULL TIME"/>
    <d v="1900-01-05T14:23:59"/>
    <d v="1900-01-05T00:00:00"/>
    <n v="1"/>
    <n v="1405"/>
    <n v="1057.5"/>
    <n v="1.3286052009456264"/>
    <d v="1899-12-30T00:04:55"/>
    <n v="295.10399999999998"/>
    <n v="295.10399999999998"/>
    <s v=""/>
    <d v="1899-12-30T00:05:00"/>
    <n v="299.50299999999999"/>
    <d v="1899-12-30T00:00:08"/>
    <n v="7.6340000000000003"/>
    <d v="1899-12-30T00:00:09"/>
    <n v="9.0299999999999994"/>
    <n v="0.878"/>
    <n v="0.88925081433224751"/>
    <m/>
    <n v="18"/>
    <n v="0"/>
    <n v="0"/>
    <n v="0"/>
    <n v="0"/>
    <n v="0"/>
    <n v="0"/>
    <n v="0"/>
    <n v="1"/>
    <n v="0"/>
    <n v="4"/>
    <n v="0"/>
    <n v="23"/>
    <s v="Cumple"/>
    <s v="Cumple"/>
    <s v="No Cumple"/>
    <s v="Cumple"/>
    <s v="Cumple"/>
    <s v="Cumple"/>
    <n v="1"/>
    <s v=""/>
    <n v="3607.7542372881335"/>
    <n v="0"/>
    <n v="0"/>
    <n v="35"/>
    <n v="0"/>
    <n v="0"/>
    <n v="35"/>
    <s v="Si"/>
    <n v="35"/>
    <m/>
    <m/>
  </r>
  <r>
    <s v="45558915"/>
    <s v="CARDENAS LEON EVELYN JENNY"/>
    <x v="1"/>
    <d v="2025-10-09T00:00:00"/>
    <d v="1899-12-30T00:00:00"/>
    <s v="0 año(s); 0 mes(es) y 14 día(s)"/>
    <x v="1"/>
    <x v="0"/>
    <x v="0"/>
    <x v="0"/>
    <s v="FULL TIME"/>
    <d v="1900-01-02T18:04:44"/>
    <d v="1900-01-03T00:00:00"/>
    <n v="0.93832090277777791"/>
    <n v="948"/>
    <n v="705"/>
    <n v="1.3446808510638297"/>
    <d v="1899-12-30T00:04:32"/>
    <n v="272.22000000000003"/>
    <n v="272.22000000000003"/>
    <s v=""/>
    <d v="1899-12-30T00:04:33"/>
    <n v="272.54199999999997"/>
    <d v="1899-12-30T00:00:10"/>
    <n v="10"/>
    <d v="1899-12-30T00:00:00"/>
    <n v="0.14799999999999999"/>
    <n v="0.85033333333333339"/>
    <n v="0.82608695652173914"/>
    <m/>
    <n v="12"/>
    <n v="0"/>
    <n v="0"/>
    <n v="0"/>
    <n v="0"/>
    <n v="0"/>
    <n v="0"/>
    <n v="0"/>
    <n v="0"/>
    <n v="0"/>
    <n v="2"/>
    <n v="0"/>
    <n v="14"/>
    <s v="Cumple"/>
    <s v="Cumple"/>
    <s v="Cumple"/>
    <s v="Cumple"/>
    <s v="Cumple"/>
    <s v="Cumple"/>
    <n v="0"/>
    <s v=""/>
    <n v="2434.2711864406765"/>
    <n v="0"/>
    <n v="0"/>
    <n v="55"/>
    <n v="0"/>
    <n v="0"/>
    <n v="55"/>
    <s v="No"/>
    <n v="0"/>
    <m/>
    <m/>
  </r>
  <r>
    <s v="72194081"/>
    <s v="SANCHEZ VALENCIA VALENTINA LIZBEL"/>
    <x v="1"/>
    <d v="2025-10-09T00:00:00"/>
    <d v="1899-12-30T00:00:00"/>
    <s v="0 año(s); 0 mes(es) y 14 día(s)"/>
    <x v="1"/>
    <x v="0"/>
    <x v="0"/>
    <x v="0"/>
    <s v="FULL TIME"/>
    <d v="1900-01-02T16:27:35"/>
    <d v="1900-01-03T00:00:00"/>
    <n v="0.92145647858796298"/>
    <n v="1086"/>
    <n v="705"/>
    <n v="1.5404255319148936"/>
    <d v="1899-12-30T00:03:51"/>
    <n v="231.18799999999999"/>
    <n v="231.18799999999999"/>
    <s v=""/>
    <d v="1899-12-30T00:03:47"/>
    <n v="226.578"/>
    <d v="1899-12-30T00:00:10"/>
    <n v="10"/>
    <d v="1899-12-30T00:00:00"/>
    <n v="0"/>
    <n v="0.65833333333333333"/>
    <n v="0.76649746192893398"/>
    <m/>
    <n v="12"/>
    <n v="0"/>
    <n v="0"/>
    <n v="0"/>
    <n v="0"/>
    <n v="0"/>
    <n v="0"/>
    <n v="0"/>
    <n v="0"/>
    <n v="0"/>
    <n v="2"/>
    <n v="0"/>
    <n v="14"/>
    <s v="Cumple"/>
    <s v="Cumple"/>
    <s v="Cumple"/>
    <s v="No Cumple"/>
    <s v="No Cumple"/>
    <s v="Cumple"/>
    <n v="2"/>
    <s v=""/>
    <n v="2788.6271186440663"/>
    <n v="0"/>
    <n v="0"/>
    <n v="55"/>
    <n v="0"/>
    <n v="0"/>
    <n v="55"/>
    <s v="No"/>
    <n v="0"/>
    <m/>
    <m/>
  </r>
  <r>
    <s v="04824961"/>
    <s v="SILVA RUIZ KATTY"/>
    <x v="1"/>
    <d v="2025-10-09T00:00:00"/>
    <d v="1899-12-30T00:00:00"/>
    <s v="0 año(s); 0 mes(es) y 14 día(s)"/>
    <x v="1"/>
    <x v="0"/>
    <x v="0"/>
    <x v="0"/>
    <s v="FULL TIME"/>
    <d v="1900-01-02T12:26:46"/>
    <d v="1900-01-03T08:00:00"/>
    <n v="0.81198248130341877"/>
    <n v="757"/>
    <n v="763.75"/>
    <n v="0.99116202945990184"/>
    <d v="1899-12-30T00:05:32"/>
    <n v="332.26900000000001"/>
    <n v="332.26900000000001"/>
    <s v=""/>
    <d v="1899-12-30T00:05:39"/>
    <n v="338.59399999999999"/>
    <d v="1899-12-30T00:00:06"/>
    <n v="6.0839999999999996"/>
    <d v="1899-12-30T00:00:00"/>
    <n v="0.39"/>
    <n v="0.89200000000000002"/>
    <n v="0.92436974789915971"/>
    <m/>
    <n v="11"/>
    <n v="2"/>
    <n v="0"/>
    <n v="0"/>
    <n v="0"/>
    <n v="0"/>
    <n v="0"/>
    <n v="0"/>
    <n v="0"/>
    <n v="0"/>
    <n v="1"/>
    <n v="2"/>
    <n v="14"/>
    <s v="No Cumple"/>
    <s v="No Cumple"/>
    <s v="No Cumple"/>
    <s v="Cumple"/>
    <s v="Cumple"/>
    <s v="No Cumple"/>
    <n v="4"/>
    <n v="0.25"/>
    <n v="1943.822033898304"/>
    <n v="0"/>
    <n v="0"/>
    <n v="0"/>
    <n v="0"/>
    <n v="0"/>
    <n v="0"/>
    <s v="No"/>
    <n v="0"/>
    <m/>
    <m/>
  </r>
  <r>
    <s v="72456179"/>
    <s v="LA ROSA LÓPEZ CARLOS OMAR"/>
    <x v="1"/>
    <d v="2025-06-05T00:00:00"/>
    <d v="1899-12-30T00:00:00"/>
    <s v="0 año(s); 4 mes(es) y 18 día(s)"/>
    <x v="0"/>
    <x v="0"/>
    <x v="0"/>
    <x v="0"/>
    <s v="PART TIME"/>
    <d v="1900-01-01T14:59:01"/>
    <d v="1900-01-02T04:00:00"/>
    <n v="0.82873091374269003"/>
    <n v="570"/>
    <n v="558.125"/>
    <n v="1.0212765957446808"/>
    <d v="1899-12-30T00:04:16"/>
    <n v="255.56100000000001"/>
    <n v="255.56100000000001"/>
    <s v=""/>
    <d v="1899-12-30T00:05:08"/>
    <n v="307.76900000000001"/>
    <d v="1899-12-30T00:00:05"/>
    <n v="5.1020000000000003"/>
    <d v="1899-12-30T00:00:00"/>
    <n v="0"/>
    <n v="0.753"/>
    <n v="0.88034188034188032"/>
    <m/>
    <n v="18"/>
    <n v="1"/>
    <n v="0"/>
    <n v="0"/>
    <n v="0"/>
    <n v="0"/>
    <n v="0"/>
    <n v="0"/>
    <n v="0"/>
    <n v="0"/>
    <n v="3"/>
    <n v="1"/>
    <n v="22"/>
    <s v="No Cumple"/>
    <s v="Cumple"/>
    <s v="Cumple"/>
    <s v="No Cumple"/>
    <s v="Cumple"/>
    <s v="No Cumple"/>
    <n v="3"/>
    <n v="0.25"/>
    <n v="1463.6440677966093"/>
    <n v="0"/>
    <n v="0"/>
    <n v="55"/>
    <n v="0"/>
    <n v="0"/>
    <n v="55"/>
    <s v="Si"/>
    <n v="20.625"/>
    <m/>
    <m/>
  </r>
  <r>
    <s v="10719092"/>
    <s v="SANCHEZ ZELADA KETTY BEATRIZ"/>
    <x v="1"/>
    <d v="2025-06-05T00:00:00"/>
    <d v="2025-10-03T00:00:00"/>
    <s v="0 año(s); 4 mes(es) y 18 día(s)"/>
    <x v="0"/>
    <x v="1"/>
    <x v="1"/>
    <x v="0"/>
    <s v="PART TIME"/>
    <d v="1899-12-30T06:00:41"/>
    <d v="1899-12-30T08:00:00"/>
    <n v="0.75143246527777785"/>
    <n v="40"/>
    <n v="58.75"/>
    <n v="0.68085106382978722"/>
    <d v="1899-12-30T00:03:58"/>
    <n v="238.387"/>
    <n v="238.387"/>
    <s v=""/>
    <d v="1899-12-30T00:03:49"/>
    <n v="228.697"/>
    <d v="1899-12-30T00:00:05"/>
    <n v="5.141"/>
    <d v="1899-12-30T00:00:10"/>
    <n v="9.6850000000000005"/>
    <s v="-"/>
    <n v="0.77777777777777779"/>
    <m/>
    <n v="2"/>
    <n v="0"/>
    <n v="0"/>
    <n v="0"/>
    <n v="0"/>
    <n v="0"/>
    <n v="0"/>
    <n v="0"/>
    <n v="1"/>
    <n v="0"/>
    <n v="0"/>
    <n v="0"/>
    <n v="3"/>
    <s v="No Cumple"/>
    <s v="No Cumple"/>
    <s v="Cumple"/>
    <s v="-"/>
    <s v="No Cumple"/>
    <s v="Cumple"/>
    <n v="3"/>
    <s v=""/>
    <n v="102.7118644067796"/>
    <n v="0"/>
    <n v="0"/>
    <n v="55"/>
    <n v="0"/>
    <n v="0"/>
    <n v="55"/>
    <s v="No"/>
    <n v="0"/>
    <m/>
    <m/>
  </r>
  <r>
    <s v="77668835"/>
    <s v="MONTALVAN PANAIFO JUAN DANIEL"/>
    <x v="1"/>
    <d v="2025-06-28T00:00:00"/>
    <d v="1899-12-30T00:00:00"/>
    <s v="0 año(s); 3 mes(es) y 25 día(s)"/>
    <x v="0"/>
    <x v="1"/>
    <x v="0"/>
    <x v="0"/>
    <s v="FULL TIME"/>
    <d v="1900-01-05T12:18:21"/>
    <d v="1900-01-05T08:00:00"/>
    <n v="1"/>
    <n v="1317"/>
    <n v="1116.25"/>
    <n v="1.1798432250839865"/>
    <d v="1899-12-30T00:05:36"/>
    <n v="335.69400000000002"/>
    <n v="335.69400000000002"/>
    <s v=""/>
    <d v="1899-12-30T00:05:44"/>
    <n v="344.04500000000002"/>
    <d v="1899-12-30T00:00:10"/>
    <n v="9.8079999999999998"/>
    <d v="1899-12-30T00:00:00"/>
    <n v="0"/>
    <n v="0.75800000000000001"/>
    <n v="0.782258064516129"/>
    <m/>
    <n v="19"/>
    <n v="0"/>
    <n v="0"/>
    <n v="0"/>
    <n v="0"/>
    <n v="0"/>
    <n v="0"/>
    <n v="0"/>
    <n v="0"/>
    <n v="0"/>
    <n v="4"/>
    <n v="0"/>
    <n v="23"/>
    <s v="Cumple"/>
    <s v="Cumple"/>
    <s v="No Cumple"/>
    <s v="No Cumple"/>
    <s v="Cumple"/>
    <s v="Cumple"/>
    <n v="2"/>
    <s v=""/>
    <n v="3381.7881355932182"/>
    <n v="0"/>
    <n v="0"/>
    <n v="0"/>
    <n v="0"/>
    <n v="0"/>
    <n v="0"/>
    <s v="Si"/>
    <n v="0"/>
    <m/>
    <m/>
  </r>
  <r>
    <s v="46413667"/>
    <s v="LOPEZ LAURO ARACELY"/>
    <x v="1"/>
    <d v="2024-01-23T00:00:00"/>
    <d v="1899-12-30T00:00:00"/>
    <s v="1 año(s); 9 mes(es) y 0 día(s)"/>
    <x v="0"/>
    <x v="1"/>
    <x v="0"/>
    <x v="3"/>
    <s v="FULL TIME"/>
    <d v="1900-01-04T05:18:08"/>
    <d v="1900-01-04T16:00:00"/>
    <n v="0.92134074550653611"/>
    <n v="1234"/>
    <n v="998.75"/>
    <n v="1.2355444305381726"/>
    <d v="1899-12-30T00:05:08"/>
    <n v="307.68400000000003"/>
    <n v="307.68400000000003"/>
    <s v=""/>
    <d v="1899-12-30T00:04:38"/>
    <n v="277.88200000000001"/>
    <d v="1899-12-30T00:00:06"/>
    <n v="6.46"/>
    <d v="1899-12-30T00:00:30"/>
    <n v="29.867999999999999"/>
    <n v="0.92966666666666653"/>
    <n v="0.87732342007434949"/>
    <m/>
    <n v="17"/>
    <n v="0"/>
    <n v="0"/>
    <n v="0"/>
    <n v="0"/>
    <n v="0"/>
    <n v="0"/>
    <n v="0"/>
    <n v="6"/>
    <n v="0"/>
    <n v="4"/>
    <n v="0"/>
    <n v="27"/>
    <s v="Cumple"/>
    <s v="Cumple"/>
    <s v="No Cumple"/>
    <s v="Cumple"/>
    <s v="Cumple"/>
    <s v="Cumple"/>
    <n v="1"/>
    <s v=""/>
    <n v="3168.6610169491505"/>
    <n v="0"/>
    <n v="35"/>
    <n v="35"/>
    <n v="0"/>
    <n v="0"/>
    <n v="70"/>
    <s v="Si"/>
    <n v="70"/>
    <m/>
    <m/>
  </r>
  <r>
    <s v="75437296"/>
    <s v="ARAKAKI VILLACORTA RODRIGO SEBASTIAN"/>
    <x v="1"/>
    <d v="2024-06-01T00:00:00"/>
    <d v="1899-12-30T00:00:00"/>
    <s v="1 año(s); 4 mes(es) y 22 día(s)"/>
    <x v="0"/>
    <x v="1"/>
    <x v="0"/>
    <x v="0"/>
    <s v="FULL TIME"/>
    <d v="1900-01-04T17:15:31"/>
    <d v="1900-01-05T08:00:00"/>
    <n v="0.90301806286549713"/>
    <n v="689"/>
    <n v="1116.25"/>
    <n v="0.61724524076147813"/>
    <d v="1899-12-30T00:06:56"/>
    <n v="416.13799999999998"/>
    <n v="416.13799999999998"/>
    <s v=""/>
    <d v="1899-12-30T00:09:46"/>
    <n v="586.005"/>
    <d v="1899-12-30T00:00:10"/>
    <n v="9.9730000000000008"/>
    <d v="1899-12-30T00:00:00"/>
    <n v="0.185"/>
    <n v="0.89866666666666661"/>
    <n v="0.81132075471698117"/>
    <m/>
    <n v="16"/>
    <n v="3"/>
    <n v="0"/>
    <n v="0"/>
    <n v="0"/>
    <n v="0"/>
    <n v="0"/>
    <n v="0"/>
    <n v="1"/>
    <n v="0"/>
    <n v="3"/>
    <n v="3"/>
    <n v="23"/>
    <s v="No Cumple"/>
    <s v="No Cumple"/>
    <s v="No Cumple"/>
    <s v="Cumple"/>
    <s v="Cumple"/>
    <s v="No Cumple"/>
    <n v="4"/>
    <n v="0.5"/>
    <n v="1769.2118644067787"/>
    <n v="0"/>
    <n v="0"/>
    <n v="0"/>
    <n v="0"/>
    <n v="0"/>
    <n v="0"/>
    <s v="Si"/>
    <n v="0"/>
    <m/>
    <m/>
  </r>
  <r>
    <s v="09893591"/>
    <s v="LUNA QUINTANILLA VICTOR HUMBERTO"/>
    <x v="1"/>
    <d v="2025-09-25T00:00:00"/>
    <d v="1899-12-30T00:00:00"/>
    <s v="0 año(s); 0 mes(es) y 28 día(s)"/>
    <x v="1"/>
    <x v="1"/>
    <x v="0"/>
    <x v="0"/>
    <s v="FULL TIME"/>
    <d v="1900-01-05T01:44:57"/>
    <d v="1900-01-05T08:00:00"/>
    <n v="0.95887598866959067"/>
    <n v="1259"/>
    <n v="1116.25"/>
    <n v="1.1278835386338186"/>
    <d v="1899-12-30T00:04:20"/>
    <n v="260.28899999999999"/>
    <n v="260.28899999999999"/>
    <s v=""/>
    <d v="1899-12-30T00:04:55"/>
    <n v="294.55799999999999"/>
    <d v="1899-12-30T00:00:10"/>
    <n v="9.9819999999999993"/>
    <d v="1899-12-30T00:00:00"/>
    <n v="7.2999999999999995E-2"/>
    <n v="0.85649999999999993"/>
    <n v="0.74860335195530725"/>
    <m/>
    <n v="19"/>
    <n v="0"/>
    <n v="0"/>
    <n v="0"/>
    <n v="0"/>
    <n v="0"/>
    <n v="0"/>
    <n v="0"/>
    <n v="0"/>
    <n v="0"/>
    <n v="3"/>
    <n v="0"/>
    <n v="22"/>
    <s v="Cumple"/>
    <s v="Cumple"/>
    <s v="Cumple"/>
    <s v="Cumple"/>
    <s v="No Cumple"/>
    <s v="Cumple"/>
    <n v="1"/>
    <s v=""/>
    <n v="3232.855932203388"/>
    <n v="0"/>
    <n v="0"/>
    <n v="55"/>
    <n v="0"/>
    <n v="0"/>
    <n v="55"/>
    <s v="Si"/>
    <n v="55"/>
    <m/>
    <m/>
  </r>
  <r>
    <s v="42272150"/>
    <s v="CHANG CRUZ CINTHIA BRENEICE"/>
    <x v="1"/>
    <d v="2025-10-21T00:00:00"/>
    <d v="1899-12-30T00:00:00"/>
    <s v="0 año(s); 0 mes(es) y 2 día(s)"/>
    <x v="1"/>
    <x v="1"/>
    <x v="0"/>
    <x v="0"/>
    <s v="FULL TIME"/>
    <d v="1899-12-30T15:10:26"/>
    <d v="1899-12-30T16:00:00"/>
    <n v="0.94837425347222226"/>
    <n v="144"/>
    <n v="117.5"/>
    <n v="1.225531914893617"/>
    <d v="1899-12-30T00:05:15"/>
    <n v="314.63499999999999"/>
    <n v="314.63499999999999"/>
    <s v=""/>
    <d v="1899-12-30T00:05:09"/>
    <n v="308.63"/>
    <d v="1899-12-30T00:00:10"/>
    <n v="9.8620000000000001"/>
    <d v="1899-12-30T00:00:00"/>
    <n v="0.39900000000000002"/>
    <n v="0.88800000000000001"/>
    <s v="-"/>
    <m/>
    <n v="2"/>
    <n v="0"/>
    <n v="0"/>
    <n v="0"/>
    <n v="0"/>
    <n v="0"/>
    <n v="0"/>
    <n v="0"/>
    <n v="0"/>
    <n v="0"/>
    <n v="0"/>
    <n v="0"/>
    <n v="2"/>
    <s v="Cumple"/>
    <s v="Cumple"/>
    <s v="No Cumple"/>
    <s v="Cumple"/>
    <s v="-"/>
    <s v="Cumple"/>
    <n v="1"/>
    <s v=""/>
    <n v="369.76271186440658"/>
    <n v="0"/>
    <n v="0"/>
    <n v="35"/>
    <n v="0"/>
    <n v="0"/>
    <n v="35"/>
    <s v="No"/>
    <n v="0"/>
    <m/>
    <m/>
  </r>
  <r>
    <s v="73227285"/>
    <s v="LOZANO FALCONI MELISA"/>
    <x v="1"/>
    <d v="2023-07-19T00:00:00"/>
    <d v="1899-12-30T00:00:00"/>
    <s v="2 año(s); 3 mes(es) y 4 día(s)"/>
    <x v="0"/>
    <x v="1"/>
    <x v="0"/>
    <x v="0"/>
    <s v="PART TIME"/>
    <d v="1900-01-01T10:25:45"/>
    <d v="1900-01-02T04:00:00"/>
    <n v="0.76880449561403508"/>
    <n v="890"/>
    <n v="558.125"/>
    <n v="1.5946248600223965"/>
    <d v="1899-12-30T00:03:05"/>
    <n v="185.036"/>
    <n v="185.036"/>
    <s v=""/>
    <d v="1899-12-30T00:02:53"/>
    <n v="172.673"/>
    <d v="1899-12-30T00:00:04"/>
    <n v="4.173"/>
    <d v="1899-12-30T00:00:12"/>
    <n v="12.378"/>
    <n v="0.93666666666666665"/>
    <n v="0.77777777777777779"/>
    <m/>
    <n v="18"/>
    <n v="1"/>
    <n v="0"/>
    <n v="0"/>
    <n v="0"/>
    <n v="0"/>
    <n v="0"/>
    <n v="0"/>
    <n v="0"/>
    <n v="0"/>
    <n v="3"/>
    <n v="1"/>
    <n v="22"/>
    <s v="No Cumple"/>
    <s v="Cumple"/>
    <s v="Cumple"/>
    <s v="Cumple"/>
    <s v="No Cumple"/>
    <s v="No Cumple"/>
    <n v="3"/>
    <n v="0.25"/>
    <n v="2285.3389830508463"/>
    <n v="0"/>
    <n v="35"/>
    <n v="55"/>
    <n v="70"/>
    <n v="0"/>
    <n v="160"/>
    <s v="Si"/>
    <n v="60"/>
    <m/>
    <m/>
  </r>
  <r>
    <s v="77202205"/>
    <s v="DONAYRE LIZARRAGA ADRIANA DKARLA"/>
    <x v="1"/>
    <d v="2021-12-15T00:00:00"/>
    <d v="1899-12-30T00:00:00"/>
    <s v="3 año(s); 10 mes(es) y 8 día(s)"/>
    <x v="0"/>
    <x v="2"/>
    <x v="0"/>
    <x v="0"/>
    <s v="FULL TIME"/>
    <d v="1900-01-04T07:57:12"/>
    <d v="1900-01-04T16:00:00"/>
    <n v="0.94083368055555561"/>
    <n v="485"/>
    <n v="998.75"/>
    <n v="0.4856070087609512"/>
    <d v="1899-12-30T00:03:06"/>
    <n v="186.21100000000001"/>
    <n v="186.21100000000001"/>
    <s v=""/>
    <d v="1899-12-30T00:03:04"/>
    <n v="184.334"/>
    <d v="1899-12-30T00:00:09"/>
    <n v="8.7889999999999997"/>
    <d v="1899-12-30T00:00:23"/>
    <n v="22.652000000000001"/>
    <n v="0.90200000000000002"/>
    <n v="0.75172413793103443"/>
    <m/>
    <n v="17"/>
    <n v="0"/>
    <n v="0"/>
    <n v="0"/>
    <n v="0"/>
    <n v="0"/>
    <n v="0"/>
    <n v="0"/>
    <n v="2"/>
    <n v="0"/>
    <n v="3"/>
    <n v="0"/>
    <n v="22"/>
    <s v="Cumple"/>
    <s v="No Cumple"/>
    <s v="Cumple"/>
    <s v="Cumple"/>
    <s v="No Cumple"/>
    <s v="Cumple"/>
    <n v="2"/>
    <s v=""/>
    <n v="1245.3813559322027"/>
    <n v="0"/>
    <n v="40"/>
    <n v="60"/>
    <n v="0"/>
    <n v="30"/>
    <n v="130"/>
    <s v="Si"/>
    <n v="130"/>
    <m/>
    <m/>
  </r>
  <r>
    <s v="07970939"/>
    <s v="ASCUEZ RIOS MONICA VANESA"/>
    <x v="2"/>
    <d v="2022-02-01T00:00:00"/>
    <d v="1899-12-30T00:00:00"/>
    <s v="3 año(s); 8 mes(es) y 22 día(s)"/>
    <x v="0"/>
    <x v="0"/>
    <x v="0"/>
    <x v="3"/>
    <s v="FULL TIME"/>
    <d v="1900-01-04T08:19:22"/>
    <d v="1900-01-04T08:00:00"/>
    <n v="1"/>
    <n v="1303"/>
    <n v="940"/>
    <n v="1.3861702127659574"/>
    <d v="1899-12-30T00:03:06"/>
    <n v="186.33"/>
    <n v="186.33"/>
    <s v=""/>
    <d v="1899-12-30T00:04:12"/>
    <n v="251.93899999999999"/>
    <d v="1899-12-30T00:00:06"/>
    <n v="5.8780000000000001"/>
    <d v="1899-12-30T00:00:09"/>
    <n v="9.33"/>
    <n v="0.90200000000000002"/>
    <n v="0.86614173228346458"/>
    <m/>
    <n v="16"/>
    <n v="0"/>
    <n v="0"/>
    <n v="0"/>
    <n v="0"/>
    <n v="0"/>
    <n v="2"/>
    <n v="0"/>
    <n v="1"/>
    <n v="0"/>
    <n v="3"/>
    <n v="0"/>
    <n v="22"/>
    <s v="Cumple"/>
    <s v="Cumple"/>
    <s v="Cumple"/>
    <s v="Cumple"/>
    <s v="Cumple"/>
    <s v="Cumple"/>
    <n v="0"/>
    <s v=""/>
    <n v="3345.8389830508454"/>
    <n v="0"/>
    <n v="35"/>
    <n v="55"/>
    <n v="0"/>
    <n v="0"/>
    <n v="90"/>
    <s v="Si"/>
    <n v="90"/>
    <m/>
    <m/>
  </r>
  <r>
    <s v="90707451"/>
    <s v="ZAPATEL CANELO ADRIANA CAMILA"/>
    <x v="2"/>
    <d v="2025-09-05T00:00:00"/>
    <d v="1899-12-30T00:00:00"/>
    <s v="0 año(s); 1 mes(es) y 18 día(s)"/>
    <x v="1"/>
    <x v="0"/>
    <x v="0"/>
    <x v="0"/>
    <s v="FULL TIME"/>
    <d v="1900-01-04T23:53:05"/>
    <d v="1900-01-05T08:00:00"/>
    <n v="0.94660974963450284"/>
    <n v="1163"/>
    <n v="1116.25"/>
    <n v="1.0418812989921613"/>
    <d v="1899-12-30T00:03:08"/>
    <n v="187.887"/>
    <n v="187.887"/>
    <s v=""/>
    <d v="1899-12-30T00:05:19"/>
    <n v="319.48899999999998"/>
    <d v="1899-12-30T00:00:10"/>
    <n v="10"/>
    <d v="1899-12-30T00:00:00"/>
    <n v="0"/>
    <n v="0.81800000000000006"/>
    <n v="0.79146919431279616"/>
    <m/>
    <n v="19"/>
    <n v="0"/>
    <n v="0"/>
    <n v="0"/>
    <n v="0"/>
    <n v="0"/>
    <n v="0"/>
    <n v="0"/>
    <n v="1"/>
    <n v="0"/>
    <n v="3"/>
    <n v="0"/>
    <n v="23"/>
    <s v="Cumple"/>
    <s v="Cumple"/>
    <s v="Cumple"/>
    <s v="No Cumple"/>
    <s v="Cumple"/>
    <s v="Cumple"/>
    <n v="1"/>
    <s v=""/>
    <n v="2986.3474576271169"/>
    <n v="0"/>
    <n v="0"/>
    <n v="55"/>
    <n v="0"/>
    <n v="0"/>
    <n v="55"/>
    <s v="Si"/>
    <n v="55"/>
    <m/>
    <m/>
  </r>
  <r>
    <s v="07871500"/>
    <s v="GRADOS POLIAKOFF MARIELLA KATHERINE"/>
    <x v="2"/>
    <d v="2023-09-05T00:00:00"/>
    <d v="1899-12-30T00:00:00"/>
    <s v="2 año(s); 1 mes(es) y 18 día(s)"/>
    <x v="0"/>
    <x v="0"/>
    <x v="0"/>
    <x v="0"/>
    <s v="FULL TIME"/>
    <d v="1900-01-05T23:43:11"/>
    <d v="1900-01-05T00:00:00"/>
    <n v="1"/>
    <n v="2010"/>
    <n v="1057.5"/>
    <n v="1.9007092198581561"/>
    <d v="1899-12-30T00:02:28"/>
    <n v="148.42400000000001"/>
    <n v="148.42400000000001"/>
    <s v=""/>
    <d v="1899-12-30T00:03:22"/>
    <n v="202.131"/>
    <d v="1899-12-30T00:00:06"/>
    <n v="6.1689999999999996"/>
    <d v="1899-12-30T00:00:06"/>
    <n v="6.1740000000000004"/>
    <n v="0.86"/>
    <n v="0.74509803921568629"/>
    <m/>
    <n v="18"/>
    <n v="0"/>
    <n v="0"/>
    <n v="0"/>
    <n v="0"/>
    <n v="0"/>
    <n v="0"/>
    <n v="0"/>
    <n v="0"/>
    <n v="0"/>
    <n v="3"/>
    <n v="0"/>
    <n v="21"/>
    <s v="Cumple"/>
    <s v="Cumple"/>
    <s v="Cumple"/>
    <s v="Cumple"/>
    <s v="No Cumple"/>
    <s v="Cumple"/>
    <n v="1"/>
    <s v=""/>
    <n v="5161.2711864406747"/>
    <n v="0"/>
    <n v="0"/>
    <n v="55"/>
    <n v="70"/>
    <n v="0"/>
    <n v="125"/>
    <s v="Si"/>
    <n v="125"/>
    <m/>
    <m/>
  </r>
  <r>
    <s v="09608199"/>
    <s v="VERGARAY CHAUCA MIRIAM MARTHA"/>
    <x v="2"/>
    <d v="2023-09-05T00:00:00"/>
    <d v="1899-12-30T00:00:00"/>
    <s v="2 año(s); 1 mes(es) y 18 día(s)"/>
    <x v="0"/>
    <x v="0"/>
    <x v="0"/>
    <x v="3"/>
    <s v="FULL TIME"/>
    <d v="1900-01-04T18:36:34"/>
    <d v="1900-01-05T00:00:00"/>
    <n v="0.96256479166666675"/>
    <n v="1363"/>
    <n v="1057.5"/>
    <n v="1.288888888888889"/>
    <d v="1899-12-30T00:03:47"/>
    <n v="226.61099999999999"/>
    <n v="226.61099999999999"/>
    <s v=""/>
    <d v="1899-12-30T00:04:41"/>
    <n v="280.613"/>
    <d v="1899-12-30T00:00:07"/>
    <n v="7.0229999999999997"/>
    <d v="1899-12-30T00:00:00"/>
    <n v="0"/>
    <n v="0.84400000000000008"/>
    <n v="0.87943262411347523"/>
    <m/>
    <n v="18"/>
    <n v="0"/>
    <n v="0"/>
    <n v="0"/>
    <n v="0"/>
    <n v="0"/>
    <n v="0"/>
    <n v="0"/>
    <n v="1"/>
    <n v="0"/>
    <n v="3"/>
    <n v="0"/>
    <n v="22"/>
    <s v="Cumple"/>
    <s v="Cumple"/>
    <s v="Cumple"/>
    <s v="No Cumple"/>
    <s v="Cumple"/>
    <s v="Cumple"/>
    <n v="1"/>
    <s v=""/>
    <n v="3499.9067796610148"/>
    <n v="0"/>
    <n v="0"/>
    <n v="55"/>
    <n v="0"/>
    <n v="0"/>
    <n v="55"/>
    <s v="Si"/>
    <n v="55"/>
    <m/>
    <m/>
  </r>
  <r>
    <s v="10677211"/>
    <s v="GOYA CALLIRGOS CARMEN DIANA"/>
    <x v="2"/>
    <d v="2025-07-12T00:00:00"/>
    <d v="1899-12-30T00:00:00"/>
    <s v="0 año(s); 3 mes(es) y 11 día(s)"/>
    <x v="2"/>
    <x v="0"/>
    <x v="0"/>
    <x v="0"/>
    <s v="FULL TIME"/>
    <d v="1900-01-03T11:23:16"/>
    <d v="1900-01-03T08:00:00"/>
    <n v="1"/>
    <n v="647"/>
    <n v="763.75"/>
    <n v="0.84713584288052368"/>
    <d v="1899-12-30T00:05:48"/>
    <n v="348.02800000000002"/>
    <n v="348.02800000000002"/>
    <s v=""/>
    <d v="1899-12-30T00:07:53"/>
    <n v="473.30099999999999"/>
    <d v="1899-12-30T00:00:11"/>
    <n v="11.052"/>
    <d v="1899-12-30T00:00:00"/>
    <n v="0.10199999999999999"/>
    <n v="0.93049999999999999"/>
    <n v="0.83333333333333337"/>
    <m/>
    <n v="13"/>
    <n v="0"/>
    <n v="0"/>
    <n v="0"/>
    <n v="0"/>
    <n v="0"/>
    <n v="0"/>
    <n v="0"/>
    <n v="4"/>
    <n v="0"/>
    <n v="4"/>
    <n v="0"/>
    <n v="21"/>
    <s v="Cumple"/>
    <s v="No Cumple"/>
    <s v="No Cumple"/>
    <s v="Cumple"/>
    <s v="Cumple"/>
    <s v="Cumple"/>
    <n v="2"/>
    <s v=""/>
    <n v="1661.3644067796599"/>
    <n v="0"/>
    <n v="35"/>
    <n v="0"/>
    <n v="0"/>
    <n v="0"/>
    <n v="35"/>
    <s v="No"/>
    <n v="0"/>
    <m/>
    <m/>
  </r>
  <r>
    <s v="73721337"/>
    <s v="LESLIE MARISOL LUCERO"/>
    <x v="2"/>
    <d v="2025-08-14T00:00:00"/>
    <d v="1899-12-30T00:00:00"/>
    <s v="0 año(s); 2 mes(es) y 9 día(s)"/>
    <x v="2"/>
    <x v="0"/>
    <x v="0"/>
    <x v="0"/>
    <s v="FULL TIME"/>
    <d v="1900-01-05T04:53:58"/>
    <d v="1900-01-05T08:00:00"/>
    <n v="0.97960147295321642"/>
    <n v="1388"/>
    <n v="1116.25"/>
    <n v="1.2434490481522957"/>
    <d v="1899-12-30T00:04:22"/>
    <n v="262.46600000000001"/>
    <n v="262.46600000000001"/>
    <s v=""/>
    <d v="1899-12-30T00:04:58"/>
    <n v="298.28800000000001"/>
    <d v="1899-12-30T00:00:07"/>
    <n v="6.5759999999999996"/>
    <d v="1899-12-30T00:00:00"/>
    <n v="0.13800000000000001"/>
    <n v="0.91266666666666663"/>
    <n v="0.83076923076923082"/>
    <m/>
    <n v="19"/>
    <n v="0"/>
    <n v="0"/>
    <n v="0"/>
    <n v="0"/>
    <n v="0"/>
    <n v="0"/>
    <n v="0"/>
    <n v="0"/>
    <n v="0"/>
    <n v="3"/>
    <n v="0"/>
    <n v="22"/>
    <s v="Cumple"/>
    <s v="Cumple"/>
    <s v="Cumple"/>
    <s v="Cumple"/>
    <s v="Cumple"/>
    <s v="Cumple"/>
    <n v="0"/>
    <s v=""/>
    <n v="3564.1016949152522"/>
    <n v="0"/>
    <n v="35"/>
    <n v="55"/>
    <n v="0"/>
    <n v="0"/>
    <n v="90"/>
    <s v="Si"/>
    <n v="90"/>
    <m/>
    <m/>
  </r>
  <r>
    <s v="71193573"/>
    <s v="CAVERO MONGE NARCIZO MARTIN"/>
    <x v="2"/>
    <d v="2025-03-04T00:00:00"/>
    <d v="1899-12-30T00:00:00"/>
    <s v="0 año(s); 7 mes(es) y 19 día(s)"/>
    <x v="0"/>
    <x v="0"/>
    <x v="0"/>
    <x v="1"/>
    <s v="FULL TIME"/>
    <d v="1900-01-04T18:29:12"/>
    <d v="1900-01-05T00:00:00"/>
    <n v="0.96171358989197531"/>
    <n v="529"/>
    <n v="1057.5"/>
    <n v="0.50023640661938529"/>
    <d v="1899-12-30T00:01:54"/>
    <n v="113.65600000000001"/>
    <n v="113.65600000000001"/>
    <s v=""/>
    <d v="1899-12-30T00:02:20"/>
    <n v="139.881"/>
    <d v="1899-12-30T00:00:11"/>
    <n v="11.414"/>
    <d v="1899-12-30T00:00:00"/>
    <n v="0"/>
    <n v="0.93399999999999994"/>
    <n v="0.8"/>
    <m/>
    <n v="18"/>
    <n v="0"/>
    <n v="0"/>
    <n v="0"/>
    <n v="0"/>
    <n v="0"/>
    <n v="0"/>
    <n v="0"/>
    <n v="0"/>
    <n v="0"/>
    <n v="3"/>
    <n v="0"/>
    <n v="21"/>
    <s v="Cumple"/>
    <s v="No Cumple"/>
    <s v="Cumple"/>
    <s v="Cumple"/>
    <s v="Cumple"/>
    <s v="Cumple"/>
    <n v="1"/>
    <s v=""/>
    <n v="1358.3644067796602"/>
    <n v="45"/>
    <n v="35"/>
    <n v="50"/>
    <n v="70"/>
    <n v="0"/>
    <n v="200"/>
    <s v="Si"/>
    <n v="200"/>
    <m/>
    <m/>
  </r>
  <r>
    <s v="72744379"/>
    <s v="ALBURQUEQUE BARCELLI GISSELA ISABEL"/>
    <x v="2"/>
    <d v="2021-09-20T00:00:00"/>
    <d v="1899-12-30T00:00:00"/>
    <s v="4 año(s); 1 mes(es) y 3 día(s)"/>
    <x v="0"/>
    <x v="0"/>
    <x v="0"/>
    <x v="0"/>
    <s v="FULL TIME"/>
    <d v="1899-12-30T00:00:00"/>
    <d v="1899-12-30T00:00:00"/>
    <n v="0"/>
    <n v="0"/>
    <n v="1410"/>
    <n v="0"/>
    <d v="1899-12-30T00:00:00"/>
    <n v="0"/>
    <n v="0"/>
    <s v=""/>
    <d v="1899-12-30T00:00:00"/>
    <n v="0"/>
    <d v="1899-12-30T00:00:00"/>
    <n v="0"/>
    <d v="1899-12-30T00:00:00"/>
    <n v="0"/>
    <s v="-"/>
    <s v="-"/>
    <m/>
    <n v="0"/>
    <n v="0"/>
    <n v="30"/>
    <n v="0"/>
    <n v="0"/>
    <n v="0"/>
    <n v="0"/>
    <n v="0"/>
    <n v="0"/>
    <n v="0"/>
    <n v="0"/>
    <n v="30"/>
    <n v="30"/>
    <s v="-"/>
    <s v="-"/>
    <s v="-"/>
    <s v="-"/>
    <s v="-"/>
    <s v="-"/>
    <n v="0"/>
    <n v="1"/>
    <n v="0"/>
    <n v="0"/>
    <n v="0"/>
    <n v="0"/>
    <n v="0"/>
    <n v="0"/>
    <n v="0"/>
    <s v="No"/>
    <n v="0"/>
    <m/>
    <m/>
  </r>
  <r>
    <s v="47960111"/>
    <s v="AYALA AGUILAR PENELOPE D'YANIRA"/>
    <x v="2"/>
    <d v="2025-06-02T00:00:00"/>
    <d v="1899-12-30T00:00:00"/>
    <s v="0 año(s); 4 mes(es) y 21 día(s)"/>
    <x v="0"/>
    <x v="0"/>
    <x v="0"/>
    <x v="0"/>
    <s v="PART TIME"/>
    <d v="1899-12-31T13:47:55"/>
    <d v="1900-01-01T08:00:00"/>
    <n v="0.67497623015873032"/>
    <n v="320"/>
    <n v="411.25"/>
    <n v="0.77811550151975684"/>
    <d v="1899-12-30T00:04:55"/>
    <n v="294.81599999999997"/>
    <n v="294.81599999999997"/>
    <s v=""/>
    <d v="1899-12-30T00:04:56"/>
    <n v="296.29899999999998"/>
    <d v="1899-12-30T00:00:10"/>
    <n v="9.9649999999999999"/>
    <d v="1899-12-30T00:00:00"/>
    <n v="0"/>
    <n v="0.79300000000000004"/>
    <s v="-"/>
    <m/>
    <n v="12"/>
    <n v="2"/>
    <n v="0"/>
    <n v="0"/>
    <n v="0"/>
    <n v="0"/>
    <n v="0"/>
    <n v="0"/>
    <n v="5"/>
    <n v="0"/>
    <n v="4"/>
    <n v="2"/>
    <n v="23"/>
    <s v="No Cumple"/>
    <s v="No Cumple"/>
    <s v="No Cumple"/>
    <s v="No Cumple"/>
    <s v="-"/>
    <s v="No Cumple"/>
    <n v="5"/>
    <n v="0.25"/>
    <n v="821.69491525423678"/>
    <n v="0"/>
    <n v="0"/>
    <n v="35"/>
    <n v="0"/>
    <n v="0"/>
    <n v="35"/>
    <s v="No"/>
    <n v="0"/>
    <m/>
    <m/>
  </r>
  <r>
    <s v="09892084"/>
    <s v="POZO CONDEZO DE PRINCIPE SARA LUZ"/>
    <x v="2"/>
    <d v="2023-12-05T00:00:00"/>
    <d v="1899-12-30T00:00:00"/>
    <s v="1 año(s); 10 mes(es) y 18 día(s)"/>
    <x v="0"/>
    <x v="1"/>
    <x v="0"/>
    <x v="3"/>
    <s v="FULL TIME"/>
    <d v="1900-01-04T16:06:03"/>
    <d v="1900-01-04T08:00:00"/>
    <n v="1"/>
    <n v="1283"/>
    <n v="940"/>
    <n v="1.3648936170212767"/>
    <d v="1899-12-30T00:04:13"/>
    <n v="252.76400000000001"/>
    <n v="252.76400000000001"/>
    <s v=""/>
    <d v="1899-12-30T00:04:05"/>
    <n v="244.56"/>
    <d v="1899-12-30T00:00:07"/>
    <n v="7.4829999999999997"/>
    <d v="1899-12-30T00:00:36"/>
    <n v="36.231000000000002"/>
    <n v="0.93333333333333324"/>
    <n v="0.89337175792507206"/>
    <m/>
    <n v="16"/>
    <n v="0"/>
    <n v="0"/>
    <n v="0"/>
    <n v="0"/>
    <n v="0"/>
    <n v="0"/>
    <n v="2"/>
    <n v="0"/>
    <n v="0"/>
    <n v="3"/>
    <n v="0"/>
    <n v="21"/>
    <s v="Cumple"/>
    <s v="Cumple"/>
    <s v="Cumple"/>
    <s v="Cumple"/>
    <s v="Cumple"/>
    <s v="Cumple"/>
    <n v="0"/>
    <s v=""/>
    <n v="3294.4830508474556"/>
    <n v="0"/>
    <n v="35"/>
    <n v="55"/>
    <n v="0"/>
    <n v="0"/>
    <n v="90"/>
    <s v="Si"/>
    <n v="90"/>
    <m/>
    <m/>
  </r>
  <r>
    <s v="75143887"/>
    <s v="ALCANTARA PEÑA MARIA LAURA"/>
    <x v="2"/>
    <d v="2025-10-01T00:00:00"/>
    <d v="1899-12-30T00:00:00"/>
    <s v="0 año(s); 0 mes(es) y 22 día(s)"/>
    <x v="1"/>
    <x v="2"/>
    <x v="0"/>
    <x v="0"/>
    <s v="FULL TIME"/>
    <d v="1900-01-04T22:02:39"/>
    <d v="1900-01-05T08:00:00"/>
    <n v="0.93450094846491227"/>
    <n v="756"/>
    <n v="1116.25"/>
    <n v="0.6772676371780515"/>
    <d v="1899-12-30T00:03:46"/>
    <n v="225.80199999999999"/>
    <n v="225.80199999999999"/>
    <s v=""/>
    <d v="1899-12-30T00:03:45"/>
    <n v="225.26300000000001"/>
    <d v="1899-12-30T00:00:09"/>
    <n v="9.4589999999999996"/>
    <d v="1899-12-30T00:00:00"/>
    <n v="0"/>
    <n v="0.82966666666666677"/>
    <n v="0.91666666666666663"/>
    <m/>
    <n v="19"/>
    <n v="0"/>
    <n v="0"/>
    <n v="0"/>
    <n v="0"/>
    <n v="0"/>
    <n v="0"/>
    <n v="0"/>
    <n v="0"/>
    <n v="0"/>
    <n v="3"/>
    <n v="0"/>
    <n v="22"/>
    <s v="Cumple"/>
    <s v="No Cumple"/>
    <s v="Cumple"/>
    <s v="No Cumple"/>
    <s v="Cumple"/>
    <s v="Cumple"/>
    <n v="2"/>
    <s v=""/>
    <n v="1941.2542372881344"/>
    <n v="0"/>
    <n v="0"/>
    <n v="60"/>
    <n v="0"/>
    <n v="30"/>
    <n v="90"/>
    <s v="Si"/>
    <n v="90"/>
    <m/>
    <m/>
  </r>
  <r>
    <s v="76351948"/>
    <s v="PEÑA CHAVEZ ALLISSON CAMILA"/>
    <x v="2"/>
    <d v="2025-06-16T00:00:00"/>
    <d v="1899-12-30T00:00:00"/>
    <s v="0 año(s); 4 mes(es) y 7 día(s)"/>
    <x v="0"/>
    <x v="2"/>
    <x v="0"/>
    <x v="0"/>
    <s v="FULL TIME"/>
    <d v="1900-01-04T20:43:23"/>
    <d v="1900-01-05T00:00:00"/>
    <n v="0.97724320023148159"/>
    <n v="589"/>
    <n v="1057.5"/>
    <n v="0.55697399527186764"/>
    <d v="1899-12-30T00:03:24"/>
    <n v="204.262"/>
    <n v="204.262"/>
    <s v=""/>
    <d v="1899-12-30T00:03:15"/>
    <n v="194.81700000000001"/>
    <d v="1899-12-30T00:00:10"/>
    <n v="9.7919999999999998"/>
    <d v="1899-12-30T00:00:18"/>
    <n v="17.587"/>
    <n v="0.86866666666666659"/>
    <n v="0.79207920792079212"/>
    <m/>
    <n v="18"/>
    <n v="0"/>
    <n v="0"/>
    <n v="0"/>
    <n v="0"/>
    <n v="0"/>
    <n v="0"/>
    <n v="0"/>
    <n v="0"/>
    <n v="0"/>
    <n v="3"/>
    <n v="0"/>
    <n v="21"/>
    <s v="Cumple"/>
    <s v="No Cumple"/>
    <s v="Cumple"/>
    <s v="Cumple"/>
    <s v="Cumple"/>
    <s v="Cumple"/>
    <n v="1"/>
    <s v=""/>
    <n v="1512.4322033898295"/>
    <n v="0"/>
    <n v="0"/>
    <n v="60"/>
    <n v="0"/>
    <n v="40"/>
    <n v="100"/>
    <s v="Si"/>
    <n v="100"/>
    <m/>
    <m/>
  </r>
  <r>
    <s v="43614379"/>
    <s v="CHAMPA GOMEZ MARIA EUGENIA"/>
    <x v="3"/>
    <d v="2021-12-15T00:00:00"/>
    <d v="1899-12-30T00:00:00"/>
    <s v="3 año(s); 10 mes(es) y 8 día(s)"/>
    <x v="0"/>
    <x v="0"/>
    <x v="0"/>
    <x v="0"/>
    <s v="FULL TIME"/>
    <d v="1900-01-04T14:31:21"/>
    <d v="1900-01-05T00:00:00"/>
    <n v="0.93418446952160494"/>
    <n v="1598"/>
    <n v="1057.5"/>
    <n v="1.5111111111111111"/>
    <d v="1899-12-30T00:03:10"/>
    <n v="189.822"/>
    <n v="189.822"/>
    <s v=""/>
    <d v="1899-12-30T00:03:25"/>
    <n v="205.22399999999999"/>
    <d v="1899-12-30T00:00:03"/>
    <n v="2.7970000000000002"/>
    <d v="1899-12-30T00:00:07"/>
    <n v="7.2649999999999997"/>
    <n v="1"/>
    <n v="0.86363636363636365"/>
    <m/>
    <n v="18"/>
    <n v="0"/>
    <n v="0"/>
    <n v="0"/>
    <n v="0"/>
    <n v="0"/>
    <n v="0"/>
    <n v="0"/>
    <n v="0"/>
    <n v="0"/>
    <n v="3"/>
    <n v="0"/>
    <n v="21"/>
    <s v="Cumple"/>
    <s v="Cumple"/>
    <s v="Cumple"/>
    <s v="Cumple"/>
    <s v="Cumple"/>
    <s v="Cumple"/>
    <n v="0"/>
    <s v=""/>
    <n v="4103.3389830508449"/>
    <n v="0"/>
    <n v="35"/>
    <n v="55"/>
    <n v="0"/>
    <n v="0"/>
    <n v="90"/>
    <s v="Si"/>
    <n v="90"/>
    <m/>
    <m/>
  </r>
  <r>
    <s v="77669995"/>
    <s v="ROJAS RAMOS XIOMARA JIMENA"/>
    <x v="3"/>
    <d v="2025-08-18T00:00:00"/>
    <d v="1899-12-30T00:00:00"/>
    <s v="0 año(s); 2 mes(es) y 5 día(s)"/>
    <x v="2"/>
    <x v="0"/>
    <x v="0"/>
    <x v="0"/>
    <s v="FULL TIME"/>
    <d v="1900-01-04T01:10:32"/>
    <d v="1900-01-05T00:00:00"/>
    <n v="0.84149665316358024"/>
    <n v="1248"/>
    <n v="1057.5"/>
    <n v="1.1801418439716311"/>
    <d v="1899-12-30T00:03:39"/>
    <n v="219.06399999999999"/>
    <n v="219.06399999999999"/>
    <s v=""/>
    <d v="1899-12-30T00:04:24"/>
    <n v="263.88200000000001"/>
    <d v="1899-12-30T00:00:10"/>
    <n v="9.782"/>
    <d v="1899-12-30T00:00:00"/>
    <n v="0"/>
    <n v="0.83333333333333337"/>
    <n v="0.86274509803921573"/>
    <m/>
    <n v="17"/>
    <n v="1"/>
    <n v="0"/>
    <n v="0"/>
    <n v="0"/>
    <n v="0"/>
    <n v="0"/>
    <n v="0"/>
    <n v="0"/>
    <n v="0"/>
    <n v="3"/>
    <n v="1"/>
    <n v="21"/>
    <s v="No Cumple"/>
    <s v="Cumple"/>
    <s v="Cumple"/>
    <s v="No Cumple"/>
    <s v="Cumple"/>
    <s v="No Cumple"/>
    <n v="3"/>
    <n v="0.25"/>
    <n v="3204.6101694915237"/>
    <n v="0"/>
    <n v="0"/>
    <n v="55"/>
    <n v="0"/>
    <n v="0"/>
    <n v="55"/>
    <s v="Si"/>
    <n v="41.25"/>
    <m/>
    <m/>
  </r>
  <r>
    <s v="75325363"/>
    <s v="SAN MARTIN WONG CIELO ALEJANDRA"/>
    <x v="3"/>
    <d v="2025-05-20T00:00:00"/>
    <d v="1899-12-30T00:00:00"/>
    <s v="0 año(s); 5 mes(es) y 3 día(s)"/>
    <x v="0"/>
    <x v="0"/>
    <x v="0"/>
    <x v="0"/>
    <s v="PART TIME"/>
    <d v="1900-01-01T02:55:54"/>
    <d v="1900-01-01T16:00:00"/>
    <n v="0.79580879340277777"/>
    <n v="621"/>
    <n v="470"/>
    <n v="1.3212765957446808"/>
    <d v="1899-12-30T00:02:53"/>
    <n v="172.922"/>
    <n v="172.922"/>
    <s v=""/>
    <d v="1899-12-30T00:03:18"/>
    <n v="198.36500000000001"/>
    <d v="1899-12-30T00:00:08"/>
    <n v="7.7839999999999998"/>
    <d v="1899-12-30T00:00:03"/>
    <n v="2.597"/>
    <n v="0.89300000000000002"/>
    <n v="0.83225806451612905"/>
    <m/>
    <n v="15"/>
    <n v="1"/>
    <n v="0"/>
    <n v="0"/>
    <n v="0"/>
    <n v="0"/>
    <n v="1"/>
    <n v="0"/>
    <n v="2"/>
    <n v="0"/>
    <n v="4"/>
    <n v="1"/>
    <n v="23"/>
    <s v="No Cumple"/>
    <s v="Cumple"/>
    <s v="Cumple"/>
    <s v="Cumple"/>
    <s v="Cumple"/>
    <s v="No Cumple"/>
    <n v="2"/>
    <n v="0.25"/>
    <n v="1594.6016949152533"/>
    <n v="0"/>
    <n v="0"/>
    <n v="55"/>
    <n v="0"/>
    <n v="0"/>
    <n v="55"/>
    <s v="Si"/>
    <n v="20.625"/>
    <m/>
    <m/>
  </r>
  <r>
    <s v="45716908"/>
    <s v="ALBURQUEQUE ALBURQUEQUE GRACE VANESSA"/>
    <x v="3"/>
    <d v="2022-02-01T00:00:00"/>
    <d v="1899-12-30T00:00:00"/>
    <s v="3 año(s); 8 mes(es) y 22 día(s)"/>
    <x v="0"/>
    <x v="0"/>
    <x v="0"/>
    <x v="1"/>
    <s v="FULL TIME"/>
    <d v="1900-01-04T05:34:10"/>
    <d v="1900-01-04T08:00:00"/>
    <n v="0.98101055989583352"/>
    <n v="542"/>
    <n v="940"/>
    <n v="0.57659574468085106"/>
    <d v="1899-12-30T00:01:56"/>
    <n v="116.185"/>
    <n v="116.185"/>
    <s v=""/>
    <d v="1899-12-30T00:02:27"/>
    <n v="146.96"/>
    <d v="1899-12-30T00:00:09"/>
    <n v="8.5909999999999993"/>
    <d v="1899-12-30T00:00:03"/>
    <n v="2.8940000000000001"/>
    <n v="0.97599999999999998"/>
    <s v="-"/>
    <m/>
    <n v="16"/>
    <n v="0"/>
    <n v="0"/>
    <n v="0"/>
    <n v="0"/>
    <n v="0"/>
    <n v="0"/>
    <n v="0"/>
    <n v="2"/>
    <n v="0"/>
    <n v="3"/>
    <n v="0"/>
    <n v="21"/>
    <s v="Cumple"/>
    <s v="No Cumple"/>
    <s v="Cumple"/>
    <s v="Cumple"/>
    <s v="-"/>
    <s v="Cumple"/>
    <n v="1"/>
    <s v=""/>
    <n v="1391.7457627118636"/>
    <n v="45"/>
    <n v="35"/>
    <n v="50"/>
    <n v="70"/>
    <n v="0"/>
    <n v="200"/>
    <s v="Si"/>
    <n v="200"/>
    <m/>
    <m/>
  </r>
  <r>
    <s v="40526699"/>
    <s v="FIGUEROA MORENO PEDRO MICHAEL"/>
    <x v="3"/>
    <d v="2025-09-05T00:00:00"/>
    <d v="1899-12-30T00:00:00"/>
    <s v="0 año(s); 1 mes(es) y 18 día(s)"/>
    <x v="1"/>
    <x v="0"/>
    <x v="0"/>
    <x v="0"/>
    <s v="FULL TIME"/>
    <d v="1900-01-04T11:44:33"/>
    <d v="1900-01-05T08:00:00"/>
    <n v="0.86672643640350877"/>
    <n v="974"/>
    <n v="1116.25"/>
    <n v="0.87256438969764838"/>
    <d v="1899-12-30T00:06:13"/>
    <n v="372.65199999999999"/>
    <n v="372.65199999999999"/>
    <s v=""/>
    <d v="1899-12-30T00:06:20"/>
    <n v="380.15300000000002"/>
    <d v="1899-12-30T00:00:10"/>
    <n v="10"/>
    <d v="1899-12-30T00:00:00"/>
    <n v="0.192"/>
    <n v="0.85699999999999987"/>
    <n v="0.8928571428571429"/>
    <m/>
    <n v="17"/>
    <n v="2"/>
    <n v="0"/>
    <n v="0"/>
    <n v="0"/>
    <n v="0"/>
    <n v="0"/>
    <n v="0"/>
    <n v="0"/>
    <n v="0"/>
    <n v="3"/>
    <n v="2"/>
    <n v="22"/>
    <s v="No Cumple"/>
    <s v="No Cumple"/>
    <s v="No Cumple"/>
    <s v="Cumple"/>
    <s v="Cumple"/>
    <s v="No Cumple"/>
    <n v="4"/>
    <n v="0.25"/>
    <n v="2501.0338983050833"/>
    <n v="0"/>
    <n v="0"/>
    <n v="0"/>
    <n v="0"/>
    <n v="0"/>
    <n v="0"/>
    <s v="Si"/>
    <n v="0"/>
    <m/>
    <m/>
  </r>
  <r>
    <s v="45391506"/>
    <s v="MAGUIÑA RUIZ YEISY FLOR"/>
    <x v="3"/>
    <d v="2025-09-01T00:00:00"/>
    <d v="1899-12-30T00:00:00"/>
    <s v="0 año(s); 1 mes(es) y 22 día(s)"/>
    <x v="1"/>
    <x v="0"/>
    <x v="0"/>
    <x v="0"/>
    <s v="FULL TIME"/>
    <d v="1900-01-05T05:39:47"/>
    <d v="1900-01-05T08:00:00"/>
    <n v="0.984625990497076"/>
    <n v="1327"/>
    <n v="1116.25"/>
    <n v="1.1888017917133258"/>
    <d v="1899-12-30T00:04:57"/>
    <n v="296.80099999999999"/>
    <n v="296.80099999999999"/>
    <s v=""/>
    <d v="1899-12-30T00:05:23"/>
    <n v="323.26499999999999"/>
    <d v="1899-12-30T00:00:06"/>
    <n v="6.2249999999999996"/>
    <d v="1899-12-30T00:00:00"/>
    <n v="0"/>
    <n v="0.90933333333333322"/>
    <n v="0.89947089947089942"/>
    <m/>
    <n v="19"/>
    <n v="0"/>
    <n v="0"/>
    <n v="0"/>
    <n v="0"/>
    <n v="0"/>
    <n v="0"/>
    <n v="0"/>
    <n v="0"/>
    <n v="0"/>
    <n v="3"/>
    <n v="0"/>
    <n v="22"/>
    <s v="Cumple"/>
    <s v="Cumple"/>
    <s v="No Cumple"/>
    <s v="Cumple"/>
    <s v="Cumple"/>
    <s v="Cumple"/>
    <n v="1"/>
    <s v=""/>
    <n v="3407.466101694913"/>
    <n v="0"/>
    <n v="35"/>
    <n v="35"/>
    <n v="0"/>
    <n v="0"/>
    <n v="70"/>
    <s v="Si"/>
    <n v="70"/>
    <m/>
    <m/>
  </r>
  <r>
    <s v="72391521"/>
    <s v="MANTILLA HUAMANI ANGEL GABRIEL LEANDRO"/>
    <x v="3"/>
    <d v="2025-09-05T00:00:00"/>
    <d v="1899-12-30T00:00:00"/>
    <s v="0 año(s); 1 mes(es) y 18 día(s)"/>
    <x v="1"/>
    <x v="0"/>
    <x v="0"/>
    <x v="0"/>
    <s v="FULL TIME"/>
    <d v="1900-01-05T00:42:18"/>
    <d v="1900-01-05T08:00:00"/>
    <n v="0.9520071290204678"/>
    <n v="1492"/>
    <n v="1116.25"/>
    <n v="1.3366181410974245"/>
    <d v="1899-12-30T00:04:09"/>
    <n v="248.57900000000001"/>
    <n v="248.57900000000001"/>
    <s v=""/>
    <d v="1899-12-30T00:04:21"/>
    <n v="260.77499999999998"/>
    <d v="1899-12-30T00:00:10"/>
    <n v="9.9939999999999998"/>
    <d v="1899-12-30T00:00:00"/>
    <n v="1.2E-2"/>
    <n v="0.65400000000000003"/>
    <n v="0.84697508896797158"/>
    <m/>
    <n v="19"/>
    <n v="0"/>
    <n v="0"/>
    <n v="0"/>
    <n v="0"/>
    <n v="0"/>
    <n v="0"/>
    <n v="0"/>
    <n v="0"/>
    <n v="0"/>
    <n v="3"/>
    <n v="0"/>
    <n v="22"/>
    <s v="Cumple"/>
    <s v="Cumple"/>
    <s v="Cumple"/>
    <s v="No Cumple"/>
    <s v="Cumple"/>
    <s v="Cumple"/>
    <n v="1"/>
    <s v=""/>
    <n v="3831.152542372879"/>
    <n v="0"/>
    <n v="0"/>
    <n v="55"/>
    <n v="0"/>
    <n v="0"/>
    <n v="55"/>
    <s v="Si"/>
    <n v="55"/>
    <m/>
    <m/>
  </r>
  <r>
    <s v="72370212"/>
    <s v="MARIN VEGA RUBEN FABRICIO"/>
    <x v="3"/>
    <d v="2024-11-02T00:00:00"/>
    <d v="1899-12-30T00:00:00"/>
    <s v="0 año(s); 11 mes(es) y 21 día(s)"/>
    <x v="0"/>
    <x v="0"/>
    <x v="0"/>
    <x v="3"/>
    <s v="FULL TIME"/>
    <d v="1900-01-04T13:19:20"/>
    <d v="1900-01-05T00:00:00"/>
    <n v="0.92584917245370368"/>
    <n v="1582"/>
    <n v="1057.5"/>
    <n v="1.4959810874704491"/>
    <d v="1899-12-30T00:03:09"/>
    <n v="188.56800000000001"/>
    <n v="188.56800000000001"/>
    <s v=""/>
    <d v="1899-12-30T00:03:32"/>
    <n v="212.04900000000001"/>
    <d v="1899-12-30T00:00:10"/>
    <n v="9.8130000000000006"/>
    <d v="1899-12-30T00:00:06"/>
    <n v="5.5910000000000002"/>
    <n v="0.95899999999999996"/>
    <n v="0.77689243027888444"/>
    <m/>
    <n v="18"/>
    <n v="0"/>
    <n v="0"/>
    <n v="0"/>
    <n v="0"/>
    <n v="0"/>
    <n v="0"/>
    <n v="0"/>
    <n v="1"/>
    <n v="0"/>
    <n v="3"/>
    <n v="0"/>
    <n v="22"/>
    <s v="Cumple"/>
    <s v="Cumple"/>
    <s v="Cumple"/>
    <s v="Cumple"/>
    <s v="No Cumple"/>
    <s v="Cumple"/>
    <n v="1"/>
    <s v=""/>
    <n v="4062.254237288133"/>
    <n v="0"/>
    <n v="35"/>
    <n v="55"/>
    <n v="0"/>
    <n v="0"/>
    <n v="90"/>
    <s v="Si"/>
    <n v="90"/>
    <m/>
    <m/>
  </r>
  <r>
    <s v="71021047"/>
    <s v="PESEROS MOREYRA ANGIE YANIRET"/>
    <x v="3"/>
    <d v="2025-09-05T00:00:00"/>
    <d v="1899-12-30T00:00:00"/>
    <s v="0 año(s); 1 mes(es) y 18 día(s)"/>
    <x v="1"/>
    <x v="0"/>
    <x v="0"/>
    <x v="0"/>
    <s v="FULL TIME"/>
    <d v="1900-01-04T18:12:18"/>
    <d v="1900-01-05T08:00:00"/>
    <n v="0.90924390350877193"/>
    <n v="986"/>
    <n v="1116.25"/>
    <n v="0.88331466965285554"/>
    <d v="1899-12-30T00:06:34"/>
    <n v="393.74799999999999"/>
    <n v="393.74799999999999"/>
    <s v=""/>
    <d v="1899-12-30T00:06:57"/>
    <n v="417.07100000000003"/>
    <d v="1899-12-30T00:00:09"/>
    <n v="8.952"/>
    <d v="1899-12-30T00:00:00"/>
    <n v="1.6E-2"/>
    <n v="0.80333333333333334"/>
    <n v="0.87614678899082565"/>
    <m/>
    <n v="19"/>
    <n v="0"/>
    <n v="0"/>
    <n v="0"/>
    <n v="0"/>
    <n v="0"/>
    <n v="0"/>
    <n v="0"/>
    <n v="0"/>
    <n v="0"/>
    <n v="3"/>
    <n v="0"/>
    <n v="22"/>
    <s v="No Cumple"/>
    <s v="No Cumple"/>
    <s v="No Cumple"/>
    <s v="No Cumple"/>
    <s v="Cumple"/>
    <s v="Cumple"/>
    <n v="4"/>
    <s v=""/>
    <n v="2531.8474576271174"/>
    <n v="0"/>
    <n v="0"/>
    <n v="0"/>
    <n v="0"/>
    <n v="0"/>
    <n v="0"/>
    <s v="Si"/>
    <n v="0"/>
    <m/>
    <m/>
  </r>
  <r>
    <s v="73152269"/>
    <s v="RAMOS RAMIREZ YARITZA"/>
    <x v="3"/>
    <d v="2023-07-24T00:00:00"/>
    <d v="1899-12-30T00:00:00"/>
    <s v="2 año(s); 2 mes(es) y 29 día(s)"/>
    <x v="0"/>
    <x v="0"/>
    <x v="0"/>
    <x v="3"/>
    <s v="FULL TIME"/>
    <d v="1900-01-04T12:17:08"/>
    <d v="1900-01-05T00:00:00"/>
    <n v="0.91865060956790134"/>
    <n v="1568"/>
    <n v="1057.5"/>
    <n v="1.4827423167848699"/>
    <d v="1899-12-30T00:03:27"/>
    <n v="206.66200000000001"/>
    <n v="206.66200000000001"/>
    <s v=""/>
    <d v="1899-12-30T00:03:52"/>
    <n v="231.74199999999999"/>
    <d v="1899-12-30T00:00:05"/>
    <n v="5.1639999999999997"/>
    <d v="1899-12-30T00:00:00"/>
    <n v="0"/>
    <n v="0.80649999999999999"/>
    <n v="0.776173285198556"/>
    <m/>
    <n v="18"/>
    <n v="0"/>
    <n v="0"/>
    <n v="0"/>
    <n v="0"/>
    <n v="0"/>
    <n v="0"/>
    <n v="0"/>
    <n v="2"/>
    <n v="0"/>
    <n v="3"/>
    <n v="0"/>
    <n v="23"/>
    <s v="No Cumple"/>
    <s v="Cumple"/>
    <s v="Cumple"/>
    <s v="No Cumple"/>
    <s v="No Cumple"/>
    <s v="Cumple"/>
    <n v="3"/>
    <s v=""/>
    <n v="4026.3050847457603"/>
    <n v="0"/>
    <n v="0"/>
    <n v="55"/>
    <n v="0"/>
    <n v="0"/>
    <n v="55"/>
    <s v="Si"/>
    <n v="55"/>
    <m/>
    <m/>
  </r>
  <r>
    <s v="73882798"/>
    <s v="PAUCCARA CONDORI RICHARD"/>
    <x v="3"/>
    <d v="2025-10-09T00:00:00"/>
    <d v="1899-12-30T00:00:00"/>
    <s v="0 año(s); 0 mes(es) y 14 día(s)"/>
    <x v="1"/>
    <x v="0"/>
    <x v="0"/>
    <x v="2"/>
    <s v="FULL TIME"/>
    <d v="1900-01-02T22:55:26"/>
    <d v="1900-01-03T00:00:00"/>
    <n v="0.98878940682870375"/>
    <n v="130"/>
    <n v="705"/>
    <n v="0.18439716312056736"/>
    <d v="1899-12-30T00:02:46"/>
    <n v="166.398"/>
    <n v="166.398"/>
    <s v=""/>
    <d v="1899-12-30T00:02:39"/>
    <n v="158.53100000000001"/>
    <d v="1899-12-30T00:00:28"/>
    <n v="27.850999999999999"/>
    <d v="1899-12-30T00:00:00"/>
    <n v="2.4E-2"/>
    <n v="0.90850000000000009"/>
    <n v="0.91666666666666663"/>
    <m/>
    <n v="12"/>
    <n v="0"/>
    <n v="0"/>
    <n v="0"/>
    <n v="0"/>
    <n v="0"/>
    <n v="0"/>
    <n v="0"/>
    <n v="0"/>
    <n v="0"/>
    <n v="2"/>
    <n v="0"/>
    <n v="14"/>
    <s v="Cumple"/>
    <s v="No Cumple"/>
    <s v="Cumple"/>
    <s v="Cumple"/>
    <s v="Cumple"/>
    <s v="Cumple"/>
    <n v="1"/>
    <s v=""/>
    <n v="333.81355932203371"/>
    <n v="0"/>
    <n v="70"/>
    <n v="70"/>
    <n v="0"/>
    <n v="60"/>
    <n v="200"/>
    <s v="No"/>
    <n v="0"/>
    <m/>
    <m/>
  </r>
  <r>
    <s v="72284720"/>
    <s v="MOLOCHO ROJAS KARLA JACQUELINE"/>
    <x v="3"/>
    <d v="2025-09-05T00:00:00"/>
    <d v="1899-12-30T00:00:00"/>
    <s v="0 año(s); 1 mes(es) y 18 día(s)"/>
    <x v="1"/>
    <x v="0"/>
    <x v="0"/>
    <x v="0"/>
    <s v="FULL TIME"/>
    <d v="1899-12-30T00:00:00"/>
    <d v="1899-12-30T00:00:00"/>
    <n v="0"/>
    <n v="0"/>
    <n v="0"/>
    <n v="0"/>
    <d v="1899-12-30T00:00:00"/>
    <n v="0"/>
    <n v="0"/>
    <s v=""/>
    <d v="1899-12-30T00:00:00"/>
    <n v="0"/>
    <d v="1899-12-30T00:00:00"/>
    <n v="0"/>
    <d v="1899-12-30T00:00:00"/>
    <n v="0"/>
    <s v="-"/>
    <s v="-"/>
    <m/>
    <n v="0"/>
    <n v="0"/>
    <n v="0"/>
    <n v="0"/>
    <n v="0"/>
    <n v="0"/>
    <n v="22"/>
    <n v="0"/>
    <n v="0"/>
    <n v="0"/>
    <n v="0"/>
    <n v="0"/>
    <n v="22"/>
    <s v="-"/>
    <s v="-"/>
    <s v="-"/>
    <s v="-"/>
    <s v="-"/>
    <s v="-"/>
    <n v="0"/>
    <s v=""/>
    <n v="0"/>
    <n v="0"/>
    <n v="0"/>
    <n v="0"/>
    <n v="0"/>
    <n v="0"/>
    <n v="0"/>
    <s v="No"/>
    <n v="0"/>
    <m/>
    <m/>
  </r>
  <r>
    <s v="77155143"/>
    <s v="BUSTAMANTE SALINAS JOSTIN EDGAR ESTEBAN"/>
    <x v="3"/>
    <d v="2025-10-01T00:00:00"/>
    <d v="1899-12-30T00:00:00"/>
    <s v="0 año(s); 0 mes(es) y 22 día(s)"/>
    <x v="1"/>
    <x v="0"/>
    <x v="0"/>
    <x v="0"/>
    <s v="PART TIME"/>
    <d v="1900-01-01T08:44:45"/>
    <d v="1900-01-02T00:00:00"/>
    <n v="0.7881378163580246"/>
    <n v="610"/>
    <n v="528.75"/>
    <n v="1.1536643026004729"/>
    <d v="1899-12-30T00:03:38"/>
    <n v="217.95400000000001"/>
    <n v="217.95400000000001"/>
    <s v=""/>
    <d v="1899-12-30T00:04:03"/>
    <n v="243.21700000000001"/>
    <d v="1899-12-30T00:00:10"/>
    <n v="9.9619999999999997"/>
    <d v="1899-12-30T00:00:00"/>
    <n v="0.108"/>
    <n v="0.74299999999999999"/>
    <n v="0.91666666666666663"/>
    <m/>
    <n v="16"/>
    <n v="2"/>
    <n v="0"/>
    <n v="0"/>
    <n v="0"/>
    <n v="0"/>
    <n v="0"/>
    <n v="0"/>
    <n v="1"/>
    <n v="0"/>
    <n v="3"/>
    <n v="2"/>
    <n v="22"/>
    <s v="No Cumple"/>
    <s v="Cumple"/>
    <s v="Cumple"/>
    <s v="No Cumple"/>
    <s v="Cumple"/>
    <s v="No Cumple"/>
    <n v="3"/>
    <n v="0.25"/>
    <n v="1566.3559322033889"/>
    <n v="0"/>
    <n v="0"/>
    <n v="55"/>
    <n v="0"/>
    <n v="0"/>
    <n v="55"/>
    <s v="Si"/>
    <n v="20.625"/>
    <m/>
    <m/>
  </r>
  <r>
    <s v="43016539"/>
    <s v="AGUILAR CARBAJAL LUIS RAFAEL"/>
    <x v="3"/>
    <d v="2025-08-25T00:00:00"/>
    <d v="1899-12-30T00:00:00"/>
    <s v="0 año(s); 1 mes(es) y 28 día(s)"/>
    <x v="2"/>
    <x v="0"/>
    <x v="0"/>
    <x v="0"/>
    <s v="FULL TIME"/>
    <d v="1900-01-05T06:07:45"/>
    <d v="1900-01-05T08:00:00"/>
    <n v="0.98769246527777788"/>
    <n v="1471"/>
    <n v="1116.25"/>
    <n v="1.3178051511758118"/>
    <d v="1899-12-30T00:04:59"/>
    <n v="299.29899999999998"/>
    <n v="299.29899999999998"/>
    <s v=""/>
    <d v="1899-12-30T00:04:57"/>
    <n v="296.54599999999999"/>
    <d v="1899-12-30T00:00:09"/>
    <n v="9.3119999999999994"/>
    <d v="1899-12-30T00:00:00"/>
    <n v="0"/>
    <n v="0.42649999999999999"/>
    <n v="0.772020725388601"/>
    <m/>
    <n v="19"/>
    <n v="0"/>
    <n v="0"/>
    <n v="0"/>
    <n v="0"/>
    <n v="0"/>
    <n v="0"/>
    <n v="0"/>
    <n v="0"/>
    <n v="0"/>
    <n v="3"/>
    <n v="0"/>
    <n v="22"/>
    <s v="Cumple"/>
    <s v="Cumple"/>
    <s v="No Cumple"/>
    <s v="No Cumple"/>
    <s v="No Cumple"/>
    <s v="Cumple"/>
    <n v="3"/>
    <s v=""/>
    <n v="3777.2288135593199"/>
    <n v="0"/>
    <n v="0"/>
    <n v="35"/>
    <n v="0"/>
    <n v="0"/>
    <n v="35"/>
    <s v="Si"/>
    <n v="35"/>
    <m/>
    <m/>
  </r>
  <r>
    <s v="76027127"/>
    <s v="ALVAREZ RAMIREZ LEANDRO ANGELO"/>
    <x v="3"/>
    <d v="2025-10-09T00:00:00"/>
    <d v="1899-12-30T00:00:00"/>
    <s v="0 año(s); 0 mes(es) y 14 día(s)"/>
    <x v="1"/>
    <x v="0"/>
    <x v="0"/>
    <x v="0"/>
    <s v="FULL TIME"/>
    <d v="1900-01-02T07:10:06"/>
    <d v="1900-01-03T00:00:00"/>
    <n v="0.82467144097222222"/>
    <n v="741"/>
    <n v="705"/>
    <n v="1.0510638297872341"/>
    <d v="1899-12-30T00:04:41"/>
    <n v="281.233"/>
    <n v="281.233"/>
    <s v=""/>
    <d v="1899-12-30T00:04:59"/>
    <n v="299.089"/>
    <d v="1899-12-30T00:00:10"/>
    <n v="9.8379999999999992"/>
    <d v="1899-12-30T00:00:00"/>
    <n v="0.26"/>
    <n v="0.82933333333333337"/>
    <n v="0.89344262295081966"/>
    <m/>
    <n v="11"/>
    <n v="1"/>
    <n v="0"/>
    <n v="0"/>
    <n v="0"/>
    <n v="0"/>
    <n v="0"/>
    <n v="0"/>
    <n v="0"/>
    <n v="0"/>
    <n v="2"/>
    <n v="1"/>
    <n v="14"/>
    <s v="No Cumple"/>
    <s v="Cumple"/>
    <s v="Cumple"/>
    <s v="No Cumple"/>
    <s v="Cumple"/>
    <s v="No Cumple"/>
    <n v="3"/>
    <n v="0.25"/>
    <n v="1902.7372881355921"/>
    <n v="0"/>
    <n v="0"/>
    <n v="55"/>
    <n v="0"/>
    <n v="0"/>
    <n v="55"/>
    <s v="No"/>
    <n v="0"/>
    <m/>
    <m/>
  </r>
  <r>
    <s v="72630581"/>
    <s v="RONDINEL PEREDA ALDO ALEJANDRO"/>
    <x v="3"/>
    <d v="2025-10-09T00:00:00"/>
    <d v="1899-12-30T00:00:00"/>
    <s v="0 año(s); 0 mes(es) y 14 día(s)"/>
    <x v="1"/>
    <x v="0"/>
    <x v="0"/>
    <x v="0"/>
    <s v="FULL TIME"/>
    <d v="1900-01-02T08:21:09"/>
    <d v="1900-01-03T00:00:00"/>
    <n v="0.83700491030092594"/>
    <n v="709"/>
    <n v="705"/>
    <n v="1.0056737588652482"/>
    <d v="1899-12-30T00:05:10"/>
    <n v="309.80799999999999"/>
    <n v="309.80799999999999"/>
    <s v=""/>
    <d v="1899-12-30T00:05:08"/>
    <n v="308.30700000000002"/>
    <d v="1899-12-30T00:00:10"/>
    <n v="10"/>
    <d v="1899-12-30T00:00:00"/>
    <n v="0"/>
    <n v="0.75"/>
    <n v="0.84848484848484851"/>
    <m/>
    <n v="11"/>
    <n v="1"/>
    <n v="0"/>
    <n v="0"/>
    <n v="0"/>
    <n v="0"/>
    <n v="0"/>
    <n v="0"/>
    <n v="0"/>
    <n v="0"/>
    <n v="2"/>
    <n v="1"/>
    <n v="14"/>
    <s v="No Cumple"/>
    <s v="Cumple"/>
    <s v="No Cumple"/>
    <s v="No Cumple"/>
    <s v="Cumple"/>
    <s v="No Cumple"/>
    <n v="4"/>
    <n v="0.25"/>
    <n v="1820.5677966101684"/>
    <n v="0"/>
    <n v="0"/>
    <n v="35"/>
    <n v="0"/>
    <n v="0"/>
    <n v="35"/>
    <s v="No"/>
    <n v="0"/>
    <m/>
    <m/>
  </r>
  <r>
    <s v="40900674"/>
    <s v="ANGERMÜLLER COELLO KARIM ANAHI"/>
    <x v="3"/>
    <d v="2025-10-10T00:00:00"/>
    <d v="1899-12-30T00:00:00"/>
    <s v="0 año(s); 0 mes(es) y 13 día(s)"/>
    <x v="1"/>
    <x v="0"/>
    <x v="0"/>
    <x v="0"/>
    <s v="FULL TIME"/>
    <d v="1900-01-01T22:21:58"/>
    <d v="1900-01-02T16:00:00"/>
    <n v="0.79961532196969698"/>
    <n v="467"/>
    <n v="646.25"/>
    <n v="0.72263056092843325"/>
    <d v="1899-12-30T00:07:29"/>
    <n v="448.673"/>
    <n v="448.673"/>
    <s v=""/>
    <d v="1899-12-30T00:07:35"/>
    <n v="455.005"/>
    <d v="1899-12-30T00:00:07"/>
    <n v="6.585"/>
    <d v="1899-12-30T00:00:01"/>
    <n v="1.119"/>
    <n v="0.70033333333333336"/>
    <n v="0.75"/>
    <m/>
    <n v="10"/>
    <n v="1"/>
    <n v="0"/>
    <n v="0"/>
    <n v="0"/>
    <n v="0"/>
    <n v="0"/>
    <n v="0"/>
    <n v="0"/>
    <n v="0"/>
    <n v="2"/>
    <n v="1"/>
    <n v="13"/>
    <s v="No Cumple"/>
    <s v="No Cumple"/>
    <s v="No Cumple"/>
    <s v="No Cumple"/>
    <s v="No Cumple"/>
    <s v="No Cumple"/>
    <n v="6"/>
    <n v="0.25"/>
    <n v="1199.1610169491519"/>
    <n v="0"/>
    <n v="0"/>
    <n v="0"/>
    <n v="0"/>
    <n v="0"/>
    <n v="0"/>
    <s v="No"/>
    <n v="0"/>
    <m/>
    <m/>
  </r>
  <r>
    <s v="76545794"/>
    <s v="HUARCAYA JUAREZ FIORELA"/>
    <x v="3"/>
    <d v="2024-07-11T00:00:00"/>
    <d v="1899-12-30T00:00:00"/>
    <s v="1 año(s); 3 mes(es) y 12 día(s)"/>
    <x v="0"/>
    <x v="0"/>
    <x v="0"/>
    <x v="0"/>
    <s v="FULL TIME"/>
    <d v="1900-01-04T11:07:31"/>
    <d v="1900-01-04T08:00:00"/>
    <n v="1"/>
    <n v="1583"/>
    <n v="940"/>
    <n v="1.6840425531914893"/>
    <d v="1899-12-30T00:03:27"/>
    <n v="206.51"/>
    <n v="206.51"/>
    <s v=""/>
    <d v="1899-12-30T00:03:39"/>
    <n v="219.16399999999999"/>
    <d v="1899-12-30T00:00:03"/>
    <n v="2.879"/>
    <d v="1899-12-30T00:00:00"/>
    <n v="6.0000000000000001E-3"/>
    <n v="0.96600000000000008"/>
    <n v="0.85677083333333337"/>
    <m/>
    <n v="16"/>
    <n v="0"/>
    <n v="0"/>
    <n v="0"/>
    <n v="0"/>
    <n v="0"/>
    <n v="0"/>
    <n v="0"/>
    <n v="3"/>
    <n v="0"/>
    <n v="3"/>
    <n v="0"/>
    <n v="22"/>
    <s v="Cumple"/>
    <s v="Cumple"/>
    <s v="Cumple"/>
    <s v="Cumple"/>
    <s v="Cumple"/>
    <s v="Cumple"/>
    <n v="0"/>
    <s v=""/>
    <n v="4064.8220338983028"/>
    <n v="0"/>
    <n v="35"/>
    <n v="55"/>
    <n v="0"/>
    <n v="0"/>
    <n v="90"/>
    <s v="Si"/>
    <n v="90"/>
    <m/>
    <m/>
  </r>
  <r>
    <s v="09679391"/>
    <s v="FUN CHAN KIN TOU ALEJO"/>
    <x v="3"/>
    <d v="2024-07-01T00:00:00"/>
    <d v="1899-12-30T00:00:00"/>
    <s v="1 año(s); 3 mes(es) y 22 día(s)"/>
    <x v="0"/>
    <x v="1"/>
    <x v="0"/>
    <x v="0"/>
    <s v="FULL TIME"/>
    <d v="1900-01-04T11:32:47"/>
    <d v="1900-01-04T16:00:00"/>
    <n v="0.96725212622549039"/>
    <n v="1272"/>
    <n v="998.75"/>
    <n v="1.2735919899874844"/>
    <d v="1899-12-30T00:04:42"/>
    <n v="282.20600000000002"/>
    <n v="282.20600000000002"/>
    <s v=""/>
    <d v="1899-12-30T00:05:05"/>
    <n v="305.35500000000002"/>
    <d v="1899-12-30T00:00:06"/>
    <n v="6.024"/>
    <d v="1899-12-30T00:00:00"/>
    <n v="0"/>
    <n v="0.67900000000000005"/>
    <n v="0.91869918699186992"/>
    <m/>
    <n v="17"/>
    <n v="0"/>
    <n v="0"/>
    <n v="0"/>
    <n v="0"/>
    <n v="0"/>
    <n v="2"/>
    <n v="0"/>
    <n v="1"/>
    <n v="0"/>
    <n v="3"/>
    <n v="0"/>
    <n v="23"/>
    <s v="Cumple"/>
    <s v="Cumple"/>
    <s v="Cumple"/>
    <s v="No Cumple"/>
    <s v="Cumple"/>
    <s v="Cumple"/>
    <n v="1"/>
    <s v=""/>
    <n v="3266.2372881355914"/>
    <n v="0"/>
    <n v="0"/>
    <n v="55"/>
    <n v="0"/>
    <n v="0"/>
    <n v="55"/>
    <s v="Si"/>
    <n v="55"/>
    <m/>
    <m/>
  </r>
  <r>
    <s v="76448072"/>
    <s v="QUIÑONES VILCA KATHERINE VANESSA"/>
    <x v="3"/>
    <d v="2025-09-25T00:00:00"/>
    <d v="1899-12-30T00:00:00"/>
    <s v="0 año(s); 0 mes(es) y 28 día(s)"/>
    <x v="1"/>
    <x v="1"/>
    <x v="0"/>
    <x v="0"/>
    <s v="FULL TIME"/>
    <d v="1900-01-05T04:03:34"/>
    <d v="1900-01-05T08:00:00"/>
    <n v="0.97407564144736847"/>
    <n v="1071"/>
    <n v="1116.25"/>
    <n v="0.9594624860022396"/>
    <d v="1899-12-30T00:05:54"/>
    <n v="354.27199999999999"/>
    <n v="354.27199999999999"/>
    <s v=""/>
    <d v="1899-12-30T00:06:19"/>
    <n v="379.41699999999997"/>
    <d v="1899-12-30T00:00:10"/>
    <n v="10"/>
    <d v="1899-12-30T00:00:00"/>
    <n v="6.8000000000000005E-2"/>
    <n v="0.82799999999999996"/>
    <n v="0.86018237082066873"/>
    <m/>
    <n v="19"/>
    <n v="0"/>
    <n v="0"/>
    <n v="0"/>
    <n v="0"/>
    <n v="0"/>
    <n v="0"/>
    <n v="0"/>
    <n v="0"/>
    <n v="0"/>
    <n v="3"/>
    <n v="0"/>
    <n v="22"/>
    <s v="Cumple"/>
    <s v="No Cumple"/>
    <s v="No Cumple"/>
    <s v="No Cumple"/>
    <s v="Cumple"/>
    <s v="Cumple"/>
    <n v="3"/>
    <s v=""/>
    <n v="2750.1101694915237"/>
    <n v="0"/>
    <n v="0"/>
    <n v="0"/>
    <n v="0"/>
    <n v="0"/>
    <n v="0"/>
    <s v="Si"/>
    <n v="0"/>
    <m/>
    <m/>
  </r>
  <r>
    <s v="07003905"/>
    <s v="SANTOS ERAZO CARMEN SUSANA"/>
    <x v="3"/>
    <d v="2025-06-28T00:00:00"/>
    <d v="1899-12-30T00:00:00"/>
    <s v="0 año(s); 3 mes(es) y 25 día(s)"/>
    <x v="0"/>
    <x v="1"/>
    <x v="0"/>
    <x v="0"/>
    <s v="FULL TIME"/>
    <d v="1899-12-30T08:00:28"/>
    <d v="1899-12-30T08:00:00"/>
    <n v="1"/>
    <n v="56"/>
    <n v="58.75"/>
    <n v="0.95319148936170217"/>
    <d v="1899-12-30T00:07:16"/>
    <n v="436.17"/>
    <n v="436.17"/>
    <s v=""/>
    <d v="1899-12-30T00:07:30"/>
    <n v="450.41500000000002"/>
    <d v="1899-12-30T00:00:08"/>
    <n v="7.8070000000000004"/>
    <d v="1899-12-30T00:00:00"/>
    <n v="0"/>
    <s v="-"/>
    <n v="1"/>
    <m/>
    <n v="1"/>
    <n v="0"/>
    <n v="0"/>
    <n v="0"/>
    <n v="0"/>
    <n v="0"/>
    <n v="21"/>
    <n v="0"/>
    <n v="0"/>
    <n v="0"/>
    <n v="0"/>
    <n v="0"/>
    <n v="22"/>
    <s v="Cumple"/>
    <s v="No Cumple"/>
    <s v="No Cumple"/>
    <s v="-"/>
    <s v="Cumple"/>
    <s v="Cumple"/>
    <n v="2"/>
    <s v=""/>
    <n v="143.79661016949143"/>
    <n v="0"/>
    <n v="0"/>
    <n v="0"/>
    <n v="0"/>
    <n v="0"/>
    <n v="0"/>
    <s v="No"/>
    <n v="0"/>
    <m/>
    <m/>
  </r>
  <r>
    <s v="60817193"/>
    <s v="VASQUEZ MIRANDA RENATA ANGHELY"/>
    <x v="3"/>
    <d v="2025-09-25T00:00:00"/>
    <d v="1899-12-30T00:00:00"/>
    <s v="0 año(s); 0 mes(es) y 28 día(s)"/>
    <x v="1"/>
    <x v="1"/>
    <x v="0"/>
    <x v="0"/>
    <s v="FULL TIME"/>
    <d v="1900-01-04T00:52:45"/>
    <d v="1900-01-04T16:00:00"/>
    <n v="0.88881645220588235"/>
    <n v="1251"/>
    <n v="998.75"/>
    <n v="1.2525657071339173"/>
    <d v="1899-12-30T00:03:33"/>
    <n v="213.04599999999999"/>
    <n v="213.04599999999999"/>
    <s v=""/>
    <d v="1899-12-30T00:03:55"/>
    <n v="234.77099999999999"/>
    <d v="1899-12-30T00:00:08"/>
    <n v="8.2539999999999996"/>
    <d v="1899-12-30T00:00:00"/>
    <n v="0"/>
    <n v="0.91799999999999993"/>
    <n v="0.80069930069930073"/>
    <m/>
    <n v="16"/>
    <n v="1"/>
    <n v="0"/>
    <n v="0"/>
    <n v="0"/>
    <n v="0"/>
    <n v="0"/>
    <n v="0"/>
    <n v="0"/>
    <n v="0"/>
    <n v="4"/>
    <n v="1"/>
    <n v="21"/>
    <s v="No Cumple"/>
    <s v="Cumple"/>
    <s v="Cumple"/>
    <s v="Cumple"/>
    <s v="Cumple"/>
    <s v="No Cumple"/>
    <n v="2"/>
    <n v="0.25"/>
    <n v="3212.3135593220318"/>
    <n v="0"/>
    <n v="35"/>
    <n v="55"/>
    <n v="0"/>
    <n v="0"/>
    <n v="90"/>
    <s v="Si"/>
    <n v="67.5"/>
    <m/>
    <m/>
  </r>
  <r>
    <s v="70111933"/>
    <s v="CEPIDA VILLA LIZETH GABRIELA"/>
    <x v="3"/>
    <d v="2025-09-01T00:00:00"/>
    <d v="1899-12-30T00:00:00"/>
    <s v="0 año(s); 1 mes(es) y 22 día(s)"/>
    <x v="1"/>
    <x v="1"/>
    <x v="0"/>
    <x v="0"/>
    <s v="PART TIME"/>
    <d v="1900-01-01T23:48:58"/>
    <d v="1900-01-02T00:00:00"/>
    <n v="0.99744697145061734"/>
    <n v="508"/>
    <n v="528.75"/>
    <n v="0.96075650118203315"/>
    <d v="1899-12-30T00:06:58"/>
    <n v="418.04199999999997"/>
    <n v="418.04199999999997"/>
    <s v=""/>
    <d v="1899-12-30T00:06:49"/>
    <n v="409.19400000000002"/>
    <d v="1899-12-30T00:00:10"/>
    <n v="9.99"/>
    <d v="1899-12-30T00:00:00"/>
    <n v="0"/>
    <n v="0.873"/>
    <n v="0.87272727272727268"/>
    <m/>
    <n v="18"/>
    <n v="0"/>
    <n v="0"/>
    <n v="0"/>
    <n v="0"/>
    <n v="0"/>
    <n v="0"/>
    <n v="0"/>
    <n v="1"/>
    <n v="0"/>
    <n v="3"/>
    <n v="0"/>
    <n v="22"/>
    <s v="Cumple"/>
    <s v="No Cumple"/>
    <s v="No Cumple"/>
    <s v="Cumple"/>
    <s v="Cumple"/>
    <s v="Cumple"/>
    <n v="2"/>
    <s v=""/>
    <n v="1304.440677966101"/>
    <n v="0"/>
    <n v="0"/>
    <n v="0"/>
    <n v="0"/>
    <n v="0"/>
    <n v="0"/>
    <s v="Si"/>
    <n v="0"/>
    <m/>
    <m/>
  </r>
  <r>
    <s v="42553156"/>
    <s v="QUISPE CONDE ALFREDO"/>
    <x v="3"/>
    <d v="2022-08-10T00:00:00"/>
    <d v="1899-12-30T00:00:00"/>
    <s v="3 año(s); 2 mes(es) y 13 día(s)"/>
    <x v="0"/>
    <x v="2"/>
    <x v="0"/>
    <x v="0"/>
    <s v="FULL TIME"/>
    <d v="1900-01-05T16:09:31"/>
    <d v="1900-01-05T08:00:00"/>
    <n v="1"/>
    <n v="554"/>
    <n v="1116.25"/>
    <n v="0.49630459126539755"/>
    <d v="1899-12-30T00:03:18"/>
    <n v="198.346"/>
    <n v="198.346"/>
    <s v=""/>
    <d v="1899-12-30T00:04:25"/>
    <n v="264.98700000000002"/>
    <d v="1899-12-30T00:00:10"/>
    <n v="9.6959999999999997"/>
    <d v="1899-12-30T00:00:07"/>
    <n v="7.4930000000000003"/>
    <n v="0.89933333333333332"/>
    <n v="0.81666666666666665"/>
    <m/>
    <n v="19"/>
    <n v="0"/>
    <n v="0"/>
    <n v="0"/>
    <n v="0"/>
    <n v="0"/>
    <n v="0"/>
    <n v="0"/>
    <n v="0"/>
    <n v="0"/>
    <n v="3"/>
    <n v="0"/>
    <n v="22"/>
    <s v="Cumple"/>
    <s v="No Cumple"/>
    <s v="Cumple"/>
    <s v="Cumple"/>
    <s v="Cumple"/>
    <s v="Cumple"/>
    <n v="1"/>
    <s v=""/>
    <n v="1422.5593220338974"/>
    <n v="0"/>
    <n v="0"/>
    <n v="60"/>
    <n v="0"/>
    <n v="40"/>
    <n v="100"/>
    <s v="Si"/>
    <n v="100"/>
    <m/>
    <m/>
  </r>
  <r>
    <s v="75834737"/>
    <s v="SHAREBA VILCHEZ JADIRA ANDREA"/>
    <x v="3"/>
    <d v="2021-09-20T00:00:00"/>
    <d v="1899-12-30T00:00:00"/>
    <s v="4 año(s); 1 mes(es) y 3 día(s)"/>
    <x v="0"/>
    <x v="2"/>
    <x v="0"/>
    <x v="0"/>
    <s v="FULL TIME"/>
    <d v="1900-01-04T19:46:55"/>
    <d v="1900-01-05T08:00:00"/>
    <n v="0.91961748903508778"/>
    <n v="493"/>
    <n v="1116.25"/>
    <n v="0.44165733482642777"/>
    <d v="1899-12-30T00:04:00"/>
    <n v="239.83099999999999"/>
    <n v="239.83099999999999"/>
    <s v=""/>
    <d v="1899-12-30T00:04:11"/>
    <n v="250.72"/>
    <d v="1899-12-30T00:00:10"/>
    <n v="9.8279999999999994"/>
    <d v="1899-12-30T00:00:03"/>
    <n v="2.5049999999999999"/>
    <n v="0.93"/>
    <n v="0.86206896551724133"/>
    <m/>
    <n v="19"/>
    <n v="0"/>
    <n v="0"/>
    <n v="0"/>
    <n v="0"/>
    <n v="0"/>
    <n v="0"/>
    <n v="0"/>
    <n v="1"/>
    <n v="0"/>
    <n v="2"/>
    <n v="0"/>
    <n v="22"/>
    <s v="No Cumple"/>
    <s v="No Cumple"/>
    <s v="Cumple"/>
    <s v="Cumple"/>
    <s v="Cumple"/>
    <s v="Cumple"/>
    <n v="2"/>
    <s v=""/>
    <n v="1265.9237288135587"/>
    <n v="0"/>
    <n v="40"/>
    <n v="60"/>
    <n v="0"/>
    <n v="30"/>
    <n v="130"/>
    <s v="Si"/>
    <n v="13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B11C4-50BD-4991-BBB0-DEA3A72AEDD9}" name="TablaDinámica6" cacheId="2" applyNumberFormats="0" applyBorderFormats="0" applyFontFormats="0" applyPatternFormats="0" applyAlignmentFormats="0" applyWidthHeightFormats="1" dataCaption="Valores" grandTotalCaption="Total" errorCaption="-" showError="1" missingCaption="-" updatedVersion="8" minRefreshableVersion="3" useAutoFormatting="1" itemPrintTitles="1" createdVersion="8" indent="0" outline="1" outlineData="1" multipleFieldFilters="0" rowHeaderCaption="Supervisor">
  <location ref="B17:K22" firstHeaderRow="0" firstDataRow="1" firstDataCol="1"/>
  <pivotFields count="63">
    <pivotField showAll="0"/>
    <pivotField showAll="0"/>
    <pivotField axis="axisRow" showAll="0">
      <items count="6">
        <item x="2"/>
        <item x="3"/>
        <item x="0"/>
        <item m="1" x="4"/>
        <item x="1"/>
        <item t="default"/>
      </items>
    </pivotField>
    <pivotField numFmtId="164" showAll="0"/>
    <pivotField showAll="0"/>
    <pivotField showAll="0"/>
    <pivotField showAll="0">
      <items count="5">
        <item x="0"/>
        <item x="2"/>
        <item x="1"/>
        <item m="1" x="3"/>
        <item t="default"/>
      </items>
    </pivotField>
    <pivotField showAll="0">
      <items count="6">
        <item m="1" x="3"/>
        <item m="1" x="4"/>
        <item x="2"/>
        <item x="0"/>
        <item x="1"/>
        <item t="default"/>
      </items>
    </pivotField>
    <pivotField showAll="0">
      <items count="5">
        <item m="1" x="2"/>
        <item x="0"/>
        <item x="1"/>
        <item m="1" x="3"/>
        <item t="default"/>
      </items>
    </pivotField>
    <pivotField showAll="0">
      <items count="7">
        <item m="1" x="4"/>
        <item x="3"/>
        <item x="1"/>
        <item x="0"/>
        <item x="2"/>
        <item m="1" x="5"/>
        <item t="default"/>
      </items>
    </pivotField>
    <pivotField showAll="0"/>
    <pivotField dataField="1" numFmtId="165" showAll="0"/>
    <pivotField dataField="1" numFmtId="165" showAll="0"/>
    <pivotField numFmtId="166" showAll="0"/>
    <pivotField dataField="1" showAll="0"/>
    <pivotField numFmtId="1" showAll="0"/>
    <pivotField numFmtId="166" showAll="0"/>
    <pivotField numFmtId="165" showAll="0"/>
    <pivotField numFmtId="1" showAll="0"/>
    <pivotField numFmtId="1" showAll="0"/>
    <pivotField numFmtId="1" showAll="0"/>
    <pivotField numFmtId="165" showAll="0"/>
    <pivotField dataField="1" numFmtId="3" showAll="0"/>
    <pivotField numFmtId="165" showAll="0"/>
    <pivotField dataField="1" numFmtId="3" showAll="0"/>
    <pivotField numFmtId="165" showAll="0"/>
    <pivotField numFmtId="3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showAll="0"/>
    <pivotField numFmtId="44" showAll="0"/>
    <pivotField showAll="0"/>
    <pivotField showAll="0"/>
    <pivotField dataField="1"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Total de Horas Trabajadas " fld="11" baseField="2" baseItem="0" numFmtId="165"/>
    <dataField name="Total Horas Mes " fld="12" baseField="2" baseItem="1" numFmtId="165"/>
    <dataField name="% Adherencia " fld="62" baseField="2" baseItem="1" numFmtId="166"/>
    <dataField name="Prom de Llam. Atendidas" fld="14" subtotal="average" baseField="2" baseItem="0" numFmtId="3"/>
    <dataField name="Prom ACW SEG" fld="24" subtotal="average" baseField="2" baseItem="0" numFmtId="3"/>
    <dataField name="Prom Calidad" fld="27" subtotal="average" baseField="2" baseItem="0" numFmtId="10"/>
    <dataField name="Prom Satisfación" fld="28" subtotal="average" baseField="2" baseItem="2" numFmtId="10"/>
    <dataField name="Suma de Ingreso" fld="51" baseField="0" baseItem="0" numFmtId="44"/>
    <dataField name="Prom de TMC SEG" fld="22" subtotal="average" baseField="2" baseItem="2" numFmtId="3"/>
  </dataFields>
  <formats count="29">
    <format dxfId="638">
      <pivotArea collapsedLevelsAreSubtotals="1" fieldPosition="0">
        <references count="2">
          <reference field="4294967294" count="1" selected="0">
            <x v="2"/>
          </reference>
          <reference field="2" count="0"/>
        </references>
      </pivotArea>
    </format>
    <format dxfId="637">
      <pivotArea outline="0" fieldPosition="0">
        <references count="1">
          <reference field="4294967294" count="1">
            <x v="3"/>
          </reference>
        </references>
      </pivotArea>
    </format>
    <format dxfId="636">
      <pivotArea outline="0" collapsedLevelsAreSubtotals="1" fieldPosition="0"/>
    </format>
    <format dxfId="63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34">
      <pivotArea outline="0" collapsedLevelsAreSubtotals="1" fieldPosition="0"/>
    </format>
    <format dxfId="63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32">
      <pivotArea outline="0" fieldPosition="0">
        <references count="1">
          <reference field="4294967294" count="1">
            <x v="5"/>
          </reference>
        </references>
      </pivotArea>
    </format>
    <format dxfId="631">
      <pivotArea outline="0" collapsedLevelsAreSubtotals="1" fieldPosition="0">
        <references count="1">
          <reference field="4294967294" count="2" selected="0">
            <x v="4"/>
            <x v="5"/>
          </reference>
        </references>
      </pivotArea>
    </format>
    <format dxfId="630">
      <pivotArea dataOnly="0" labelOnly="1" outline="0" fieldPosition="0">
        <references count="1">
          <reference field="4294967294" count="2">
            <x v="4"/>
            <x v="5"/>
          </reference>
        </references>
      </pivotArea>
    </format>
    <format dxfId="629">
      <pivotArea outline="0" collapsedLevelsAreSubtotals="1" fieldPosition="0">
        <references count="1">
          <reference field="4294967294" count="2" selected="0">
            <x v="4"/>
            <x v="5"/>
          </reference>
        </references>
      </pivotArea>
    </format>
    <format dxfId="628">
      <pivotArea dataOnly="0" labelOnly="1" outline="0" fieldPosition="0">
        <references count="1">
          <reference field="4294967294" count="2">
            <x v="4"/>
            <x v="5"/>
          </reference>
        </references>
      </pivotArea>
    </format>
    <format dxfId="627">
      <pivotArea outline="0" fieldPosition="0">
        <references count="1">
          <reference field="4294967294" count="1">
            <x v="6"/>
          </reference>
        </references>
      </pivotArea>
    </format>
    <format dxfId="626">
      <pivotArea type="all" dataOnly="0" outline="0" fieldPosition="0"/>
    </format>
    <format dxfId="625">
      <pivotArea outline="0" collapsedLevelsAreSubtotals="1" fieldPosition="0"/>
    </format>
    <format dxfId="624">
      <pivotArea field="2" type="button" dataOnly="0" labelOnly="1" outline="0" axis="axisRow" fieldPosition="0"/>
    </format>
    <format dxfId="623">
      <pivotArea dataOnly="0" labelOnly="1" fieldPosition="0">
        <references count="1">
          <reference field="2" count="0"/>
        </references>
      </pivotArea>
    </format>
    <format dxfId="622">
      <pivotArea dataOnly="0" labelOnly="1" grandRow="1" outline="0" fieldPosition="0"/>
    </format>
    <format dxfId="621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62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19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61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17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61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15">
      <pivotArea type="all" dataOnly="0" outline="0" fieldPosition="0"/>
    </format>
    <format dxfId="614">
      <pivotArea outline="0" collapsedLevelsAreSubtotals="1" fieldPosition="0"/>
    </format>
    <format dxfId="613">
      <pivotArea field="2" type="button" dataOnly="0" labelOnly="1" outline="0" axis="axisRow" fieldPosition="0"/>
    </format>
    <format dxfId="612">
      <pivotArea dataOnly="0" labelOnly="1" fieldPosition="0">
        <references count="1">
          <reference field="2" count="0"/>
        </references>
      </pivotArea>
    </format>
    <format dxfId="611">
      <pivotArea dataOnly="0" labelOnly="1" grandRow="1" outline="0" fieldPosition="0"/>
    </format>
    <format dxfId="61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BN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A746C4-1E3D-4E30-9380-B83DF2E7A247}" name="TablaDinámica2" cacheId="0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compact="0" compactData="0" multipleFieldFilters="0" fieldListSortAscending="1">
  <location ref="A4:R92" firstHeaderRow="0" firstDataRow="1" firstDataCol="3"/>
  <pivotFields count="71">
    <pivotField axis="axisRow" compact="0" outline="0" showAll="0" defaultSubtotal="0">
      <items count="139">
        <item m="1" x="132"/>
        <item x="16"/>
        <item m="1" x="89"/>
        <item m="1" x="91"/>
        <item x="23"/>
        <item m="1" x="124"/>
        <item x="11"/>
        <item m="1" x="92"/>
        <item x="25"/>
        <item x="14"/>
        <item x="29"/>
        <item m="1" x="95"/>
        <item x="26"/>
        <item m="1" x="129"/>
        <item x="35"/>
        <item x="5"/>
        <item m="1" x="94"/>
        <item m="1" x="98"/>
        <item m="1" x="99"/>
        <item x="24"/>
        <item x="38"/>
        <item x="10"/>
        <item x="34"/>
        <item x="40"/>
        <item x="30"/>
        <item x="37"/>
        <item x="28"/>
        <item x="41"/>
        <item m="1" x="134"/>
        <item x="33"/>
        <item m="1" x="90"/>
        <item x="12"/>
        <item x="44"/>
        <item x="46"/>
        <item m="1" x="131"/>
        <item m="1" x="97"/>
        <item x="48"/>
        <item x="49"/>
        <item x="50"/>
        <item m="1" x="93"/>
        <item x="52"/>
        <item x="54"/>
        <item x="55"/>
        <item x="56"/>
        <item m="1" x="101"/>
        <item m="1" x="102"/>
        <item x="59"/>
        <item x="60"/>
        <item x="62"/>
        <item m="1" x="119"/>
        <item m="1" x="104"/>
        <item x="63"/>
        <item m="1" x="127"/>
        <item m="1" x="106"/>
        <item m="1" x="135"/>
        <item x="65"/>
        <item x="66"/>
        <item m="1" x="120"/>
        <item m="1" x="108"/>
        <item m="1" x="109"/>
        <item x="67"/>
        <item m="1" x="133"/>
        <item x="68"/>
        <item m="1" x="110"/>
        <item x="69"/>
        <item x="70"/>
        <item m="1" x="130"/>
        <item x="72"/>
        <item x="73"/>
        <item m="1" x="111"/>
        <item m="1" x="122"/>
        <item x="74"/>
        <item x="75"/>
        <item m="1" x="137"/>
        <item m="1" x="138"/>
        <item m="1" x="126"/>
        <item x="77"/>
        <item x="79"/>
        <item x="83"/>
        <item x="4"/>
        <item x="7"/>
        <item x="2"/>
        <item x="1"/>
        <item x="3"/>
        <item x="22"/>
        <item x="0"/>
        <item x="31"/>
        <item x="8"/>
        <item m="1" x="136"/>
        <item m="1" x="88"/>
        <item x="15"/>
        <item x="53"/>
        <item x="57"/>
        <item m="1" x="105"/>
        <item x="9"/>
        <item x="6"/>
        <item m="1" x="107"/>
        <item m="1" x="112"/>
        <item x="78"/>
        <item x="80"/>
        <item x="81"/>
        <item x="36"/>
        <item m="1" x="100"/>
        <item m="1" x="96"/>
        <item x="13"/>
        <item x="42"/>
        <item x="43"/>
        <item x="47"/>
        <item x="51"/>
        <item m="1" x="87"/>
        <item x="19"/>
        <item m="1" x="117"/>
        <item m="1" x="125"/>
        <item x="18"/>
        <item x="27"/>
        <item x="61"/>
        <item m="1" x="103"/>
        <item x="64"/>
        <item m="1" x="121"/>
        <item m="1" x="123"/>
        <item m="1" x="128"/>
        <item m="1" x="118"/>
        <item x="20"/>
        <item x="21"/>
        <item x="39"/>
        <item x="45"/>
        <item m="1" x="116"/>
        <item x="71"/>
        <item x="76"/>
        <item m="1" x="113"/>
        <item m="1" x="114"/>
        <item m="1" x="115"/>
        <item x="82"/>
        <item x="84"/>
        <item x="85"/>
        <item x="86"/>
        <item x="17"/>
        <item x="32"/>
        <item x="5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name="DNI" axis="axisRow" compact="0" outline="0" showAll="0" defaultSubtotal="0">
      <items count="217">
        <item x="48"/>
        <item m="1" x="212"/>
        <item x="4"/>
        <item m="1" x="199"/>
        <item m="1" x="205"/>
        <item x="33"/>
        <item x="73"/>
        <item x="44"/>
        <item x="46"/>
        <item x="75"/>
        <item m="1" x="154"/>
        <item m="1" x="213"/>
        <item m="1" x="195"/>
        <item m="1" x="174"/>
        <item m="1" x="98"/>
        <item m="1" x="145"/>
        <item x="26"/>
        <item m="1" x="214"/>
        <item x="54"/>
        <item x="2"/>
        <item m="1" x="200"/>
        <item m="1" x="207"/>
        <item x="37"/>
        <item m="1" x="189"/>
        <item m="1" x="164"/>
        <item m="1" x="105"/>
        <item x="38"/>
        <item m="1" x="208"/>
        <item m="1" x="103"/>
        <item m="1" x="203"/>
        <item x="74"/>
        <item x="79"/>
        <item m="1" x="182"/>
        <item m="1" x="175"/>
        <item m="1" x="158"/>
        <item x="56"/>
        <item m="1" x="144"/>
        <item m="1" x="147"/>
        <item m="1" x="146"/>
        <item m="1" x="193"/>
        <item m="1" x="115"/>
        <item m="1" x="196"/>
        <item m="1" x="190"/>
        <item x="5"/>
        <item m="1" x="171"/>
        <item m="1" x="206"/>
        <item m="1" x="162"/>
        <item m="1" x="133"/>
        <item m="1" x="216"/>
        <item x="63"/>
        <item x="69"/>
        <item x="1"/>
        <item m="1" x="194"/>
        <item x="25"/>
        <item x="49"/>
        <item m="1" x="209"/>
        <item x="36"/>
        <item m="1" x="211"/>
        <item m="1" x="197"/>
        <item x="62"/>
        <item x="77"/>
        <item x="30"/>
        <item x="23"/>
        <item x="9"/>
        <item m="1" x="108"/>
        <item m="1" x="215"/>
        <item m="1" x="136"/>
        <item m="1" x="191"/>
        <item x="7"/>
        <item m="1" x="165"/>
        <item x="24"/>
        <item m="1" x="161"/>
        <item x="66"/>
        <item m="1" x="188"/>
        <item m="1" x="124"/>
        <item m="1" x="210"/>
        <item m="1" x="202"/>
        <item x="6"/>
        <item m="1" x="168"/>
        <item m="1" x="159"/>
        <item x="61"/>
        <item m="1" x="121"/>
        <item m="1" x="135"/>
        <item m="1" x="170"/>
        <item m="1" x="185"/>
        <item m="1" x="157"/>
        <item m="1" x="184"/>
        <item m="1" x="198"/>
        <item x="57"/>
        <item m="1" x="150"/>
        <item m="1" x="201"/>
        <item m="1" x="204"/>
        <item x="78"/>
        <item m="1" x="192"/>
        <item m="1" x="183"/>
        <item m="1" x="141"/>
        <item m="1" x="169"/>
        <item m="1" x="186"/>
        <item m="1" x="156"/>
        <item m="1" x="122"/>
        <item m="1" x="172"/>
        <item m="1" x="153"/>
        <item x="10"/>
        <item x="42"/>
        <item m="1" x="176"/>
        <item m="1" x="177"/>
        <item m="1" x="187"/>
        <item m="1" x="178"/>
        <item m="1" x="179"/>
        <item m="1" x="137"/>
        <item x="11"/>
        <item m="1" x="160"/>
        <item m="1" x="143"/>
        <item m="1" x="173"/>
        <item m="1" x="180"/>
        <item m="1" x="181"/>
        <item m="1" x="120"/>
        <item m="1" x="155"/>
        <item m="1" x="138"/>
        <item x="27"/>
        <item x="29"/>
        <item m="1" x="142"/>
        <item m="1" x="149"/>
        <item m="1" x="107"/>
        <item m="1" x="163"/>
        <item x="64"/>
        <item m="1" x="111"/>
        <item m="1" x="132"/>
        <item m="1" x="151"/>
        <item m="1" x="152"/>
        <item m="1" x="134"/>
        <item m="1" x="166"/>
        <item m="1" x="167"/>
        <item m="1" x="90"/>
        <item m="1" x="139"/>
        <item m="1" x="140"/>
        <item m="1" x="123"/>
        <item m="1" x="95"/>
        <item m="1" x="100"/>
        <item x="0"/>
        <item x="34"/>
        <item m="1" x="91"/>
        <item x="12"/>
        <item x="43"/>
        <item x="47"/>
        <item x="51"/>
        <item m="1" x="87"/>
        <item x="53"/>
        <item m="1" x="106"/>
        <item m="1" x="128"/>
        <item m="1" x="129"/>
        <item m="1" x="148"/>
        <item m="1" x="130"/>
        <item x="20"/>
        <item x="22"/>
        <item m="1" x="92"/>
        <item x="8"/>
        <item m="1" x="93"/>
        <item m="1" x="96"/>
        <item x="21"/>
        <item m="1" x="102"/>
        <item m="1" x="125"/>
        <item m="1" x="126"/>
        <item m="1" x="104"/>
        <item m="1" x="127"/>
        <item m="1" x="99"/>
        <item m="1" x="101"/>
        <item m="1" x="94"/>
        <item x="65"/>
        <item m="1" x="131"/>
        <item m="1" x="113"/>
        <item x="67"/>
        <item x="68"/>
        <item m="1" x="89"/>
        <item x="19"/>
        <item x="35"/>
        <item m="1" x="97"/>
        <item x="60"/>
        <item m="1" x="114"/>
        <item m="1" x="88"/>
        <item m="1" x="109"/>
        <item m="1" x="110"/>
        <item m="1" x="112"/>
        <item x="70"/>
        <item x="71"/>
        <item x="72"/>
        <item m="1" x="116"/>
        <item x="76"/>
        <item m="1" x="117"/>
        <item x="80"/>
        <item x="81"/>
        <item m="1" x="118"/>
        <item m="1" x="119"/>
        <item x="82"/>
        <item x="83"/>
        <item x="84"/>
        <item x="85"/>
        <item x="86"/>
        <item x="3"/>
        <item x="16"/>
        <item x="18"/>
        <item x="15"/>
        <item x="17"/>
        <item x="39"/>
        <item x="40"/>
        <item x="31"/>
        <item x="13"/>
        <item x="14"/>
        <item x="28"/>
        <item x="32"/>
        <item x="41"/>
        <item x="45"/>
        <item x="50"/>
        <item x="52"/>
        <item x="55"/>
        <item x="58"/>
        <item x="59"/>
      </items>
    </pivotField>
    <pivotField compact="0" outline="0" showAll="0" defaultSubtotal="0"/>
    <pivotField name="APELLIDOS Y NOMBRES" axis="axisRow" compact="0" outline="0" showAll="0" defaultSubtotal="0">
      <items count="228">
        <item m="1" x="227"/>
        <item x="74"/>
        <item x="1"/>
        <item m="1" x="192"/>
        <item m="1" x="206"/>
        <item m="1" x="210"/>
        <item m="1" x="221"/>
        <item x="30"/>
        <item x="62"/>
        <item x="73"/>
        <item x="56"/>
        <item m="1" x="207"/>
        <item m="1" x="225"/>
        <item m="1" x="115"/>
        <item x="5"/>
        <item m="1" x="149"/>
        <item m="1" x="141"/>
        <item x="37"/>
        <item x="4"/>
        <item x="26"/>
        <item m="1" x="211"/>
        <item m="1" x="159"/>
        <item m="1" x="125"/>
        <item m="1" x="220"/>
        <item x="6"/>
        <item x="63"/>
        <item m="1" x="222"/>
        <item x="46"/>
        <item m="1" x="151"/>
        <item m="1" x="201"/>
        <item m="1" x="204"/>
        <item m="1" x="108"/>
        <item m="1" x="219"/>
        <item x="33"/>
        <item m="1" x="171"/>
        <item m="1" x="224"/>
        <item x="24"/>
        <item x="66"/>
        <item m="1" x="223"/>
        <item m="1" x="199"/>
        <item m="1" x="152"/>
        <item m="1" x="186"/>
        <item x="79"/>
        <item x="49"/>
        <item m="1" x="205"/>
        <item m="1" x="172"/>
        <item m="1" x="198"/>
        <item x="69"/>
        <item m="1" x="200"/>
        <item m="1" x="164"/>
        <item m="1" x="134"/>
        <item x="54"/>
        <item m="1" x="165"/>
        <item m="1" x="168"/>
        <item m="1" x="218"/>
        <item m="1" x="191"/>
        <item m="1" x="183"/>
        <item m="1" x="203"/>
        <item x="7"/>
        <item m="1" x="226"/>
        <item x="75"/>
        <item x="2"/>
        <item x="23"/>
        <item m="1" x="105"/>
        <item x="25"/>
        <item m="1" x="98"/>
        <item m="1" x="208"/>
        <item m="1" x="103"/>
        <item m="1" x="213"/>
        <item x="61"/>
        <item m="1" x="217"/>
        <item m="1" x="169"/>
        <item m="1" x="150"/>
        <item m="1" x="173"/>
        <item x="9"/>
        <item m="1" x="216"/>
        <item x="48"/>
        <item m="1" x="214"/>
        <item m="1" x="182"/>
        <item m="1" x="176"/>
        <item x="44"/>
        <item m="1" x="122"/>
        <item m="1" x="140"/>
        <item m="1" x="178"/>
        <item m="1" x="195"/>
        <item m="1" x="163"/>
        <item m="1" x="194"/>
        <item m="1" x="209"/>
        <item x="57"/>
        <item m="1" x="155"/>
        <item m="1" x="212"/>
        <item m="1" x="215"/>
        <item x="78"/>
        <item m="1" x="202"/>
        <item m="1" x="193"/>
        <item m="1" x="146"/>
        <item m="1" x="177"/>
        <item m="1" x="179"/>
        <item m="1" x="196"/>
        <item m="1" x="162"/>
        <item m="1" x="160"/>
        <item m="1" x="180"/>
        <item m="1" x="158"/>
        <item x="10"/>
        <item x="42"/>
        <item m="1" x="184"/>
        <item m="1" x="185"/>
        <item m="1" x="197"/>
        <item m="1" x="187"/>
        <item m="1" x="188"/>
        <item m="1" x="142"/>
        <item x="11"/>
        <item n="RIVAS TORRES JulioR ALEXIS" m="1" x="166"/>
        <item m="1" x="148"/>
        <item m="1" x="181"/>
        <item m="1" x="189"/>
        <item n="GARCÍA MONTEJunioR MISHELLE ALEJANDRA" m="1" x="190"/>
        <item m="1" x="137"/>
        <item m="1" x="161"/>
        <item m="1" x="143"/>
        <item m="1" x="138"/>
        <item m="1" x="139"/>
        <item m="1" x="167"/>
        <item m="1" x="154"/>
        <item m="1" x="107"/>
        <item m="1" x="170"/>
        <item x="64"/>
        <item m="1" x="111"/>
        <item m="1" x="133"/>
        <item m="1" x="156"/>
        <item m="1" x="157"/>
        <item m="1" x="135"/>
        <item m="1" x="174"/>
        <item m="1" x="175"/>
        <item x="29"/>
        <item m="1" x="136"/>
        <item m="1" x="90"/>
        <item m="1" x="144"/>
        <item m="1" x="145"/>
        <item x="27"/>
        <item m="1" x="124"/>
        <item m="1" x="147"/>
        <item m="1" x="95"/>
        <item m="1" x="100"/>
        <item x="0"/>
        <item x="34"/>
        <item m="1" x="91"/>
        <item x="12"/>
        <item x="43"/>
        <item x="47"/>
        <item x="51"/>
        <item m="1" x="87"/>
        <item x="53"/>
        <item m="1" x="106"/>
        <item m="1" x="129"/>
        <item m="1" x="130"/>
        <item m="1" x="153"/>
        <item m="1" x="131"/>
        <item x="20"/>
        <item x="22"/>
        <item m="1" x="92"/>
        <item x="8"/>
        <item m="1" x="93"/>
        <item m="1" x="96"/>
        <item x="21"/>
        <item m="1" x="102"/>
        <item m="1" x="126"/>
        <item m="1" x="127"/>
        <item m="1" x="104"/>
        <item m="1" x="128"/>
        <item m="1" x="123"/>
        <item m="1" x="99"/>
        <item m="1" x="101"/>
        <item m="1" x="94"/>
        <item x="65"/>
        <item m="1" x="132"/>
        <item m="1" x="113"/>
        <item x="67"/>
        <item x="68"/>
        <item x="77"/>
        <item x="36"/>
        <item m="1" x="121"/>
        <item m="1" x="89"/>
        <item x="19"/>
        <item m="1" x="120"/>
        <item x="35"/>
        <item m="1" x="97"/>
        <item x="60"/>
        <item m="1" x="114"/>
        <item x="38"/>
        <item m="1" x="88"/>
        <item m="1" x="109"/>
        <item m="1" x="110"/>
        <item m="1" x="112"/>
        <item x="70"/>
        <item x="71"/>
        <item x="72"/>
        <item m="1" x="116"/>
        <item x="76"/>
        <item m="1" x="117"/>
        <item x="80"/>
        <item x="81"/>
        <item m="1" x="118"/>
        <item m="1" x="119"/>
        <item x="82"/>
        <item x="83"/>
        <item x="84"/>
        <item x="85"/>
        <item x="86"/>
        <item x="3"/>
        <item x="16"/>
        <item x="18"/>
        <item x="15"/>
        <item x="17"/>
        <item x="39"/>
        <item x="40"/>
        <item x="31"/>
        <item x="13"/>
        <item x="14"/>
        <item x="28"/>
        <item x="32"/>
        <item x="41"/>
        <item x="45"/>
        <item x="50"/>
        <item x="52"/>
        <item x="55"/>
        <item x="58"/>
        <item x="59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</pivotFields>
  <rowFields count="3">
    <field x="41"/>
    <field x="0"/>
    <field x="43"/>
  </rowFields>
  <rowItems count="88">
    <i>
      <x/>
      <x v="36"/>
      <x v="76"/>
    </i>
    <i>
      <x v="2"/>
      <x v="79"/>
      <x v="18"/>
    </i>
    <i>
      <x v="5"/>
      <x v="29"/>
      <x v="33"/>
    </i>
    <i>
      <x v="6"/>
      <x v="68"/>
      <x v="9"/>
    </i>
    <i>
      <x v="7"/>
      <x v="32"/>
      <x v="80"/>
    </i>
    <i>
      <x v="8"/>
      <x v="33"/>
      <x v="27"/>
    </i>
    <i>
      <x v="9"/>
      <x v="72"/>
      <x v="60"/>
    </i>
    <i>
      <x v="16"/>
      <x v="12"/>
      <x v="19"/>
    </i>
    <i>
      <x v="18"/>
      <x v="41"/>
      <x v="51"/>
    </i>
    <i>
      <x v="19"/>
      <x v="81"/>
      <x v="61"/>
    </i>
    <i>
      <x v="22"/>
      <x v="25"/>
      <x v="17"/>
    </i>
    <i>
      <x v="26"/>
      <x v="20"/>
      <x v="189"/>
    </i>
    <i>
      <x v="30"/>
      <x v="71"/>
      <x v="1"/>
    </i>
    <i>
      <x v="31"/>
      <x v="77"/>
      <x v="42"/>
    </i>
    <i>
      <x v="35"/>
      <x v="43"/>
      <x v="10"/>
    </i>
    <i>
      <x v="43"/>
      <x v="15"/>
      <x v="14"/>
    </i>
    <i>
      <x v="49"/>
      <x v="51"/>
      <x v="25"/>
    </i>
    <i>
      <x v="50"/>
      <x v="64"/>
      <x v="47"/>
    </i>
    <i>
      <x v="51"/>
      <x v="82"/>
      <x v="2"/>
    </i>
    <i>
      <x v="53"/>
      <x v="8"/>
      <x v="64"/>
    </i>
    <i>
      <x v="54"/>
      <x v="37"/>
      <x v="43"/>
    </i>
    <i>
      <x v="56"/>
      <x v="101"/>
      <x v="180"/>
    </i>
    <i>
      <x v="59"/>
      <x v="48"/>
      <x v="8"/>
    </i>
    <i>
      <x v="60"/>
      <x v="76"/>
      <x v="179"/>
    </i>
    <i>
      <x v="61"/>
      <x v="24"/>
      <x v="7"/>
    </i>
    <i>
      <x v="62"/>
      <x v="4"/>
      <x v="62"/>
    </i>
    <i>
      <x v="63"/>
      <x v="94"/>
      <x v="74"/>
    </i>
    <i>
      <x v="68"/>
      <x v="80"/>
      <x v="58"/>
    </i>
    <i>
      <x v="70"/>
      <x v="19"/>
      <x v="36"/>
    </i>
    <i>
      <x v="72"/>
      <x v="56"/>
      <x v="37"/>
    </i>
    <i>
      <x v="77"/>
      <x v="95"/>
      <x v="24"/>
    </i>
    <i>
      <x v="80"/>
      <x v="115"/>
      <x v="69"/>
    </i>
    <i>
      <x v="88"/>
      <x v="92"/>
      <x v="88"/>
    </i>
    <i>
      <x v="92"/>
      <x v="98"/>
      <x v="92"/>
    </i>
    <i>
      <x v="102"/>
      <x v="21"/>
      <x v="103"/>
    </i>
    <i>
      <x v="103"/>
      <x v="105"/>
      <x v="104"/>
    </i>
    <i>
      <x v="110"/>
      <x v="6"/>
      <x v="111"/>
    </i>
    <i>
      <x v="119"/>
      <x v="114"/>
      <x v="139"/>
    </i>
    <i>
      <x v="120"/>
      <x v="10"/>
      <x v="134"/>
    </i>
    <i>
      <x v="125"/>
      <x v="117"/>
      <x v="126"/>
    </i>
    <i>
      <x v="139"/>
      <x v="85"/>
      <x v="144"/>
    </i>
    <i>
      <x v="140"/>
      <x v="22"/>
      <x v="145"/>
    </i>
    <i>
      <x v="142"/>
      <x v="31"/>
      <x v="147"/>
    </i>
    <i>
      <x v="143"/>
      <x v="106"/>
      <x v="148"/>
    </i>
    <i>
      <x v="144"/>
      <x v="107"/>
      <x v="149"/>
    </i>
    <i>
      <x v="145"/>
      <x v="108"/>
      <x v="150"/>
    </i>
    <i>
      <x v="147"/>
      <x v="91"/>
      <x v="152"/>
    </i>
    <i>
      <x v="153"/>
      <x v="122"/>
      <x v="158"/>
    </i>
    <i>
      <x v="154"/>
      <x v="84"/>
      <x v="159"/>
    </i>
    <i>
      <x v="156"/>
      <x v="87"/>
      <x v="161"/>
    </i>
    <i>
      <x v="159"/>
      <x v="123"/>
      <x v="164"/>
    </i>
    <i>
      <x v="168"/>
      <x v="55"/>
      <x v="174"/>
    </i>
    <i>
      <x v="171"/>
      <x v="60"/>
      <x v="177"/>
    </i>
    <i>
      <x v="172"/>
      <x v="62"/>
      <x v="178"/>
    </i>
    <i>
      <x v="174"/>
      <x v="110"/>
      <x v="183"/>
    </i>
    <i>
      <x v="175"/>
      <x v="14"/>
      <x v="185"/>
    </i>
    <i>
      <x v="177"/>
      <x v="47"/>
      <x v="187"/>
    </i>
    <i>
      <x v="183"/>
      <x v="65"/>
      <x v="194"/>
    </i>
    <i>
      <x v="184"/>
      <x v="127"/>
      <x v="195"/>
    </i>
    <i>
      <x v="185"/>
      <x v="67"/>
      <x v="196"/>
    </i>
    <i>
      <x v="187"/>
      <x v="128"/>
      <x v="198"/>
    </i>
    <i>
      <x v="189"/>
      <x v="99"/>
      <x v="200"/>
    </i>
    <i>
      <x v="190"/>
      <x v="100"/>
      <x v="201"/>
    </i>
    <i>
      <x v="193"/>
      <x v="132"/>
      <x v="204"/>
    </i>
    <i>
      <x v="194"/>
      <x v="78"/>
      <x v="205"/>
    </i>
    <i>
      <x v="195"/>
      <x v="133"/>
      <x v="206"/>
    </i>
    <i>
      <x v="196"/>
      <x v="134"/>
      <x v="207"/>
    </i>
    <i>
      <x v="197"/>
      <x v="135"/>
      <x v="208"/>
    </i>
    <i>
      <x v="198"/>
      <x v="83"/>
      <x v="209"/>
    </i>
    <i>
      <x v="199"/>
      <x v="1"/>
      <x v="210"/>
    </i>
    <i>
      <x v="200"/>
      <x v="113"/>
      <x v="211"/>
    </i>
    <i>
      <x v="201"/>
      <x v="90"/>
      <x v="212"/>
    </i>
    <i>
      <x v="202"/>
      <x v="136"/>
      <x v="213"/>
    </i>
    <i>
      <x v="203"/>
      <x v="124"/>
      <x v="214"/>
    </i>
    <i>
      <x v="204"/>
      <x v="23"/>
      <x v="215"/>
    </i>
    <i>
      <x v="205"/>
      <x v="86"/>
      <x v="216"/>
    </i>
    <i>
      <x v="206"/>
      <x v="104"/>
      <x v="217"/>
    </i>
    <i>
      <x v="207"/>
      <x v="9"/>
      <x v="218"/>
    </i>
    <i>
      <x v="208"/>
      <x v="26"/>
      <x v="219"/>
    </i>
    <i>
      <x v="209"/>
      <x v="137"/>
      <x v="220"/>
    </i>
    <i>
      <x v="210"/>
      <x v="27"/>
      <x v="221"/>
    </i>
    <i>
      <x v="211"/>
      <x v="125"/>
      <x v="222"/>
    </i>
    <i>
      <x v="212"/>
      <x v="38"/>
      <x v="223"/>
    </i>
    <i>
      <x v="213"/>
      <x v="40"/>
      <x v="224"/>
    </i>
    <i>
      <x v="214"/>
      <x v="42"/>
      <x v="225"/>
    </i>
    <i>
      <x v="215"/>
      <x v="138"/>
      <x v="226"/>
    </i>
    <i>
      <x v="216"/>
      <x v="46"/>
      <x v="227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T Conectado" fld="58" baseField="43" baseItem="38" numFmtId="165"/>
    <dataField name="T En Cola" fld="57" baseField="43" baseItem="75" numFmtId="165"/>
    <dataField name="T Fuera de Cola" fld="60" baseField="43" baseItem="76" numFmtId="165"/>
    <dataField name="T Interactuando" fld="69" baseField="43" baseItem="76" numFmtId="165"/>
    <dataField name="T No Responde" fld="62" baseField="43" baseItem="76" numFmtId="165"/>
    <dataField name="T Inactivo" fld="61" baseField="43" baseItem="18" numFmtId="165"/>
    <dataField name="T Disponible" fld="56" baseField="43" baseItem="76" numFmtId="165"/>
    <dataField name="T Comida" fld="59" baseField="43" baseItem="76" numFmtId="165"/>
    <dataField name="T Ocupado" fld="63" baseField="43" baseItem="76" numFmtId="165"/>
    <dataField name="T Ausente" fld="64" baseField="43" baseItem="38" numFmtId="165"/>
    <dataField name="T Descanso" fld="65" baseField="43" baseItem="33" numFmtId="165"/>
    <dataField name="T Sistema Ausente" fld="66" baseField="43" baseItem="76" numFmtId="165"/>
    <dataField name="T Reunión" fld="67" baseField="43" baseItem="76" numFmtId="165"/>
    <dataField name="T Capacitación" fld="68" baseField="43" baseItem="18" numFmtId="165"/>
    <dataField name="T En Comunicación" fld="70" baseField="43" baseItem="76" numFmtId="165"/>
  </dataFields>
  <formats count="192">
    <format dxfId="450">
      <pivotArea type="all" dataOnly="0" outline="0" fieldPosition="0"/>
    </format>
    <format dxfId="449">
      <pivotArea outline="0" fieldPosition="0">
        <references count="1">
          <reference field="4294967294" count="1">
            <x v="6"/>
          </reference>
        </references>
      </pivotArea>
    </format>
    <format dxfId="448">
      <pivotArea outline="0" fieldPosition="0">
        <references count="1">
          <reference field="4294967294" count="1">
            <x v="1"/>
          </reference>
        </references>
      </pivotArea>
    </format>
    <format dxfId="447">
      <pivotArea outline="0" fieldPosition="0">
        <references count="1">
          <reference field="4294967294" count="1">
            <x v="0"/>
          </reference>
        </references>
      </pivotArea>
    </format>
    <format dxfId="446">
      <pivotArea outline="0" fieldPosition="0">
        <references count="1">
          <reference field="4294967294" count="1">
            <x v="7"/>
          </reference>
        </references>
      </pivotArea>
    </format>
    <format dxfId="445">
      <pivotArea outline="0" fieldPosition="0">
        <references count="1">
          <reference field="4294967294" count="1">
            <x v="2"/>
          </reference>
        </references>
      </pivotArea>
    </format>
    <format dxfId="444">
      <pivotArea outline="0" fieldPosition="0">
        <references count="1">
          <reference field="4294967294" count="1">
            <x v="5"/>
          </reference>
        </references>
      </pivotArea>
    </format>
    <format dxfId="443">
      <pivotArea outline="0" fieldPosition="0">
        <references count="1">
          <reference field="4294967294" count="1">
            <x v="4"/>
          </reference>
        </references>
      </pivotArea>
    </format>
    <format dxfId="442">
      <pivotArea outline="0" fieldPosition="0">
        <references count="1">
          <reference field="4294967294" count="1">
            <x v="8"/>
          </reference>
        </references>
      </pivotArea>
    </format>
    <format dxfId="441">
      <pivotArea outline="0" fieldPosition="0">
        <references count="1">
          <reference field="4294967294" count="1">
            <x v="9"/>
          </reference>
        </references>
      </pivotArea>
    </format>
    <format dxfId="440">
      <pivotArea outline="0" fieldPosition="0">
        <references count="1">
          <reference field="4294967294" count="1">
            <x v="10"/>
          </reference>
        </references>
      </pivotArea>
    </format>
    <format dxfId="439">
      <pivotArea outline="0" fieldPosition="0">
        <references count="1">
          <reference field="4294967294" count="1">
            <x v="11"/>
          </reference>
        </references>
      </pivotArea>
    </format>
    <format dxfId="438">
      <pivotArea outline="0" fieldPosition="0">
        <references count="1">
          <reference field="4294967294" count="1">
            <x v="12"/>
          </reference>
        </references>
      </pivotArea>
    </format>
    <format dxfId="437">
      <pivotArea outline="0" fieldPosition="0">
        <references count="1">
          <reference field="4294967294" count="1">
            <x v="13"/>
          </reference>
        </references>
      </pivotArea>
    </format>
    <format dxfId="436">
      <pivotArea outline="0" fieldPosition="0">
        <references count="1">
          <reference field="4294967294" count="1">
            <x v="3"/>
          </reference>
        </references>
      </pivotArea>
    </format>
    <format dxfId="435">
      <pivotArea outline="0" fieldPosition="0">
        <references count="1">
          <reference field="4294967294" count="1">
            <x v="14"/>
          </reference>
        </references>
      </pivotArea>
    </format>
    <format dxfId="434">
      <pivotArea dataOnly="0" labelOnly="1" outline="0" fieldPosition="0">
        <references count="1">
          <reference field="4294967294" count="9"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433">
      <pivotArea outline="0" collapsedLevelsAreSubtotals="1" fieldPosition="0"/>
    </format>
    <format dxfId="432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431">
      <pivotArea outline="0" collapsedLevelsAreSubtotals="1" fieldPosition="0"/>
    </format>
    <format dxfId="430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429">
      <pivotArea type="all" dataOnly="0" outline="0" fieldPosition="0"/>
    </format>
    <format dxfId="428">
      <pivotArea outline="0" collapsedLevelsAreSubtotals="1" fieldPosition="0"/>
    </format>
    <format dxfId="427">
      <pivotArea field="41" type="button" dataOnly="0" labelOnly="1" outline="0" axis="axisRow" fieldPosition="0"/>
    </format>
    <format dxfId="426">
      <pivotArea field="0" type="button" dataOnly="0" labelOnly="1" outline="0" axis="axisRow" fieldPosition="1"/>
    </format>
    <format dxfId="425">
      <pivotArea field="43" type="button" dataOnly="0" labelOnly="1" outline="0" axis="axisRow" fieldPosition="2"/>
    </format>
    <format dxfId="424">
      <pivotArea dataOnly="0" labelOnly="1" outline="0" fieldPosition="0">
        <references count="1">
          <reference field="4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23">
      <pivotArea dataOnly="0" labelOnly="1" outline="0" fieldPosition="0">
        <references count="1">
          <reference field="41" count="31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</reference>
        </references>
      </pivotArea>
    </format>
    <format dxfId="422">
      <pivotArea dataOnly="0" labelOnly="1" grandRow="1" outline="0" fieldPosition="0"/>
    </format>
    <format dxfId="421">
      <pivotArea dataOnly="0" labelOnly="1" outline="0" fieldPosition="0">
        <references count="2">
          <reference field="0" count="1">
            <x v="36"/>
          </reference>
          <reference field="41" count="1" selected="0">
            <x v="0"/>
          </reference>
        </references>
      </pivotArea>
    </format>
    <format dxfId="420">
      <pivotArea dataOnly="0" labelOnly="1" outline="0" fieldPosition="0">
        <references count="2">
          <reference field="0" count="1">
            <x v="57"/>
          </reference>
          <reference field="41" count="1" selected="0">
            <x v="1"/>
          </reference>
        </references>
      </pivotArea>
    </format>
    <format dxfId="419">
      <pivotArea dataOnly="0" labelOnly="1" outline="0" fieldPosition="0">
        <references count="2">
          <reference field="0" count="1">
            <x v="79"/>
          </reference>
          <reference field="41" count="1" selected="0">
            <x v="2"/>
          </reference>
        </references>
      </pivotArea>
    </format>
    <format dxfId="418">
      <pivotArea dataOnly="0" labelOnly="1" outline="0" fieldPosition="0">
        <references count="2">
          <reference field="0" count="1">
            <x v="42"/>
          </reference>
          <reference field="41" count="1" selected="0">
            <x v="3"/>
          </reference>
        </references>
      </pivotArea>
    </format>
    <format dxfId="417">
      <pivotArea dataOnly="0" labelOnly="1" outline="0" fieldPosition="0">
        <references count="2">
          <reference field="0" count="1">
            <x v="5"/>
          </reference>
          <reference field="41" count="1" selected="0">
            <x v="4"/>
          </reference>
        </references>
      </pivotArea>
    </format>
    <format dxfId="416">
      <pivotArea dataOnly="0" labelOnly="1" outline="0" fieldPosition="0">
        <references count="2">
          <reference field="0" count="1">
            <x v="29"/>
          </reference>
          <reference field="41" count="1" selected="0">
            <x v="5"/>
          </reference>
        </references>
      </pivotArea>
    </format>
    <format dxfId="415">
      <pivotArea dataOnly="0" labelOnly="1" outline="0" fieldPosition="0">
        <references count="2">
          <reference field="0" count="1">
            <x v="68"/>
          </reference>
          <reference field="41" count="1" selected="0">
            <x v="6"/>
          </reference>
        </references>
      </pivotArea>
    </format>
    <format dxfId="414">
      <pivotArea dataOnly="0" labelOnly="1" outline="0" fieldPosition="0">
        <references count="2">
          <reference field="0" count="1">
            <x v="32"/>
          </reference>
          <reference field="41" count="1" selected="0">
            <x v="7"/>
          </reference>
        </references>
      </pivotArea>
    </format>
    <format dxfId="413">
      <pivotArea dataOnly="0" labelOnly="1" outline="0" fieldPosition="0">
        <references count="2">
          <reference field="0" count="1">
            <x v="33"/>
          </reference>
          <reference field="41" count="1" selected="0">
            <x v="8"/>
          </reference>
        </references>
      </pivotArea>
    </format>
    <format dxfId="412">
      <pivotArea dataOnly="0" labelOnly="1" outline="0" fieldPosition="0">
        <references count="2">
          <reference field="0" count="1">
            <x v="72"/>
          </reference>
          <reference field="41" count="1" selected="0">
            <x v="9"/>
          </reference>
        </references>
      </pivotArea>
    </format>
    <format dxfId="411">
      <pivotArea dataOnly="0" labelOnly="1" outline="0" fieldPosition="0">
        <references count="2">
          <reference field="0" count="1">
            <x v="9"/>
          </reference>
          <reference field="41" count="1" selected="0">
            <x v="10"/>
          </reference>
        </references>
      </pivotArea>
    </format>
    <format dxfId="410">
      <pivotArea dataOnly="0" labelOnly="1" outline="0" fieldPosition="0">
        <references count="2">
          <reference field="0" count="1">
            <x v="63"/>
          </reference>
          <reference field="41" count="1" selected="0">
            <x v="11"/>
          </reference>
        </references>
      </pivotArea>
    </format>
    <format dxfId="409">
      <pivotArea dataOnly="0" labelOnly="1" outline="0" fieldPosition="0">
        <references count="2">
          <reference field="0" count="1">
            <x v="6"/>
          </reference>
          <reference field="41" count="1" selected="0">
            <x v="12"/>
          </reference>
        </references>
      </pivotArea>
    </format>
    <format dxfId="408">
      <pivotArea dataOnly="0" labelOnly="1" outline="0" fieldPosition="0">
        <references count="2">
          <reference field="0" count="1">
            <x v="27"/>
          </reference>
          <reference field="41" count="1" selected="0">
            <x v="13"/>
          </reference>
        </references>
      </pivotArea>
    </format>
    <format dxfId="407">
      <pivotArea dataOnly="0" labelOnly="1" outline="0" fieldPosition="0">
        <references count="2">
          <reference field="0" count="1">
            <x v="11"/>
          </reference>
          <reference field="41" count="1" selected="0">
            <x v="14"/>
          </reference>
        </references>
      </pivotArea>
    </format>
    <format dxfId="406">
      <pivotArea dataOnly="0" labelOnly="1" outline="0" fieldPosition="0">
        <references count="2">
          <reference field="0" count="1">
            <x v="38"/>
          </reference>
          <reference field="41" count="1" selected="0">
            <x v="15"/>
          </reference>
        </references>
      </pivotArea>
    </format>
    <format dxfId="405">
      <pivotArea dataOnly="0" labelOnly="1" outline="0" fieldPosition="0">
        <references count="2">
          <reference field="0" count="1">
            <x v="12"/>
          </reference>
          <reference field="41" count="1" selected="0">
            <x v="16"/>
          </reference>
        </references>
      </pivotArea>
    </format>
    <format dxfId="404">
      <pivotArea dataOnly="0" labelOnly="1" outline="0" fieldPosition="0">
        <references count="2">
          <reference field="0" count="1">
            <x v="65"/>
          </reference>
          <reference field="41" count="1" selected="0">
            <x v="17"/>
          </reference>
        </references>
      </pivotArea>
    </format>
    <format dxfId="403">
      <pivotArea dataOnly="0" labelOnly="1" outline="0" fieldPosition="0">
        <references count="2">
          <reference field="0" count="1">
            <x v="41"/>
          </reference>
          <reference field="41" count="1" selected="0">
            <x v="18"/>
          </reference>
        </references>
      </pivotArea>
    </format>
    <format dxfId="402">
      <pivotArea dataOnly="0" labelOnly="1" outline="0" fieldPosition="0">
        <references count="2">
          <reference field="0" count="1">
            <x v="61"/>
          </reference>
          <reference field="41" count="1" selected="0">
            <x v="19"/>
          </reference>
        </references>
      </pivotArea>
    </format>
    <format dxfId="401">
      <pivotArea dataOnly="0" labelOnly="1" outline="0" fieldPosition="0">
        <references count="2">
          <reference field="0" count="1">
            <x v="46"/>
          </reference>
          <reference field="41" count="1" selected="0">
            <x v="20"/>
          </reference>
        </references>
      </pivotArea>
    </format>
    <format dxfId="400">
      <pivotArea dataOnly="0" labelOnly="1" outline="0" fieldPosition="0">
        <references count="2">
          <reference field="0" count="1">
            <x v="1"/>
          </reference>
          <reference field="41" count="1" selected="0">
            <x v="21"/>
          </reference>
        </references>
      </pivotArea>
    </format>
    <format dxfId="399">
      <pivotArea dataOnly="0" labelOnly="1" outline="0" fieldPosition="0">
        <references count="2">
          <reference field="0" count="1">
            <x v="25"/>
          </reference>
          <reference field="41" count="1" selected="0">
            <x v="22"/>
          </reference>
        </references>
      </pivotArea>
    </format>
    <format dxfId="398">
      <pivotArea dataOnly="0" labelOnly="1" outline="0" fieldPosition="0">
        <references count="2">
          <reference field="0" count="1">
            <x v="67"/>
          </reference>
          <reference field="41" count="1" selected="0">
            <x v="23"/>
          </reference>
        </references>
      </pivotArea>
    </format>
    <format dxfId="397">
      <pivotArea dataOnly="0" labelOnly="1" outline="0" fieldPosition="0">
        <references count="2">
          <reference field="0" count="1">
            <x v="52"/>
          </reference>
          <reference field="41" count="1" selected="0">
            <x v="24"/>
          </reference>
        </references>
      </pivotArea>
    </format>
    <format dxfId="396">
      <pivotArea dataOnly="0" labelOnly="1" outline="0" fieldPosition="0">
        <references count="2">
          <reference field="0" count="1">
            <x v="44"/>
          </reference>
          <reference field="41" count="1" selected="0">
            <x v="25"/>
          </reference>
        </references>
      </pivotArea>
    </format>
    <format dxfId="395">
      <pivotArea dataOnly="0" labelOnly="1" outline="0" fieldPosition="0">
        <references count="2">
          <reference field="0" count="1">
            <x v="55"/>
          </reference>
          <reference field="41" count="1" selected="0">
            <x v="26"/>
          </reference>
        </references>
      </pivotArea>
    </format>
    <format dxfId="394">
      <pivotArea dataOnly="0" labelOnly="1" outline="0" fieldPosition="0">
        <references count="2">
          <reference field="0" count="1">
            <x v="3"/>
          </reference>
          <reference field="41" count="1" selected="0">
            <x v="27"/>
          </reference>
        </references>
      </pivotArea>
    </format>
    <format dxfId="393">
      <pivotArea dataOnly="0" labelOnly="1" outline="0" fieldPosition="0">
        <references count="2">
          <reference field="0" count="1">
            <x v="18"/>
          </reference>
          <reference field="41" count="1" selected="0">
            <x v="28"/>
          </reference>
        </references>
      </pivotArea>
    </format>
    <format dxfId="392">
      <pivotArea dataOnly="0" labelOnly="1" outline="0" fieldPosition="0">
        <references count="2">
          <reference field="0" count="1">
            <x v="60"/>
          </reference>
          <reference field="41" count="1" selected="0">
            <x v="29"/>
          </reference>
        </references>
      </pivotArea>
    </format>
    <format dxfId="391">
      <pivotArea dataOnly="0" labelOnly="1" outline="0" fieldPosition="0">
        <references count="2">
          <reference field="0" count="1">
            <x v="71"/>
          </reference>
          <reference field="41" count="1" selected="0">
            <x v="30"/>
          </reference>
        </references>
      </pivotArea>
    </format>
    <format dxfId="390">
      <pivotArea dataOnly="0" labelOnly="1" outline="0" fieldPosition="0">
        <references count="2">
          <reference field="0" count="1">
            <x v="77"/>
          </reference>
          <reference field="41" count="1" selected="0">
            <x v="31"/>
          </reference>
        </references>
      </pivotArea>
    </format>
    <format dxfId="389">
      <pivotArea dataOnly="0" labelOnly="1" outline="0" fieldPosition="0">
        <references count="2">
          <reference field="0" count="1">
            <x v="62"/>
          </reference>
          <reference field="41" count="1" selected="0">
            <x v="32"/>
          </reference>
        </references>
      </pivotArea>
    </format>
    <format dxfId="388">
      <pivotArea dataOnly="0" labelOnly="1" outline="0" fieldPosition="0">
        <references count="2">
          <reference field="0" count="1">
            <x v="30"/>
          </reference>
          <reference field="41" count="1" selected="0">
            <x v="33"/>
          </reference>
        </references>
      </pivotArea>
    </format>
    <format dxfId="387">
      <pivotArea dataOnly="0" labelOnly="1" outline="0" fieldPosition="0">
        <references count="2">
          <reference field="0" count="1">
            <x v="7"/>
          </reference>
          <reference field="41" count="1" selected="0">
            <x v="34"/>
          </reference>
        </references>
      </pivotArea>
    </format>
    <format dxfId="386">
      <pivotArea dataOnly="0" labelOnly="1" outline="0" fieldPosition="0">
        <references count="2">
          <reference field="0" count="1">
            <x v="43"/>
          </reference>
          <reference field="41" count="1" selected="0">
            <x v="35"/>
          </reference>
        </references>
      </pivotArea>
    </format>
    <format dxfId="385">
      <pivotArea dataOnly="0" labelOnly="1" outline="0" fieldPosition="0">
        <references count="2">
          <reference field="0" count="1">
            <x v="35"/>
          </reference>
          <reference field="41" count="1" selected="0">
            <x v="36"/>
          </reference>
        </references>
      </pivotArea>
    </format>
    <format dxfId="384">
      <pivotArea dataOnly="0" labelOnly="1" outline="0" fieldPosition="0">
        <references count="2">
          <reference field="0" count="1">
            <x v="47"/>
          </reference>
          <reference field="41" count="1" selected="0">
            <x v="37"/>
          </reference>
        </references>
      </pivotArea>
    </format>
    <format dxfId="383">
      <pivotArea dataOnly="0" labelOnly="1" outline="0" fieldPosition="0">
        <references count="2">
          <reference field="0" count="1">
            <x v="45"/>
          </reference>
          <reference field="41" count="1" selected="0">
            <x v="38"/>
          </reference>
        </references>
      </pivotArea>
    </format>
    <format dxfId="382">
      <pivotArea dataOnly="0" labelOnly="1" outline="0" fieldPosition="0">
        <references count="2">
          <reference field="0" count="1">
            <x v="0"/>
          </reference>
          <reference field="41" count="1" selected="0">
            <x v="39"/>
          </reference>
        </references>
      </pivotArea>
    </format>
    <format dxfId="381">
      <pivotArea dataOnly="0" labelOnly="1" outline="0" fieldPosition="0">
        <references count="2">
          <reference field="0" count="1">
            <x v="69"/>
          </reference>
          <reference field="41" count="1" selected="0">
            <x v="40"/>
          </reference>
        </references>
      </pivotArea>
    </format>
    <format dxfId="380">
      <pivotArea dataOnly="0" labelOnly="1" outline="0" fieldPosition="0">
        <references count="2">
          <reference field="0" count="1">
            <x v="16"/>
          </reference>
          <reference field="41" count="1" selected="0">
            <x v="41"/>
          </reference>
        </references>
      </pivotArea>
    </format>
    <format dxfId="379">
      <pivotArea dataOnly="0" labelOnly="1" outline="0" fieldPosition="0">
        <references count="2">
          <reference field="0" count="1">
            <x v="75"/>
          </reference>
          <reference field="41" count="1" selected="0">
            <x v="42"/>
          </reference>
        </references>
      </pivotArea>
    </format>
    <format dxfId="378">
      <pivotArea dataOnly="0" labelOnly="1" outline="0" fieldPosition="0">
        <references count="2">
          <reference field="0" count="1">
            <x v="15"/>
          </reference>
          <reference field="41" count="1" selected="0">
            <x v="43"/>
          </reference>
        </references>
      </pivotArea>
    </format>
    <format dxfId="377">
      <pivotArea dataOnly="0" labelOnly="1" outline="0" fieldPosition="0">
        <references count="2">
          <reference field="0" count="1">
            <x v="10"/>
          </reference>
          <reference field="41" count="1" selected="0">
            <x v="44"/>
          </reference>
        </references>
      </pivotArea>
    </format>
    <format dxfId="376">
      <pivotArea dataOnly="0" labelOnly="1" outline="0" fieldPosition="0">
        <references count="2">
          <reference field="0" count="1">
            <x v="20"/>
          </reference>
          <reference field="41" count="1" selected="0">
            <x v="45"/>
          </reference>
        </references>
      </pivotArea>
    </format>
    <format dxfId="375">
      <pivotArea dataOnly="0" labelOnly="1" outline="0" fieldPosition="0">
        <references count="2">
          <reference field="0" count="1">
            <x v="40"/>
          </reference>
          <reference field="41" count="1" selected="0">
            <x v="46"/>
          </reference>
        </references>
      </pivotArea>
    </format>
    <format dxfId="374">
      <pivotArea dataOnly="0" labelOnly="1" outline="0" fieldPosition="0">
        <references count="2">
          <reference field="0" count="1">
            <x v="70"/>
          </reference>
          <reference field="41" count="1" selected="0">
            <x v="47"/>
          </reference>
        </references>
      </pivotArea>
    </format>
    <format dxfId="373">
      <pivotArea dataOnly="0" labelOnly="1" outline="0" fieldPosition="0">
        <references count="2">
          <reference field="0" count="1">
            <x v="78"/>
          </reference>
          <reference field="41" count="1" selected="0">
            <x v="48"/>
          </reference>
        </references>
      </pivotArea>
    </format>
    <format dxfId="372">
      <pivotArea dataOnly="0" labelOnly="1" outline="0" fieldPosition="0">
        <references count="2">
          <reference field="0" count="1">
            <x v="51"/>
          </reference>
          <reference field="41" count="1" selected="0">
            <x v="49"/>
          </reference>
        </references>
      </pivotArea>
    </format>
    <format dxfId="371">
      <pivotArea dataOnly="0" labelOnly="1" outline="0" fieldPosition="0">
        <references count="2">
          <reference field="0" count="1">
            <x v="64"/>
          </reference>
          <reference field="41" count="1" selected="0">
            <x v="50"/>
          </reference>
        </references>
      </pivotArea>
    </format>
    <format dxfId="370">
      <pivotArea dataOnly="0" labelOnly="1" outline="0" fieldPosition="0">
        <references count="2">
          <reference field="0" count="1">
            <x v="54"/>
          </reference>
          <reference field="41" count="1" selected="0">
            <x v="51"/>
          </reference>
        </references>
      </pivotArea>
    </format>
    <format dxfId="369">
      <pivotArea dataOnly="0" labelOnly="1" outline="0" fieldPosition="0">
        <references count="2">
          <reference field="0" count="1">
            <x v="2"/>
          </reference>
          <reference field="41" count="1" selected="0">
            <x v="52"/>
          </reference>
        </references>
      </pivotArea>
    </format>
    <format dxfId="368">
      <pivotArea dataOnly="0" labelOnly="1" outline="0" fieldPosition="0">
        <references count="2">
          <reference field="0" count="1">
            <x v="8"/>
          </reference>
          <reference field="41" count="1" selected="0">
            <x v="53"/>
          </reference>
        </references>
      </pivotArea>
    </format>
    <format dxfId="367">
      <pivotArea dataOnly="0" labelOnly="1" outline="0" fieldPosition="0">
        <references count="2">
          <reference field="0" count="1">
            <x v="37"/>
          </reference>
          <reference field="41" count="1" selected="0">
            <x v="54"/>
          </reference>
        </references>
      </pivotArea>
    </format>
    <format dxfId="366">
      <pivotArea dataOnly="0" labelOnly="1" outline="0" fieldPosition="0">
        <references count="2">
          <reference field="0" count="1">
            <x v="21"/>
          </reference>
          <reference field="41" count="1" selected="0">
            <x v="55"/>
          </reference>
        </references>
      </pivotArea>
    </format>
    <format dxfId="365">
      <pivotArea dataOnly="0" labelOnly="1" outline="0" fieldPosition="0">
        <references count="2">
          <reference field="0" count="1">
            <x v="39"/>
          </reference>
          <reference field="41" count="1" selected="0">
            <x v="56"/>
          </reference>
        </references>
      </pivotArea>
    </format>
    <format dxfId="364">
      <pivotArea dataOnly="0" labelOnly="1" outline="0" fieldPosition="0">
        <references count="2">
          <reference field="0" count="1">
            <x v="49"/>
          </reference>
          <reference field="41" count="1" selected="0">
            <x v="57"/>
          </reference>
        </references>
      </pivotArea>
    </format>
    <format dxfId="363">
      <pivotArea dataOnly="0" labelOnly="1" outline="0" fieldPosition="0">
        <references count="2">
          <reference field="0" count="1">
            <x v="34"/>
          </reference>
          <reference field="41" count="1" selected="0">
            <x v="58"/>
          </reference>
        </references>
      </pivotArea>
    </format>
    <format dxfId="362">
      <pivotArea dataOnly="0" labelOnly="1" outline="0" fieldPosition="0">
        <references count="2">
          <reference field="0" count="1">
            <x v="48"/>
          </reference>
          <reference field="41" count="1" selected="0">
            <x v="59"/>
          </reference>
        </references>
      </pivotArea>
    </format>
    <format dxfId="361">
      <pivotArea dataOnly="0" labelOnly="1" outline="0" fieldPosition="0">
        <references count="2">
          <reference field="0" count="1">
            <x v="66"/>
          </reference>
          <reference field="41" count="1" selected="0">
            <x v="60"/>
          </reference>
        </references>
      </pivotArea>
    </format>
    <format dxfId="360">
      <pivotArea dataOnly="0" labelOnly="1" outline="0" fieldPosition="0">
        <references count="2">
          <reference field="0" count="1">
            <x v="24"/>
          </reference>
          <reference field="41" count="1" selected="0">
            <x v="61"/>
          </reference>
        </references>
      </pivotArea>
    </format>
    <format dxfId="359">
      <pivotArea dataOnly="0" labelOnly="1" outline="0" fieldPosition="0">
        <references count="2">
          <reference field="0" count="1">
            <x v="4"/>
          </reference>
          <reference field="41" count="1" selected="0">
            <x v="62"/>
          </reference>
        </references>
      </pivotArea>
    </format>
    <format dxfId="358">
      <pivotArea dataOnly="0" labelOnly="1" outline="0" fieldPosition="0">
        <references count="2">
          <reference field="0" count="1">
            <x v="73"/>
          </reference>
          <reference field="41" count="1" selected="0">
            <x v="63"/>
          </reference>
        </references>
      </pivotArea>
    </format>
    <format dxfId="357">
      <pivotArea dataOnly="0" labelOnly="1" outline="0" fieldPosition="0">
        <references count="2">
          <reference field="0" count="1">
            <x v="50"/>
          </reference>
          <reference field="41" count="1" selected="0">
            <x v="64"/>
          </reference>
        </references>
      </pivotArea>
    </format>
    <format dxfId="356">
      <pivotArea dataOnly="0" labelOnly="1" outline="0" fieldPosition="0">
        <references count="2">
          <reference field="0" count="1">
            <x v="74"/>
          </reference>
          <reference field="41" count="1" selected="0">
            <x v="65"/>
          </reference>
        </references>
      </pivotArea>
    </format>
    <format dxfId="355">
      <pivotArea dataOnly="0" labelOnly="1" outline="0" fieldPosition="0">
        <references count="2">
          <reference field="0" count="1">
            <x v="26"/>
          </reference>
          <reference field="41" count="1" selected="0">
            <x v="66"/>
          </reference>
        </references>
      </pivotArea>
    </format>
    <format dxfId="354">
      <pivotArea dataOnly="0" labelOnly="1" outline="0" fieldPosition="0">
        <references count="2">
          <reference field="0" count="1">
            <x v="76"/>
          </reference>
          <reference field="41" count="1" selected="0">
            <x v="67"/>
          </reference>
        </references>
      </pivotArea>
    </format>
    <format dxfId="353">
      <pivotArea dataOnly="0" labelOnly="1" outline="0" fieldPosition="0">
        <references count="2">
          <reference field="0" count="1">
            <x v="80"/>
          </reference>
          <reference field="41" count="1" selected="0">
            <x v="68"/>
          </reference>
        </references>
      </pivotArea>
    </format>
    <format dxfId="352">
      <pivotArea dataOnly="0" labelOnly="1" outline="0" fieldPosition="0">
        <references count="2">
          <reference field="0" count="1">
            <x v="59"/>
          </reference>
          <reference field="41" count="1" selected="0">
            <x v="69"/>
          </reference>
        </references>
      </pivotArea>
    </format>
    <format dxfId="351">
      <pivotArea dataOnly="0" labelOnly="1" outline="0" fieldPosition="0">
        <references count="2">
          <reference field="0" count="1">
            <x v="19"/>
          </reference>
          <reference field="41" count="1" selected="0">
            <x v="70"/>
          </reference>
        </references>
      </pivotArea>
    </format>
    <format dxfId="350">
      <pivotArea dataOnly="0" labelOnly="1" outline="0" fieldPosition="0">
        <references count="2">
          <reference field="0" count="1">
            <x v="31"/>
          </reference>
          <reference field="41" count="1" selected="0">
            <x v="71"/>
          </reference>
        </references>
      </pivotArea>
    </format>
    <format dxfId="349">
      <pivotArea dataOnly="0" labelOnly="1" outline="0" fieldPosition="0">
        <references count="2">
          <reference field="0" count="1">
            <x v="56"/>
          </reference>
          <reference field="41" count="1" selected="0">
            <x v="72"/>
          </reference>
        </references>
      </pivotArea>
    </format>
    <format dxfId="348">
      <pivotArea dataOnly="0" labelOnly="1" outline="0" fieldPosition="0">
        <references count="2">
          <reference field="0" count="1">
            <x v="53"/>
          </reference>
          <reference field="41" count="1" selected="0">
            <x v="73"/>
          </reference>
        </references>
      </pivotArea>
    </format>
    <format dxfId="347">
      <pivotArea dataOnly="0" labelOnly="1" outline="0" fieldPosition="0">
        <references count="2">
          <reference field="0" count="1">
            <x v="14"/>
          </reference>
          <reference field="41" count="1" selected="0">
            <x v="74"/>
          </reference>
        </references>
      </pivotArea>
    </format>
    <format dxfId="346">
      <pivotArea dataOnly="0" labelOnly="1" outline="0" fieldPosition="0">
        <references count="2">
          <reference field="0" count="1">
            <x v="23"/>
          </reference>
          <reference field="41" count="1" selected="0">
            <x v="75"/>
          </reference>
        </references>
      </pivotArea>
    </format>
    <format dxfId="345">
      <pivotArea dataOnly="0" labelOnly="1" outline="0" fieldPosition="0">
        <references count="2">
          <reference field="0" count="1">
            <x v="58"/>
          </reference>
          <reference field="41" count="1" selected="0">
            <x v="76"/>
          </reference>
        </references>
      </pivotArea>
    </format>
    <format dxfId="344">
      <pivotArea dataOnly="0" labelOnly="1" outline="0" fieldPosition="0">
        <references count="2">
          <reference field="0" count="1">
            <x v="28"/>
          </reference>
          <reference field="41" count="1" selected="0">
            <x v="77"/>
          </reference>
        </references>
      </pivotArea>
    </format>
    <format dxfId="343">
      <pivotArea dataOnly="0" labelOnly="1" outline="0" fieldPosition="0">
        <references count="2">
          <reference field="0" count="1">
            <x v="13"/>
          </reference>
          <reference field="41" count="1" selected="0">
            <x v="78"/>
          </reference>
        </references>
      </pivotArea>
    </format>
    <format dxfId="342">
      <pivotArea dataOnly="0" labelOnly="1" outline="0" fieldPosition="0">
        <references count="2">
          <reference field="0" count="1">
            <x v="22"/>
          </reference>
          <reference field="41" count="1" selected="0">
            <x v="79"/>
          </reference>
        </references>
      </pivotArea>
    </format>
    <format dxfId="341">
      <pivotArea dataOnly="0" labelOnly="1" outline="0" fieldPosition="0">
        <references count="2">
          <reference field="0" count="1">
            <x v="17"/>
          </reference>
          <reference field="41" count="1" selected="0">
            <x v="80"/>
          </reference>
        </references>
      </pivotArea>
    </format>
    <format dxfId="340">
      <pivotArea dataOnly="0" labelOnly="1" outline="0" fieldPosition="0">
        <references count="3">
          <reference field="0" count="1" selected="0">
            <x v="36"/>
          </reference>
          <reference field="41" count="1" selected="0">
            <x v="0"/>
          </reference>
          <reference field="43" count="1">
            <x v="76"/>
          </reference>
        </references>
      </pivotArea>
    </format>
    <format dxfId="339">
      <pivotArea dataOnly="0" labelOnly="1" outline="0" fieldPosition="0">
        <references count="3">
          <reference field="0" count="1" selected="0">
            <x v="57"/>
          </reference>
          <reference field="41" count="1" selected="0">
            <x v="1"/>
          </reference>
          <reference field="43" count="1">
            <x v="38"/>
          </reference>
        </references>
      </pivotArea>
    </format>
    <format dxfId="338">
      <pivotArea dataOnly="0" labelOnly="1" outline="0" fieldPosition="0">
        <references count="3">
          <reference field="0" count="1" selected="0">
            <x v="79"/>
          </reference>
          <reference field="41" count="1" selected="0">
            <x v="2"/>
          </reference>
          <reference field="43" count="1">
            <x v="18"/>
          </reference>
        </references>
      </pivotArea>
    </format>
    <format dxfId="337">
      <pivotArea dataOnly="0" labelOnly="1" outline="0" fieldPosition="0">
        <references count="3">
          <reference field="0" count="1" selected="0">
            <x v="42"/>
          </reference>
          <reference field="41" count="1" selected="0">
            <x v="3"/>
          </reference>
          <reference field="43" count="1">
            <x v="5"/>
          </reference>
        </references>
      </pivotArea>
    </format>
    <format dxfId="336">
      <pivotArea dataOnly="0" labelOnly="1" outline="0" fieldPosition="0">
        <references count="3">
          <reference field="0" count="1" selected="0">
            <x v="5"/>
          </reference>
          <reference field="41" count="1" selected="0">
            <x v="4"/>
          </reference>
          <reference field="43" count="1">
            <x v="75"/>
          </reference>
        </references>
      </pivotArea>
    </format>
    <format dxfId="335">
      <pivotArea dataOnly="0" labelOnly="1" outline="0" fieldPosition="0">
        <references count="3">
          <reference field="0" count="1" selected="0">
            <x v="29"/>
          </reference>
          <reference field="41" count="1" selected="0">
            <x v="5"/>
          </reference>
          <reference field="43" count="1">
            <x v="33"/>
          </reference>
        </references>
      </pivotArea>
    </format>
    <format dxfId="334">
      <pivotArea dataOnly="0" labelOnly="1" outline="0" fieldPosition="0">
        <references count="3">
          <reference field="0" count="1" selected="0">
            <x v="68"/>
          </reference>
          <reference field="41" count="1" selected="0">
            <x v="6"/>
          </reference>
          <reference field="43" count="1">
            <x v="9"/>
          </reference>
        </references>
      </pivotArea>
    </format>
    <format dxfId="333">
      <pivotArea dataOnly="0" labelOnly="1" outline="0" fieldPosition="0">
        <references count="3">
          <reference field="0" count="1" selected="0">
            <x v="32"/>
          </reference>
          <reference field="41" count="1" selected="0">
            <x v="7"/>
          </reference>
          <reference field="43" count="1">
            <x v="80"/>
          </reference>
        </references>
      </pivotArea>
    </format>
    <format dxfId="332">
      <pivotArea dataOnly="0" labelOnly="1" outline="0" fieldPosition="0">
        <references count="3">
          <reference field="0" count="1" selected="0">
            <x v="33"/>
          </reference>
          <reference field="41" count="1" selected="0">
            <x v="8"/>
          </reference>
          <reference field="43" count="1">
            <x v="27"/>
          </reference>
        </references>
      </pivotArea>
    </format>
    <format dxfId="331">
      <pivotArea dataOnly="0" labelOnly="1" outline="0" fieldPosition="0">
        <references count="3">
          <reference field="0" count="1" selected="0">
            <x v="72"/>
          </reference>
          <reference field="41" count="1" selected="0">
            <x v="9"/>
          </reference>
          <reference field="43" count="1">
            <x v="60"/>
          </reference>
        </references>
      </pivotArea>
    </format>
    <format dxfId="330">
      <pivotArea dataOnly="0" labelOnly="1" outline="0" fieldPosition="0">
        <references count="3">
          <reference field="0" count="1" selected="0">
            <x v="9"/>
          </reference>
          <reference field="41" count="1" selected="0">
            <x v="10"/>
          </reference>
          <reference field="43" count="1">
            <x v="21"/>
          </reference>
        </references>
      </pivotArea>
    </format>
    <format dxfId="329">
      <pivotArea dataOnly="0" labelOnly="1" outline="0" fieldPosition="0">
        <references count="3">
          <reference field="0" count="1" selected="0">
            <x v="63"/>
          </reference>
          <reference field="41" count="1" selected="0">
            <x v="11"/>
          </reference>
          <reference field="43" count="1">
            <x v="35"/>
          </reference>
        </references>
      </pivotArea>
    </format>
    <format dxfId="328">
      <pivotArea dataOnly="0" labelOnly="1" outline="0" fieldPosition="0">
        <references count="3">
          <reference field="0" count="1" selected="0">
            <x v="6"/>
          </reference>
          <reference field="41" count="1" selected="0">
            <x v="12"/>
          </reference>
          <reference field="43" count="1">
            <x v="44"/>
          </reference>
        </references>
      </pivotArea>
    </format>
    <format dxfId="327">
      <pivotArea dataOnly="0" labelOnly="1" outline="0" fieldPosition="0">
        <references count="3">
          <reference field="0" count="1" selected="0">
            <x v="27"/>
          </reference>
          <reference field="41" count="1" selected="0">
            <x v="13"/>
          </reference>
          <reference field="43" count="1">
            <x v="78"/>
          </reference>
        </references>
      </pivotArea>
    </format>
    <format dxfId="326">
      <pivotArea dataOnly="0" labelOnly="1" outline="0" fieldPosition="0">
        <references count="3">
          <reference field="0" count="1" selected="0">
            <x v="11"/>
          </reference>
          <reference field="41" count="1" selected="0">
            <x v="14"/>
          </reference>
          <reference field="43" count="1">
            <x v="65"/>
          </reference>
        </references>
      </pivotArea>
    </format>
    <format dxfId="325">
      <pivotArea dataOnly="0" labelOnly="1" outline="0" fieldPosition="0">
        <references count="3">
          <reference field="0" count="1" selected="0">
            <x v="38"/>
          </reference>
          <reference field="41" count="1" selected="0">
            <x v="15"/>
          </reference>
          <reference field="43" count="1">
            <x v="72"/>
          </reference>
        </references>
      </pivotArea>
    </format>
    <format dxfId="324">
      <pivotArea dataOnly="0" labelOnly="1" outline="0" fieldPosition="0">
        <references count="3">
          <reference field="0" count="1" selected="0">
            <x v="12"/>
          </reference>
          <reference field="41" count="1" selected="0">
            <x v="16"/>
          </reference>
          <reference field="43" count="1">
            <x v="19"/>
          </reference>
        </references>
      </pivotArea>
    </format>
    <format dxfId="323">
      <pivotArea dataOnly="0" labelOnly="1" outline="0" fieldPosition="0">
        <references count="3">
          <reference field="0" count="1" selected="0">
            <x v="65"/>
          </reference>
          <reference field="41" count="1" selected="0">
            <x v="17"/>
          </reference>
          <reference field="43" count="1">
            <x v="12"/>
          </reference>
        </references>
      </pivotArea>
    </format>
    <format dxfId="322">
      <pivotArea dataOnly="0" labelOnly="1" outline="0" fieldPosition="0">
        <references count="3">
          <reference field="0" count="1" selected="0">
            <x v="41"/>
          </reference>
          <reference field="41" count="1" selected="0">
            <x v="18"/>
          </reference>
          <reference field="43" count="1">
            <x v="51"/>
          </reference>
        </references>
      </pivotArea>
    </format>
    <format dxfId="321">
      <pivotArea dataOnly="0" labelOnly="1" outline="0" fieldPosition="0">
        <references count="3">
          <reference field="0" count="1" selected="0">
            <x v="61"/>
          </reference>
          <reference field="41" count="1" selected="0">
            <x v="19"/>
          </reference>
          <reference field="43" count="1">
            <x v="61"/>
          </reference>
        </references>
      </pivotArea>
    </format>
    <format dxfId="320">
      <pivotArea dataOnly="0" labelOnly="1" outline="0" fieldPosition="0">
        <references count="3">
          <reference field="0" count="1" selected="0">
            <x v="46"/>
          </reference>
          <reference field="41" count="1" selected="0">
            <x v="20"/>
          </reference>
          <reference field="43" count="1">
            <x v="20"/>
          </reference>
        </references>
      </pivotArea>
    </format>
    <format dxfId="319">
      <pivotArea dataOnly="0" labelOnly="1" outline="0" fieldPosition="0">
        <references count="3">
          <reference field="0" count="1" selected="0">
            <x v="1"/>
          </reference>
          <reference field="41" count="1" selected="0">
            <x v="21"/>
          </reference>
          <reference field="43" count="1">
            <x v="54"/>
          </reference>
        </references>
      </pivotArea>
    </format>
    <format dxfId="318">
      <pivotArea dataOnly="0" labelOnly="1" outline="0" fieldPosition="0">
        <references count="3">
          <reference field="0" count="1" selected="0">
            <x v="25"/>
          </reference>
          <reference field="41" count="1" selected="0">
            <x v="22"/>
          </reference>
          <reference field="43" count="1">
            <x v="17"/>
          </reference>
        </references>
      </pivotArea>
    </format>
    <format dxfId="317">
      <pivotArea dataOnly="0" labelOnly="1" outline="0" fieldPosition="0">
        <references count="3">
          <reference field="0" count="1" selected="0">
            <x v="67"/>
          </reference>
          <reference field="41" count="1" selected="0">
            <x v="23"/>
          </reference>
          <reference field="43" count="1">
            <x v="39"/>
          </reference>
        </references>
      </pivotArea>
    </format>
    <format dxfId="316">
      <pivotArea dataOnly="0" labelOnly="1" outline="0" fieldPosition="0">
        <references count="3">
          <reference field="0" count="1" selected="0">
            <x v="52"/>
          </reference>
          <reference field="41" count="1" selected="0">
            <x v="24"/>
          </reference>
          <reference field="43" count="1">
            <x v="34"/>
          </reference>
        </references>
      </pivotArea>
    </format>
    <format dxfId="315">
      <pivotArea dataOnly="0" labelOnly="1" outline="0" fieldPosition="0">
        <references count="3">
          <reference field="0" count="1" selected="0">
            <x v="44"/>
          </reference>
          <reference field="41" count="1" selected="0">
            <x v="25"/>
          </reference>
          <reference field="43" count="1">
            <x v="63"/>
          </reference>
        </references>
      </pivotArea>
    </format>
    <format dxfId="314">
      <pivotArea dataOnly="0" labelOnly="1" outline="0" fieldPosition="0">
        <references count="3">
          <reference field="0" count="1" selected="0">
            <x v="55"/>
          </reference>
          <reference field="41" count="1" selected="0">
            <x v="26"/>
          </reference>
          <reference field="43" count="1">
            <x v="45"/>
          </reference>
        </references>
      </pivotArea>
    </format>
    <format dxfId="313">
      <pivotArea dataOnly="0" labelOnly="1" outline="0" fieldPosition="0">
        <references count="3">
          <reference field="0" count="1" selected="0">
            <x v="3"/>
          </reference>
          <reference field="41" count="1" selected="0">
            <x v="27"/>
          </reference>
          <reference field="43" count="1">
            <x v="32"/>
          </reference>
        </references>
      </pivotArea>
    </format>
    <format dxfId="312">
      <pivotArea dataOnly="0" labelOnly="1" outline="0" fieldPosition="0">
        <references count="3">
          <reference field="0" count="1" selected="0">
            <x v="18"/>
          </reference>
          <reference field="41" count="1" selected="0">
            <x v="28"/>
          </reference>
          <reference field="43" count="1">
            <x v="67"/>
          </reference>
        </references>
      </pivotArea>
    </format>
    <format dxfId="311">
      <pivotArea dataOnly="0" labelOnly="1" outline="0" fieldPosition="0">
        <references count="3">
          <reference field="0" count="1" selected="0">
            <x v="60"/>
          </reference>
          <reference field="41" count="1" selected="0">
            <x v="29"/>
          </reference>
          <reference field="43" count="1">
            <x v="77"/>
          </reference>
        </references>
      </pivotArea>
    </format>
    <format dxfId="310">
      <pivotArea dataOnly="0" labelOnly="1" outline="0" fieldPosition="0">
        <references count="3">
          <reference field="0" count="1" selected="0">
            <x v="71"/>
          </reference>
          <reference field="41" count="1" selected="0">
            <x v="30"/>
          </reference>
          <reference field="43" count="1">
            <x v="1"/>
          </reference>
        </references>
      </pivotArea>
    </format>
    <format dxfId="309">
      <pivotArea dataOnly="0" labelOnly="1" outline="0" fieldPosition="0">
        <references count="3">
          <reference field="0" count="1" selected="0">
            <x v="77"/>
          </reference>
          <reference field="41" count="1" selected="0">
            <x v="31"/>
          </reference>
          <reference field="43" count="1">
            <x v="42"/>
          </reference>
        </references>
      </pivotArea>
    </format>
    <format dxfId="308">
      <pivotArea dataOnly="0" labelOnly="1" outline="0" fieldPosition="0">
        <references count="3">
          <reference field="0" count="1" selected="0">
            <x v="62"/>
          </reference>
          <reference field="41" count="1" selected="0">
            <x v="32"/>
          </reference>
          <reference field="43" count="1">
            <x v="55"/>
          </reference>
        </references>
      </pivotArea>
    </format>
    <format dxfId="307">
      <pivotArea dataOnly="0" labelOnly="1" outline="0" fieldPosition="0">
        <references count="3">
          <reference field="0" count="1" selected="0">
            <x v="30"/>
          </reference>
          <reference field="41" count="1" selected="0">
            <x v="33"/>
          </reference>
          <reference field="43" count="1">
            <x v="56"/>
          </reference>
        </references>
      </pivotArea>
    </format>
    <format dxfId="306">
      <pivotArea dataOnly="0" labelOnly="1" outline="0" fieldPosition="0">
        <references count="3">
          <reference field="0" count="1" selected="0">
            <x v="7"/>
          </reference>
          <reference field="41" count="1" selected="0">
            <x v="34"/>
          </reference>
          <reference field="43" count="1">
            <x v="49"/>
          </reference>
        </references>
      </pivotArea>
    </format>
    <format dxfId="305">
      <pivotArea dataOnly="0" labelOnly="1" outline="0" fieldPosition="0">
        <references count="3">
          <reference field="0" count="1" selected="0">
            <x v="43"/>
          </reference>
          <reference field="41" count="1" selected="0">
            <x v="35"/>
          </reference>
          <reference field="43" count="1">
            <x v="10"/>
          </reference>
        </references>
      </pivotArea>
    </format>
    <format dxfId="304">
      <pivotArea dataOnly="0" labelOnly="1" outline="0" fieldPosition="0">
        <references count="3">
          <reference field="0" count="1" selected="0">
            <x v="35"/>
          </reference>
          <reference field="41" count="1" selected="0">
            <x v="36"/>
          </reference>
          <reference field="43" count="1">
            <x v="15"/>
          </reference>
        </references>
      </pivotArea>
    </format>
    <format dxfId="303">
      <pivotArea dataOnly="0" labelOnly="1" outline="0" fieldPosition="0">
        <references count="3">
          <reference field="0" count="1" selected="0">
            <x v="47"/>
          </reference>
          <reference field="41" count="1" selected="0">
            <x v="37"/>
          </reference>
          <reference field="43" count="1">
            <x v="40"/>
          </reference>
        </references>
      </pivotArea>
    </format>
    <format dxfId="302">
      <pivotArea dataOnly="0" labelOnly="1" outline="0" fieldPosition="0">
        <references count="3">
          <reference field="0" count="1" selected="0">
            <x v="45"/>
          </reference>
          <reference field="41" count="1" selected="0">
            <x v="38"/>
          </reference>
          <reference field="43" count="1">
            <x v="28"/>
          </reference>
        </references>
      </pivotArea>
    </format>
    <format dxfId="301">
      <pivotArea dataOnly="0" labelOnly="1" outline="0" fieldPosition="0">
        <references count="3">
          <reference field="0" count="1" selected="0">
            <x v="0"/>
          </reference>
          <reference field="41" count="1" selected="0">
            <x v="39"/>
          </reference>
          <reference field="43" count="1">
            <x v="57"/>
          </reference>
        </references>
      </pivotArea>
    </format>
    <format dxfId="300">
      <pivotArea dataOnly="0" labelOnly="1" outline="0" fieldPosition="0">
        <references count="3">
          <reference field="0" count="1" selected="0">
            <x v="69"/>
          </reference>
          <reference field="41" count="1" selected="0">
            <x v="40"/>
          </reference>
          <reference field="43" count="1">
            <x v="13"/>
          </reference>
        </references>
      </pivotArea>
    </format>
    <format dxfId="299">
      <pivotArea dataOnly="0" labelOnly="1" outline="0" fieldPosition="0">
        <references count="3">
          <reference field="0" count="1" selected="0">
            <x v="16"/>
          </reference>
          <reference field="41" count="1" selected="0">
            <x v="41"/>
          </reference>
          <reference field="43" count="1">
            <x v="11"/>
          </reference>
        </references>
      </pivotArea>
    </format>
    <format dxfId="298">
      <pivotArea dataOnly="0" labelOnly="1" outline="0" fieldPosition="0">
        <references count="3">
          <reference field="0" count="1" selected="0">
            <x v="75"/>
          </reference>
          <reference field="41" count="1" selected="0">
            <x v="42"/>
          </reference>
          <reference field="43" count="1">
            <x v="48"/>
          </reference>
        </references>
      </pivotArea>
    </format>
    <format dxfId="297">
      <pivotArea dataOnly="0" labelOnly="1" outline="0" fieldPosition="0">
        <references count="3">
          <reference field="0" count="1" selected="0">
            <x v="15"/>
          </reference>
          <reference field="41" count="1" selected="0">
            <x v="43"/>
          </reference>
          <reference field="43" count="1">
            <x v="14"/>
          </reference>
        </references>
      </pivotArea>
    </format>
    <format dxfId="296">
      <pivotArea dataOnly="0" labelOnly="1" outline="0" fieldPosition="0">
        <references count="3">
          <reference field="0" count="1" selected="0">
            <x v="10"/>
          </reference>
          <reference field="41" count="1" selected="0">
            <x v="44"/>
          </reference>
          <reference field="43" count="1">
            <x v="4"/>
          </reference>
        </references>
      </pivotArea>
    </format>
    <format dxfId="295">
      <pivotArea dataOnly="0" labelOnly="1" outline="0" fieldPosition="0">
        <references count="3">
          <reference field="0" count="1" selected="0">
            <x v="20"/>
          </reference>
          <reference field="41" count="1" selected="0">
            <x v="45"/>
          </reference>
          <reference field="43" count="1">
            <x v="70"/>
          </reference>
        </references>
      </pivotArea>
    </format>
    <format dxfId="294">
      <pivotArea dataOnly="0" labelOnly="1" outline="0" fieldPosition="0">
        <references count="3">
          <reference field="0" count="1" selected="0">
            <x v="40"/>
          </reference>
          <reference field="41" count="1" selected="0">
            <x v="46"/>
          </reference>
          <reference field="43" count="1">
            <x v="71"/>
          </reference>
        </references>
      </pivotArea>
    </format>
    <format dxfId="293">
      <pivotArea dataOnly="0" labelOnly="1" outline="0" fieldPosition="0">
        <references count="3">
          <reference field="0" count="1" selected="0">
            <x v="70"/>
          </reference>
          <reference field="41" count="1" selected="0">
            <x v="47"/>
          </reference>
          <reference field="43" count="1">
            <x v="50"/>
          </reference>
        </references>
      </pivotArea>
    </format>
    <format dxfId="292">
      <pivotArea dataOnly="0" labelOnly="1" outline="0" fieldPosition="0">
        <references count="3">
          <reference field="0" count="1" selected="0">
            <x v="78"/>
          </reference>
          <reference field="41" count="1" selected="0">
            <x v="48"/>
          </reference>
          <reference field="43" count="1">
            <x v="0"/>
          </reference>
        </references>
      </pivotArea>
    </format>
    <format dxfId="291">
      <pivotArea dataOnly="0" labelOnly="1" outline="0" fieldPosition="0">
        <references count="3">
          <reference field="0" count="1" selected="0">
            <x v="51"/>
          </reference>
          <reference field="41" count="1" selected="0">
            <x v="49"/>
          </reference>
          <reference field="43" count="1">
            <x v="25"/>
          </reference>
        </references>
      </pivotArea>
    </format>
    <format dxfId="290">
      <pivotArea dataOnly="0" labelOnly="1" outline="0" fieldPosition="0">
        <references count="3">
          <reference field="0" count="1" selected="0">
            <x v="64"/>
          </reference>
          <reference field="41" count="1" selected="0">
            <x v="50"/>
          </reference>
          <reference field="43" count="1">
            <x v="47"/>
          </reference>
        </references>
      </pivotArea>
    </format>
    <format dxfId="289">
      <pivotArea dataOnly="0" labelOnly="1" outline="0" fieldPosition="0">
        <references count="3">
          <reference field="0" count="1" selected="0">
            <x v="54"/>
          </reference>
          <reference field="41" count="1" selected="0">
            <x v="51"/>
          </reference>
          <reference field="43" count="1">
            <x v="2"/>
          </reference>
        </references>
      </pivotArea>
    </format>
    <format dxfId="288">
      <pivotArea dataOnly="0" labelOnly="1" outline="0" fieldPosition="0">
        <references count="3">
          <reference field="0" count="1" selected="0">
            <x v="2"/>
          </reference>
          <reference field="41" count="1" selected="0">
            <x v="52"/>
          </reference>
          <reference field="43" count="1">
            <x v="30"/>
          </reference>
        </references>
      </pivotArea>
    </format>
    <format dxfId="287">
      <pivotArea dataOnly="0" labelOnly="1" outline="0" fieldPosition="0">
        <references count="3">
          <reference field="0" count="1" selected="0">
            <x v="8"/>
          </reference>
          <reference field="41" count="1" selected="0">
            <x v="53"/>
          </reference>
          <reference field="43" count="1">
            <x v="64"/>
          </reference>
        </references>
      </pivotArea>
    </format>
    <format dxfId="286">
      <pivotArea dataOnly="0" labelOnly="1" outline="0" fieldPosition="0">
        <references count="3">
          <reference field="0" count="1" selected="0">
            <x v="37"/>
          </reference>
          <reference field="41" count="1" selected="0">
            <x v="54"/>
          </reference>
          <reference field="43" count="1">
            <x v="43"/>
          </reference>
        </references>
      </pivotArea>
    </format>
    <format dxfId="285">
      <pivotArea dataOnly="0" labelOnly="1" outline="0" fieldPosition="0">
        <references count="3">
          <reference field="0" count="1" selected="0">
            <x v="21"/>
          </reference>
          <reference field="41" count="1" selected="0">
            <x v="55"/>
          </reference>
          <reference field="43" count="1">
            <x v="23"/>
          </reference>
        </references>
      </pivotArea>
    </format>
    <format dxfId="284">
      <pivotArea dataOnly="0" labelOnly="1" outline="0" fieldPosition="0">
        <references count="3">
          <reference field="0" count="1" selected="0">
            <x v="39"/>
          </reference>
          <reference field="41" count="1" selected="0">
            <x v="56"/>
          </reference>
          <reference field="43" count="1">
            <x v="41"/>
          </reference>
        </references>
      </pivotArea>
    </format>
    <format dxfId="283">
      <pivotArea dataOnly="0" labelOnly="1" outline="0" fieldPosition="0">
        <references count="3">
          <reference field="0" count="1" selected="0">
            <x v="49"/>
          </reference>
          <reference field="41" count="1" selected="0">
            <x v="57"/>
          </reference>
          <reference field="43" count="1">
            <x v="26"/>
          </reference>
        </references>
      </pivotArea>
    </format>
    <format dxfId="282">
      <pivotArea dataOnly="0" labelOnly="1" outline="0" fieldPosition="0">
        <references count="3">
          <reference field="0" count="1" selected="0">
            <x v="34"/>
          </reference>
          <reference field="41" count="1" selected="0">
            <x v="58"/>
          </reference>
          <reference field="43" count="1">
            <x v="66"/>
          </reference>
        </references>
      </pivotArea>
    </format>
    <format dxfId="281">
      <pivotArea dataOnly="0" labelOnly="1" outline="0" fieldPosition="0">
        <references count="3">
          <reference field="0" count="1" selected="0">
            <x v="48"/>
          </reference>
          <reference field="41" count="1" selected="0">
            <x v="59"/>
          </reference>
          <reference field="43" count="1">
            <x v="8"/>
          </reference>
        </references>
      </pivotArea>
    </format>
    <format dxfId="280">
      <pivotArea dataOnly="0" labelOnly="1" outline="0" fieldPosition="0">
        <references count="3">
          <reference field="0" count="1" selected="0">
            <x v="66"/>
          </reference>
          <reference field="41" count="1" selected="0">
            <x v="60"/>
          </reference>
          <reference field="43" count="1">
            <x v="3"/>
          </reference>
        </references>
      </pivotArea>
    </format>
    <format dxfId="279">
      <pivotArea dataOnly="0" labelOnly="1" outline="0" fieldPosition="0">
        <references count="3">
          <reference field="0" count="1" selected="0">
            <x v="24"/>
          </reference>
          <reference field="41" count="1" selected="0">
            <x v="61"/>
          </reference>
          <reference field="43" count="1">
            <x v="7"/>
          </reference>
        </references>
      </pivotArea>
    </format>
    <format dxfId="278">
      <pivotArea dataOnly="0" labelOnly="1" outline="0" fieldPosition="0">
        <references count="3">
          <reference field="0" count="1" selected="0">
            <x v="4"/>
          </reference>
          <reference field="41" count="1" selected="0">
            <x v="62"/>
          </reference>
          <reference field="43" count="1">
            <x v="62"/>
          </reference>
        </references>
      </pivotArea>
    </format>
    <format dxfId="277">
      <pivotArea dataOnly="0" labelOnly="1" outline="0" fieldPosition="0">
        <references count="3">
          <reference field="0" count="1" selected="0">
            <x v="73"/>
          </reference>
          <reference field="41" count="1" selected="0">
            <x v="63"/>
          </reference>
          <reference field="43" count="1">
            <x v="74"/>
          </reference>
        </references>
      </pivotArea>
    </format>
    <format dxfId="276">
      <pivotArea dataOnly="0" labelOnly="1" outline="0" fieldPosition="0">
        <references count="3">
          <reference field="0" count="1" selected="0">
            <x v="50"/>
          </reference>
          <reference field="41" count="1" selected="0">
            <x v="64"/>
          </reference>
          <reference field="43" count="1">
            <x v="31"/>
          </reference>
        </references>
      </pivotArea>
    </format>
    <format dxfId="275">
      <pivotArea dataOnly="0" labelOnly="1" outline="0" fieldPosition="0">
        <references count="3">
          <reference field="0" count="1" selected="0">
            <x v="74"/>
          </reference>
          <reference field="41" count="1" selected="0">
            <x v="65"/>
          </reference>
          <reference field="43" count="1">
            <x v="59"/>
          </reference>
        </references>
      </pivotArea>
    </format>
    <format dxfId="274">
      <pivotArea dataOnly="0" labelOnly="1" outline="0" fieldPosition="0">
        <references count="3">
          <reference field="0" count="1" selected="0">
            <x v="26"/>
          </reference>
          <reference field="41" count="1" selected="0">
            <x v="66"/>
          </reference>
          <reference field="43" count="1">
            <x v="16"/>
          </reference>
        </references>
      </pivotArea>
    </format>
    <format dxfId="273">
      <pivotArea dataOnly="0" labelOnly="1" outline="0" fieldPosition="0">
        <references count="3">
          <reference field="0" count="1" selected="0">
            <x v="76"/>
          </reference>
          <reference field="41" count="1" selected="0">
            <x v="67"/>
          </reference>
          <reference field="43" count="1">
            <x v="29"/>
          </reference>
        </references>
      </pivotArea>
    </format>
    <format dxfId="272">
      <pivotArea dataOnly="0" labelOnly="1" outline="0" fieldPosition="0">
        <references count="3">
          <reference field="0" count="1" selected="0">
            <x v="80"/>
          </reference>
          <reference field="41" count="1" selected="0">
            <x v="68"/>
          </reference>
          <reference field="43" count="1">
            <x v="58"/>
          </reference>
        </references>
      </pivotArea>
    </format>
    <format dxfId="271">
      <pivotArea dataOnly="0" labelOnly="1" outline="0" fieldPosition="0">
        <references count="3">
          <reference field="0" count="1" selected="0">
            <x v="59"/>
          </reference>
          <reference field="41" count="1" selected="0">
            <x v="69"/>
          </reference>
          <reference field="43" count="1">
            <x v="73"/>
          </reference>
        </references>
      </pivotArea>
    </format>
    <format dxfId="270">
      <pivotArea dataOnly="0" labelOnly="1" outline="0" fieldPosition="0">
        <references count="3">
          <reference field="0" count="1" selected="0">
            <x v="19"/>
          </reference>
          <reference field="41" count="1" selected="0">
            <x v="70"/>
          </reference>
          <reference field="43" count="1">
            <x v="36"/>
          </reference>
        </references>
      </pivotArea>
    </format>
    <format dxfId="269">
      <pivotArea dataOnly="0" labelOnly="1" outline="0" fieldPosition="0">
        <references count="3">
          <reference field="0" count="1" selected="0">
            <x v="31"/>
          </reference>
          <reference field="41" count="1" selected="0">
            <x v="71"/>
          </reference>
          <reference field="43" count="1">
            <x v="53"/>
          </reference>
        </references>
      </pivotArea>
    </format>
    <format dxfId="268">
      <pivotArea dataOnly="0" labelOnly="1" outline="0" fieldPosition="0">
        <references count="3">
          <reference field="0" count="1" selected="0">
            <x v="56"/>
          </reference>
          <reference field="41" count="1" selected="0">
            <x v="72"/>
          </reference>
          <reference field="43" count="1">
            <x v="37"/>
          </reference>
        </references>
      </pivotArea>
    </format>
    <format dxfId="267">
      <pivotArea dataOnly="0" labelOnly="1" outline="0" fieldPosition="0">
        <references count="3">
          <reference field="0" count="1" selected="0">
            <x v="53"/>
          </reference>
          <reference field="41" count="1" selected="0">
            <x v="73"/>
          </reference>
          <reference field="43" count="1">
            <x v="46"/>
          </reference>
        </references>
      </pivotArea>
    </format>
    <format dxfId="266">
      <pivotArea dataOnly="0" labelOnly="1" outline="0" fieldPosition="0">
        <references count="3">
          <reference field="0" count="1" selected="0">
            <x v="14"/>
          </reference>
          <reference field="41" count="1" selected="0">
            <x v="74"/>
          </reference>
          <reference field="43" count="1">
            <x v="22"/>
          </reference>
        </references>
      </pivotArea>
    </format>
    <format dxfId="265">
      <pivotArea dataOnly="0" labelOnly="1" outline="0" fieldPosition="0">
        <references count="3">
          <reference field="0" count="1" selected="0">
            <x v="23"/>
          </reference>
          <reference field="41" count="1" selected="0">
            <x v="75"/>
          </reference>
          <reference field="43" count="1">
            <x v="6"/>
          </reference>
        </references>
      </pivotArea>
    </format>
    <format dxfId="264">
      <pivotArea dataOnly="0" labelOnly="1" outline="0" fieldPosition="0">
        <references count="3">
          <reference field="0" count="1" selected="0">
            <x v="58"/>
          </reference>
          <reference field="41" count="1" selected="0">
            <x v="76"/>
          </reference>
          <reference field="43" count="1">
            <x v="68"/>
          </reference>
        </references>
      </pivotArea>
    </format>
    <format dxfId="263">
      <pivotArea dataOnly="0" labelOnly="1" outline="0" fieldPosition="0">
        <references count="3">
          <reference field="0" count="1" selected="0">
            <x v="28"/>
          </reference>
          <reference field="41" count="1" selected="0">
            <x v="77"/>
          </reference>
          <reference field="43" count="1">
            <x v="24"/>
          </reference>
        </references>
      </pivotArea>
    </format>
    <format dxfId="262">
      <pivotArea dataOnly="0" labelOnly="1" outline="0" fieldPosition="0">
        <references count="3">
          <reference field="0" count="1" selected="0">
            <x v="13"/>
          </reference>
          <reference field="41" count="1" selected="0">
            <x v="78"/>
          </reference>
          <reference field="43" count="1">
            <x v="79"/>
          </reference>
        </references>
      </pivotArea>
    </format>
    <format dxfId="261">
      <pivotArea dataOnly="0" labelOnly="1" outline="0" fieldPosition="0">
        <references count="3">
          <reference field="0" count="1" selected="0">
            <x v="22"/>
          </reference>
          <reference field="41" count="1" selected="0">
            <x v="79"/>
          </reference>
          <reference field="43" count="1">
            <x v="52"/>
          </reference>
        </references>
      </pivotArea>
    </format>
    <format dxfId="260">
      <pivotArea dataOnly="0" labelOnly="1" outline="0" fieldPosition="0">
        <references count="3">
          <reference field="0" count="1" selected="0">
            <x v="17"/>
          </reference>
          <reference field="41" count="1" selected="0">
            <x v="80"/>
          </reference>
          <reference field="43" count="1">
            <x v="69"/>
          </reference>
        </references>
      </pivotArea>
    </format>
    <format dxfId="259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</formats>
  <pivotTableStyleInfo name="BN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BEF7E-CEEC-4FBF-B90E-230A82FEACF2}" name="TablaDinámica1" cacheId="1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compact="0" compactData="0" multipleFieldFilters="0" fieldListSortAscending="1">
  <location ref="A4:J92" firstHeaderRow="0" firstDataRow="1" firstDataCol="3"/>
  <pivotFields count="124">
    <pivotField axis="axisRow" compact="0" outline="0" showAll="0" defaultSubtotal="0">
      <items count="139">
        <item m="1" x="132"/>
        <item x="16"/>
        <item m="1" x="89"/>
        <item m="1" x="91"/>
        <item x="23"/>
        <item m="1" x="124"/>
        <item x="11"/>
        <item m="1" x="92"/>
        <item x="25"/>
        <item x="14"/>
        <item x="29"/>
        <item x="15"/>
        <item m="1" x="95"/>
        <item m="1" x="136"/>
        <item x="26"/>
        <item m="1" x="129"/>
        <item x="35"/>
        <item x="5"/>
        <item m="1" x="94"/>
        <item m="1" x="98"/>
        <item m="1" x="99"/>
        <item x="24"/>
        <item x="38"/>
        <item x="10"/>
        <item x="34"/>
        <item x="40"/>
        <item x="30"/>
        <item x="37"/>
        <item x="28"/>
        <item x="41"/>
        <item m="1" x="134"/>
        <item x="33"/>
        <item m="1" x="90"/>
        <item x="12"/>
        <item x="44"/>
        <item x="46"/>
        <item m="1" x="131"/>
        <item m="1" x="97"/>
        <item x="48"/>
        <item x="49"/>
        <item x="50"/>
        <item m="1" x="93"/>
        <item x="52"/>
        <item x="54"/>
        <item x="55"/>
        <item x="56"/>
        <item m="1" x="101"/>
        <item m="1" x="102"/>
        <item x="59"/>
        <item x="60"/>
        <item x="62"/>
        <item m="1" x="119"/>
        <item m="1" x="104"/>
        <item x="63"/>
        <item m="1" x="127"/>
        <item m="1" x="106"/>
        <item m="1" x="135"/>
        <item x="65"/>
        <item x="66"/>
        <item m="1" x="120"/>
        <item m="1" x="108"/>
        <item m="1" x="109"/>
        <item x="67"/>
        <item m="1" x="133"/>
        <item x="68"/>
        <item m="1" x="110"/>
        <item x="69"/>
        <item x="70"/>
        <item m="1" x="130"/>
        <item x="72"/>
        <item x="73"/>
        <item m="1" x="111"/>
        <item m="1" x="122"/>
        <item x="74"/>
        <item x="75"/>
        <item m="1" x="137"/>
        <item m="1" x="138"/>
        <item m="1" x="126"/>
        <item x="77"/>
        <item x="79"/>
        <item x="83"/>
        <item m="1" x="116"/>
        <item x="7"/>
        <item x="4"/>
        <item x="1"/>
        <item x="2"/>
        <item x="3"/>
        <item x="22"/>
        <item x="0"/>
        <item x="31"/>
        <item x="8"/>
        <item m="1" x="88"/>
        <item x="53"/>
        <item x="57"/>
        <item m="1" x="105"/>
        <item x="9"/>
        <item x="6"/>
        <item m="1" x="107"/>
        <item m="1" x="112"/>
        <item x="78"/>
        <item x="80"/>
        <item x="81"/>
        <item x="36"/>
        <item m="1" x="100"/>
        <item m="1" x="96"/>
        <item x="13"/>
        <item x="42"/>
        <item x="43"/>
        <item x="47"/>
        <item x="51"/>
        <item m="1" x="87"/>
        <item x="19"/>
        <item m="1" x="117"/>
        <item m="1" x="125"/>
        <item x="18"/>
        <item x="27"/>
        <item x="61"/>
        <item m="1" x="103"/>
        <item x="64"/>
        <item m="1" x="121"/>
        <item m="1" x="123"/>
        <item m="1" x="128"/>
        <item m="1" x="118"/>
        <item x="20"/>
        <item x="21"/>
        <item x="39"/>
        <item x="45"/>
        <item x="71"/>
        <item x="76"/>
        <item m="1" x="113"/>
        <item m="1" x="114"/>
        <item m="1" x="115"/>
        <item x="82"/>
        <item x="84"/>
        <item x="85"/>
        <item x="86"/>
        <item x="17"/>
        <item x="32"/>
        <item x="58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name="DNI" axis="axisRow" compact="0" outline="0" showAll="0" defaultSubtotal="0">
      <items count="217">
        <item n="07481952" x="48"/>
        <item m="1" x="212"/>
        <item x="4"/>
        <item m="1" x="199"/>
        <item m="1" x="205"/>
        <item x="33"/>
        <item x="73"/>
        <item x="44"/>
        <item x="46"/>
        <item x="75"/>
        <item m="1" x="154"/>
        <item m="1" x="213"/>
        <item m="1" x="195"/>
        <item m="1" x="174"/>
        <item m="1" x="98"/>
        <item m="1" x="145"/>
        <item x="26"/>
        <item m="1" x="214"/>
        <item x="54"/>
        <item x="2"/>
        <item m="1" x="200"/>
        <item m="1" x="207"/>
        <item x="37"/>
        <item m="1" x="189"/>
        <item m="1" x="164"/>
        <item m="1" x="105"/>
        <item x="38"/>
        <item m="1" x="208"/>
        <item m="1" x="103"/>
        <item m="1" x="203"/>
        <item x="74"/>
        <item x="79"/>
        <item m="1" x="182"/>
        <item m="1" x="175"/>
        <item m="1" x="158"/>
        <item x="56"/>
        <item m="1" x="144"/>
        <item m="1" x="147"/>
        <item m="1" x="146"/>
        <item m="1" x="193"/>
        <item m="1" x="115"/>
        <item m="1" x="196"/>
        <item m="1" x="190"/>
        <item x="5"/>
        <item m="1" x="171"/>
        <item m="1" x="206"/>
        <item m="1" x="162"/>
        <item m="1" x="133"/>
        <item m="1" x="216"/>
        <item x="63"/>
        <item x="69"/>
        <item x="1"/>
        <item m="1" x="194"/>
        <item x="25"/>
        <item x="49"/>
        <item m="1" x="209"/>
        <item x="36"/>
        <item m="1" x="211"/>
        <item m="1" x="197"/>
        <item x="62"/>
        <item x="77"/>
        <item x="30"/>
        <item x="23"/>
        <item x="9"/>
        <item m="1" x="108"/>
        <item m="1" x="215"/>
        <item m="1" x="136"/>
        <item m="1" x="191"/>
        <item x="7"/>
        <item m="1" x="165"/>
        <item x="24"/>
        <item m="1" x="161"/>
        <item x="66"/>
        <item m="1" x="188"/>
        <item m="1" x="124"/>
        <item m="1" x="210"/>
        <item m="1" x="202"/>
        <item x="6"/>
        <item m="1" x="168"/>
        <item m="1" x="159"/>
        <item x="61"/>
        <item m="1" x="121"/>
        <item m="1" x="135"/>
        <item m="1" x="170"/>
        <item m="1" x="185"/>
        <item m="1" x="157"/>
        <item m="1" x="184"/>
        <item m="1" x="198"/>
        <item x="57"/>
        <item m="1" x="150"/>
        <item m="1" x="201"/>
        <item m="1" x="204"/>
        <item x="78"/>
        <item m="1" x="192"/>
        <item m="1" x="183"/>
        <item m="1" x="141"/>
        <item m="1" x="169"/>
        <item m="1" x="186"/>
        <item m="1" x="156"/>
        <item m="1" x="122"/>
        <item m="1" x="172"/>
        <item m="1" x="153"/>
        <item x="10"/>
        <item x="42"/>
        <item m="1" x="176"/>
        <item m="1" x="177"/>
        <item m="1" x="187"/>
        <item m="1" x="178"/>
        <item m="1" x="179"/>
        <item m="1" x="137"/>
        <item x="11"/>
        <item m="1" x="160"/>
        <item m="1" x="143"/>
        <item m="1" x="173"/>
        <item m="1" x="180"/>
        <item m="1" x="181"/>
        <item m="1" x="120"/>
        <item m="1" x="155"/>
        <item m="1" x="138"/>
        <item x="27"/>
        <item x="29"/>
        <item m="1" x="142"/>
        <item m="1" x="149"/>
        <item m="1" x="107"/>
        <item m="1" x="163"/>
        <item x="64"/>
        <item m="1" x="111"/>
        <item m="1" x="132"/>
        <item m="1" x="151"/>
        <item m="1" x="152"/>
        <item m="1" x="134"/>
        <item m="1" x="166"/>
        <item m="1" x="167"/>
        <item m="1" x="90"/>
        <item m="1" x="139"/>
        <item m="1" x="140"/>
        <item m="1" x="123"/>
        <item m="1" x="95"/>
        <item m="1" x="100"/>
        <item x="0"/>
        <item x="34"/>
        <item m="1" x="91"/>
        <item x="12"/>
        <item x="43"/>
        <item x="47"/>
        <item x="51"/>
        <item m="1" x="87"/>
        <item x="53"/>
        <item m="1" x="106"/>
        <item m="1" x="128"/>
        <item m="1" x="129"/>
        <item m="1" x="148"/>
        <item m="1" x="130"/>
        <item x="20"/>
        <item x="22"/>
        <item m="1" x="92"/>
        <item x="8"/>
        <item m="1" x="93"/>
        <item m="1" x="96"/>
        <item x="21"/>
        <item m="1" x="102"/>
        <item m="1" x="125"/>
        <item m="1" x="126"/>
        <item m="1" x="104"/>
        <item m="1" x="127"/>
        <item m="1" x="99"/>
        <item m="1" x="101"/>
        <item m="1" x="94"/>
        <item x="65"/>
        <item m="1" x="131"/>
        <item m="1" x="113"/>
        <item x="67"/>
        <item x="68"/>
        <item m="1" x="89"/>
        <item x="19"/>
        <item x="35"/>
        <item m="1" x="97"/>
        <item x="60"/>
        <item m="1" x="114"/>
        <item m="1" x="88"/>
        <item m="1" x="109"/>
        <item m="1" x="110"/>
        <item m="1" x="112"/>
        <item x="70"/>
        <item x="71"/>
        <item x="72"/>
        <item m="1" x="116"/>
        <item x="76"/>
        <item m="1" x="117"/>
        <item x="80"/>
        <item x="81"/>
        <item m="1" x="118"/>
        <item m="1" x="119"/>
        <item x="82"/>
        <item x="83"/>
        <item x="84"/>
        <item x="85"/>
        <item x="86"/>
        <item x="3"/>
        <item x="16"/>
        <item x="18"/>
        <item x="15"/>
        <item x="17"/>
        <item x="39"/>
        <item x="40"/>
        <item x="31"/>
        <item x="13"/>
        <item x="14"/>
        <item x="28"/>
        <item x="32"/>
        <item x="41"/>
        <item x="45"/>
        <item x="50"/>
        <item x="52"/>
        <item x="55"/>
        <item x="58"/>
        <item x="59"/>
      </items>
    </pivotField>
    <pivotField compact="0" outline="0" showAll="0" defaultSubtotal="0"/>
    <pivotField name="APELLIDOS Y NOMBRES" axis="axisRow" compact="0" outline="0" showAll="0" defaultSubtotal="0">
      <items count="228">
        <item m="1" x="227"/>
        <item x="74"/>
        <item x="1"/>
        <item m="1" x="192"/>
        <item m="1" x="206"/>
        <item m="1" x="210"/>
        <item m="1" x="221"/>
        <item x="30"/>
        <item x="62"/>
        <item x="73"/>
        <item x="56"/>
        <item m="1" x="207"/>
        <item m="1" x="225"/>
        <item m="1" x="115"/>
        <item x="5"/>
        <item m="1" x="149"/>
        <item m="1" x="141"/>
        <item x="37"/>
        <item x="4"/>
        <item x="26"/>
        <item m="1" x="211"/>
        <item m="1" x="159"/>
        <item m="1" x="125"/>
        <item m="1" x="220"/>
        <item x="6"/>
        <item x="63"/>
        <item m="1" x="222"/>
        <item x="46"/>
        <item m="1" x="151"/>
        <item m="1" x="201"/>
        <item m="1" x="204"/>
        <item m="1" x="108"/>
        <item m="1" x="219"/>
        <item x="33"/>
        <item m="1" x="171"/>
        <item m="1" x="224"/>
        <item x="24"/>
        <item x="66"/>
        <item m="1" x="223"/>
        <item m="1" x="199"/>
        <item m="1" x="152"/>
        <item m="1" x="186"/>
        <item x="79"/>
        <item x="49"/>
        <item m="1" x="205"/>
        <item m="1" x="172"/>
        <item m="1" x="198"/>
        <item x="69"/>
        <item m="1" x="200"/>
        <item m="1" x="164"/>
        <item m="1" x="134"/>
        <item x="54"/>
        <item m="1" x="165"/>
        <item m="1" x="168"/>
        <item m="1" x="218"/>
        <item m="1" x="191"/>
        <item m="1" x="183"/>
        <item m="1" x="203"/>
        <item x="7"/>
        <item m="1" x="226"/>
        <item x="75"/>
        <item x="2"/>
        <item x="23"/>
        <item m="1" x="105"/>
        <item x="25"/>
        <item m="1" x="98"/>
        <item m="1" x="208"/>
        <item m="1" x="103"/>
        <item m="1" x="213"/>
        <item x="61"/>
        <item m="1" x="217"/>
        <item m="1" x="169"/>
        <item m="1" x="150"/>
        <item m="1" x="173"/>
        <item x="9"/>
        <item m="1" x="216"/>
        <item x="48"/>
        <item m="1" x="214"/>
        <item m="1" x="182"/>
        <item m="1" x="176"/>
        <item x="44"/>
        <item m="1" x="122"/>
        <item m="1" x="140"/>
        <item m="1" x="178"/>
        <item m="1" x="195"/>
        <item m="1" x="163"/>
        <item m="1" x="194"/>
        <item m="1" x="209"/>
        <item x="57"/>
        <item m="1" x="155"/>
        <item m="1" x="212"/>
        <item m="1" x="215"/>
        <item x="78"/>
        <item m="1" x="202"/>
        <item m="1" x="193"/>
        <item m="1" x="146"/>
        <item m="1" x="177"/>
        <item m="1" x="179"/>
        <item m="1" x="196"/>
        <item m="1" x="162"/>
        <item m="1" x="160"/>
        <item m="1" x="180"/>
        <item m="1" x="158"/>
        <item x="10"/>
        <item x="42"/>
        <item m="1" x="184"/>
        <item m="1" x="185"/>
        <item m="1" x="197"/>
        <item m="1" x="187"/>
        <item m="1" x="188"/>
        <item m="1" x="142"/>
        <item x="11"/>
        <item n="RIVAS TORRES JulioR ALEXIS" m="1" x="166"/>
        <item m="1" x="148"/>
        <item m="1" x="181"/>
        <item m="1" x="189"/>
        <item n="GARCÍA MONTEJunioR MISHELLE ALEJANDRA" m="1" x="190"/>
        <item m="1" x="137"/>
        <item m="1" x="161"/>
        <item m="1" x="143"/>
        <item m="1" x="138"/>
        <item m="1" x="139"/>
        <item m="1" x="167"/>
        <item m="1" x="154"/>
        <item m="1" x="107"/>
        <item m="1" x="170"/>
        <item x="64"/>
        <item m="1" x="111"/>
        <item m="1" x="133"/>
        <item m="1" x="156"/>
        <item m="1" x="157"/>
        <item m="1" x="135"/>
        <item m="1" x="174"/>
        <item m="1" x="175"/>
        <item x="29"/>
        <item m="1" x="136"/>
        <item m="1" x="90"/>
        <item m="1" x="144"/>
        <item m="1" x="145"/>
        <item x="27"/>
        <item m="1" x="124"/>
        <item m="1" x="147"/>
        <item m="1" x="95"/>
        <item m="1" x="100"/>
        <item x="0"/>
        <item x="34"/>
        <item m="1" x="91"/>
        <item x="12"/>
        <item x="43"/>
        <item x="47"/>
        <item x="51"/>
        <item m="1" x="87"/>
        <item x="53"/>
        <item m="1" x="106"/>
        <item m="1" x="129"/>
        <item m="1" x="130"/>
        <item m="1" x="153"/>
        <item m="1" x="131"/>
        <item x="20"/>
        <item x="22"/>
        <item m="1" x="92"/>
        <item x="8"/>
        <item m="1" x="93"/>
        <item m="1" x="96"/>
        <item x="21"/>
        <item m="1" x="102"/>
        <item m="1" x="126"/>
        <item m="1" x="127"/>
        <item m="1" x="104"/>
        <item m="1" x="128"/>
        <item m="1" x="123"/>
        <item m="1" x="99"/>
        <item m="1" x="101"/>
        <item m="1" x="94"/>
        <item x="65"/>
        <item m="1" x="132"/>
        <item m="1" x="113"/>
        <item x="67"/>
        <item x="68"/>
        <item x="77"/>
        <item x="36"/>
        <item m="1" x="121"/>
        <item m="1" x="89"/>
        <item x="19"/>
        <item m="1" x="120"/>
        <item x="35"/>
        <item m="1" x="97"/>
        <item x="60"/>
        <item m="1" x="114"/>
        <item x="38"/>
        <item m="1" x="88"/>
        <item m="1" x="109"/>
        <item m="1" x="110"/>
        <item m="1" x="112"/>
        <item x="70"/>
        <item x="71"/>
        <item x="72"/>
        <item m="1" x="116"/>
        <item x="76"/>
        <item m="1" x="117"/>
        <item x="80"/>
        <item x="81"/>
        <item m="1" x="118"/>
        <item m="1" x="119"/>
        <item x="82"/>
        <item x="83"/>
        <item x="84"/>
        <item x="85"/>
        <item x="86"/>
        <item x="3"/>
        <item x="16"/>
        <item x="18"/>
        <item x="15"/>
        <item x="17"/>
        <item x="39"/>
        <item x="40"/>
        <item x="31"/>
        <item x="13"/>
        <item x="14"/>
        <item x="28"/>
        <item x="32"/>
        <item x="41"/>
        <item x="45"/>
        <item x="50"/>
        <item x="52"/>
        <item x="55"/>
        <item x="58"/>
        <item x="59"/>
      </items>
    </pivotField>
    <pivotField compact="0" outline="0" showAll="0" defaultSubtotal="0"/>
    <pivotField name="Estado" compact="0" outline="0" showAll="0" defaultSubtotal="0">
      <items count="3">
        <item x="0"/>
        <item x="1"/>
        <item m="1"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110"/>
    <field x="0"/>
    <field x="112"/>
  </rowFields>
  <rowItems count="88">
    <i>
      <x/>
      <x v="38"/>
      <x v="76"/>
    </i>
    <i>
      <x v="2"/>
      <x v="83"/>
      <x v="18"/>
    </i>
    <i>
      <x v="5"/>
      <x v="31"/>
      <x v="33"/>
    </i>
    <i>
      <x v="6"/>
      <x v="70"/>
      <x v="9"/>
    </i>
    <i>
      <x v="7"/>
      <x v="34"/>
      <x v="80"/>
    </i>
    <i>
      <x v="8"/>
      <x v="35"/>
      <x v="27"/>
    </i>
    <i>
      <x v="9"/>
      <x v="74"/>
      <x v="60"/>
    </i>
    <i>
      <x v="16"/>
      <x v="14"/>
      <x v="19"/>
    </i>
    <i>
      <x v="18"/>
      <x v="43"/>
      <x v="51"/>
    </i>
    <i>
      <x v="19"/>
      <x v="85"/>
      <x v="61"/>
    </i>
    <i>
      <x v="22"/>
      <x v="27"/>
      <x v="17"/>
    </i>
    <i>
      <x v="26"/>
      <x v="22"/>
      <x v="189"/>
    </i>
    <i>
      <x v="30"/>
      <x v="73"/>
      <x v="1"/>
    </i>
    <i>
      <x v="31"/>
      <x v="79"/>
      <x v="42"/>
    </i>
    <i>
      <x v="35"/>
      <x v="45"/>
      <x v="10"/>
    </i>
    <i>
      <x v="43"/>
      <x v="17"/>
      <x v="14"/>
    </i>
    <i>
      <x v="49"/>
      <x v="53"/>
      <x v="25"/>
    </i>
    <i>
      <x v="50"/>
      <x v="66"/>
      <x v="47"/>
    </i>
    <i>
      <x v="51"/>
      <x v="84"/>
      <x v="2"/>
    </i>
    <i>
      <x v="53"/>
      <x v="8"/>
      <x v="64"/>
    </i>
    <i>
      <x v="54"/>
      <x v="39"/>
      <x v="43"/>
    </i>
    <i>
      <x v="56"/>
      <x v="102"/>
      <x v="180"/>
    </i>
    <i>
      <x v="59"/>
      <x v="50"/>
      <x v="8"/>
    </i>
    <i>
      <x v="60"/>
      <x v="78"/>
      <x v="179"/>
    </i>
    <i>
      <x v="61"/>
      <x v="26"/>
      <x v="7"/>
    </i>
    <i>
      <x v="62"/>
      <x v="4"/>
      <x v="62"/>
    </i>
    <i>
      <x v="63"/>
      <x v="95"/>
      <x v="74"/>
    </i>
    <i>
      <x v="68"/>
      <x v="82"/>
      <x v="58"/>
    </i>
    <i>
      <x v="70"/>
      <x v="21"/>
      <x v="36"/>
    </i>
    <i>
      <x v="72"/>
      <x v="58"/>
      <x v="37"/>
    </i>
    <i>
      <x v="77"/>
      <x v="96"/>
      <x v="24"/>
    </i>
    <i>
      <x v="80"/>
      <x v="116"/>
      <x v="69"/>
    </i>
    <i>
      <x v="88"/>
      <x v="93"/>
      <x v="88"/>
    </i>
    <i>
      <x v="92"/>
      <x v="99"/>
      <x v="92"/>
    </i>
    <i>
      <x v="102"/>
      <x v="23"/>
      <x v="103"/>
    </i>
    <i>
      <x v="103"/>
      <x v="106"/>
      <x v="104"/>
    </i>
    <i>
      <x v="110"/>
      <x v="6"/>
      <x v="111"/>
    </i>
    <i>
      <x v="119"/>
      <x v="115"/>
      <x v="139"/>
    </i>
    <i>
      <x v="120"/>
      <x v="10"/>
      <x v="134"/>
    </i>
    <i>
      <x v="125"/>
      <x v="118"/>
      <x v="126"/>
    </i>
    <i>
      <x v="139"/>
      <x v="88"/>
      <x v="144"/>
    </i>
    <i>
      <x v="140"/>
      <x v="24"/>
      <x v="145"/>
    </i>
    <i>
      <x v="142"/>
      <x v="33"/>
      <x v="147"/>
    </i>
    <i>
      <x v="143"/>
      <x v="107"/>
      <x v="148"/>
    </i>
    <i>
      <x v="144"/>
      <x v="108"/>
      <x v="149"/>
    </i>
    <i>
      <x v="145"/>
      <x v="109"/>
      <x v="150"/>
    </i>
    <i>
      <x v="147"/>
      <x v="92"/>
      <x v="152"/>
    </i>
    <i>
      <x v="153"/>
      <x v="123"/>
      <x v="158"/>
    </i>
    <i>
      <x v="154"/>
      <x v="87"/>
      <x v="159"/>
    </i>
    <i>
      <x v="156"/>
      <x v="90"/>
      <x v="161"/>
    </i>
    <i>
      <x v="159"/>
      <x v="124"/>
      <x v="164"/>
    </i>
    <i>
      <x v="168"/>
      <x v="57"/>
      <x v="174"/>
    </i>
    <i>
      <x v="171"/>
      <x v="62"/>
      <x v="177"/>
    </i>
    <i>
      <x v="172"/>
      <x v="64"/>
      <x v="178"/>
    </i>
    <i>
      <x v="174"/>
      <x v="111"/>
      <x v="183"/>
    </i>
    <i>
      <x v="175"/>
      <x v="16"/>
      <x v="185"/>
    </i>
    <i>
      <x v="177"/>
      <x v="49"/>
      <x v="187"/>
    </i>
    <i>
      <x v="183"/>
      <x v="67"/>
      <x v="194"/>
    </i>
    <i>
      <x v="184"/>
      <x v="127"/>
      <x v="195"/>
    </i>
    <i>
      <x v="185"/>
      <x v="69"/>
      <x v="196"/>
    </i>
    <i>
      <x v="187"/>
      <x v="128"/>
      <x v="198"/>
    </i>
    <i>
      <x v="189"/>
      <x v="100"/>
      <x v="200"/>
    </i>
    <i>
      <x v="190"/>
      <x v="101"/>
      <x v="201"/>
    </i>
    <i>
      <x v="193"/>
      <x v="132"/>
      <x v="204"/>
    </i>
    <i>
      <x v="194"/>
      <x v="80"/>
      <x v="205"/>
    </i>
    <i>
      <x v="195"/>
      <x v="133"/>
      <x v="206"/>
    </i>
    <i>
      <x v="196"/>
      <x v="134"/>
      <x v="207"/>
    </i>
    <i>
      <x v="197"/>
      <x v="135"/>
      <x v="208"/>
    </i>
    <i>
      <x v="198"/>
      <x v="86"/>
      <x v="209"/>
    </i>
    <i>
      <x v="199"/>
      <x v="1"/>
      <x v="210"/>
    </i>
    <i>
      <x v="200"/>
      <x v="114"/>
      <x v="211"/>
    </i>
    <i>
      <x v="201"/>
      <x v="11"/>
      <x v="212"/>
    </i>
    <i>
      <x v="202"/>
      <x v="136"/>
      <x v="213"/>
    </i>
    <i>
      <x v="203"/>
      <x v="125"/>
      <x v="214"/>
    </i>
    <i>
      <x v="204"/>
      <x v="25"/>
      <x v="215"/>
    </i>
    <i>
      <x v="205"/>
      <x v="89"/>
      <x v="216"/>
    </i>
    <i>
      <x v="206"/>
      <x v="105"/>
      <x v="217"/>
    </i>
    <i>
      <x v="207"/>
      <x v="9"/>
      <x v="218"/>
    </i>
    <i>
      <x v="208"/>
      <x v="28"/>
      <x v="219"/>
    </i>
    <i>
      <x v="209"/>
      <x v="137"/>
      <x v="220"/>
    </i>
    <i>
      <x v="210"/>
      <x v="29"/>
      <x v="221"/>
    </i>
    <i>
      <x v="211"/>
      <x v="126"/>
      <x v="222"/>
    </i>
    <i>
      <x v="212"/>
      <x v="40"/>
      <x v="223"/>
    </i>
    <i>
      <x v="213"/>
      <x v="42"/>
      <x v="224"/>
    </i>
    <i>
      <x v="214"/>
      <x v="44"/>
      <x v="225"/>
    </i>
    <i>
      <x v="215"/>
      <x v="138"/>
      <x v="226"/>
    </i>
    <i>
      <x v="216"/>
      <x v="48"/>
      <x v="22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Total Ofrecidas" fld="17" baseField="114" baseItem="0" numFmtId="3"/>
    <dataField name="Total Contestadas" fld="2" baseField="114" baseItem="0" numFmtId="3"/>
    <dataField name="Total No Contestadas" fld="15" baseField="114" baseItem="0" numFmtId="3"/>
    <dataField name="Tiempo Medio Operativo" fld="4" baseField="112" baseItem="9" numFmtId="168"/>
    <dataField name="Tiempo Medio Conversación" fld="5" baseField="112" baseItem="9" numFmtId="168"/>
    <dataField name="Tiempo Medio ACW" fld="7" baseField="112" baseItem="2" numFmtId="168"/>
    <dataField name="Tiempo Medio Retención" fld="79" baseField="112" baseItem="2" numFmtId="168"/>
  </dataFields>
  <formats count="259">
    <format dxfId="258">
      <pivotArea type="all" dataOnly="0" outline="0" fieldPosition="0"/>
    </format>
    <format dxfId="257">
      <pivotArea outline="0" collapsedLevelsAreSubtotals="1" fieldPosition="0"/>
    </format>
    <format dxfId="256">
      <pivotArea field="114" type="button" dataOnly="0" labelOnly="1" outline="0"/>
    </format>
    <format dxfId="255">
      <pivotArea dataOnly="0" labelOnly="1" outline="0" fieldPosition="0">
        <references count="1">
          <reference field="0" count="50">
            <x v="0"/>
            <x v="1"/>
            <x v="2"/>
            <x v="4"/>
            <x v="5"/>
            <x v="6"/>
            <x v="7"/>
            <x v="8"/>
            <x v="9"/>
            <x v="10"/>
            <x v="12"/>
            <x v="14"/>
            <x v="15"/>
            <x v="16"/>
            <x v="17"/>
            <x v="18"/>
            <x v="19"/>
            <x v="20"/>
            <x v="21"/>
            <x v="24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2"/>
            <x v="53"/>
            <x v="54"/>
            <x v="55"/>
            <x v="56"/>
          </reference>
        </references>
      </pivotArea>
    </format>
    <format dxfId="254">
      <pivotArea dataOnly="0" labelOnly="1" outline="0" fieldPosition="0">
        <references count="1">
          <reference field="0" count="21">
            <x v="57"/>
            <x v="58"/>
            <x v="60"/>
            <x v="61"/>
            <x v="62"/>
            <x v="63"/>
            <x v="64"/>
            <x v="66"/>
            <x v="68"/>
            <x v="69"/>
            <x v="70"/>
            <x v="71"/>
            <x v="72"/>
            <x v="73"/>
            <x v="74"/>
            <x v="75"/>
            <x v="77"/>
            <x v="78"/>
            <x v="79"/>
            <x v="82"/>
            <x v="83"/>
          </reference>
        </references>
      </pivotArea>
    </format>
    <format dxfId="253">
      <pivotArea dataOnly="0" labelOnly="1" outline="0" fieldPosition="0">
        <references count="2">
          <reference field="0" count="1" selected="0">
            <x v="0"/>
          </reference>
          <reference field="112" count="1">
            <x v="57"/>
          </reference>
        </references>
      </pivotArea>
    </format>
    <format dxfId="252">
      <pivotArea dataOnly="0" labelOnly="1" outline="0" fieldPosition="0">
        <references count="2">
          <reference field="0" count="1" selected="0">
            <x v="1"/>
          </reference>
          <reference field="112" count="1">
            <x v="54"/>
          </reference>
        </references>
      </pivotArea>
    </format>
    <format dxfId="251">
      <pivotArea dataOnly="0" labelOnly="1" outline="0" fieldPosition="0">
        <references count="2">
          <reference field="0" count="1" selected="0">
            <x v="2"/>
          </reference>
          <reference field="112" count="1">
            <x v="30"/>
          </reference>
        </references>
      </pivotArea>
    </format>
    <format dxfId="250">
      <pivotArea dataOnly="0" labelOnly="1" outline="0" fieldPosition="0">
        <references count="2">
          <reference field="0" count="1" selected="0">
            <x v="4"/>
          </reference>
          <reference field="112" count="1">
            <x v="62"/>
          </reference>
        </references>
      </pivotArea>
    </format>
    <format dxfId="249">
      <pivotArea dataOnly="0" labelOnly="1" outline="0" fieldPosition="0">
        <references count="2">
          <reference field="0" count="1" selected="0">
            <x v="5"/>
          </reference>
          <reference field="112" count="1">
            <x v="75"/>
          </reference>
        </references>
      </pivotArea>
    </format>
    <format dxfId="248">
      <pivotArea dataOnly="0" labelOnly="1" outline="0" fieldPosition="0">
        <references count="2">
          <reference field="0" count="1" selected="0">
            <x v="6"/>
          </reference>
          <reference field="112" count="1">
            <x v="44"/>
          </reference>
        </references>
      </pivotArea>
    </format>
    <format dxfId="247">
      <pivotArea dataOnly="0" labelOnly="1" outline="0" fieldPosition="0">
        <references count="2">
          <reference field="0" count="1" selected="0">
            <x v="7"/>
          </reference>
          <reference field="112" count="1">
            <x v="49"/>
          </reference>
        </references>
      </pivotArea>
    </format>
    <format dxfId="246">
      <pivotArea dataOnly="0" labelOnly="1" outline="0" fieldPosition="0">
        <references count="2">
          <reference field="0" count="1" selected="0">
            <x v="8"/>
          </reference>
          <reference field="112" count="1">
            <x v="64"/>
          </reference>
        </references>
      </pivotArea>
    </format>
    <format dxfId="245">
      <pivotArea dataOnly="0" labelOnly="1" outline="0" fieldPosition="0">
        <references count="2">
          <reference field="0" count="1" selected="0">
            <x v="9"/>
          </reference>
          <reference field="112" count="1">
            <x v="21"/>
          </reference>
        </references>
      </pivotArea>
    </format>
    <format dxfId="244">
      <pivotArea dataOnly="0" labelOnly="1" outline="0" fieldPosition="0">
        <references count="2">
          <reference field="0" count="1" selected="0">
            <x v="10"/>
          </reference>
          <reference field="112" count="1">
            <x v="4"/>
          </reference>
        </references>
      </pivotArea>
    </format>
    <format dxfId="243">
      <pivotArea dataOnly="0" labelOnly="1" outline="0" fieldPosition="0">
        <references count="2">
          <reference field="0" count="1" selected="0">
            <x v="12"/>
          </reference>
          <reference field="112" count="1">
            <x v="65"/>
          </reference>
        </references>
      </pivotArea>
    </format>
    <format dxfId="242">
      <pivotArea dataOnly="0" labelOnly="1" outline="0" fieldPosition="0">
        <references count="2">
          <reference field="0" count="1" selected="0">
            <x v="14"/>
          </reference>
          <reference field="112" count="1">
            <x v="19"/>
          </reference>
        </references>
      </pivotArea>
    </format>
    <format dxfId="241">
      <pivotArea dataOnly="0" labelOnly="1" outline="0" fieldPosition="0">
        <references count="2">
          <reference field="0" count="1" selected="0">
            <x v="15"/>
          </reference>
          <reference field="112" count="1">
            <x v="79"/>
          </reference>
        </references>
      </pivotArea>
    </format>
    <format dxfId="240">
      <pivotArea dataOnly="0" labelOnly="1" outline="0" fieldPosition="0">
        <references count="2">
          <reference field="0" count="1" selected="0">
            <x v="16"/>
          </reference>
          <reference field="112" count="1">
            <x v="22"/>
          </reference>
        </references>
      </pivotArea>
    </format>
    <format dxfId="239">
      <pivotArea dataOnly="0" labelOnly="1" outline="0" fieldPosition="0">
        <references count="2">
          <reference field="0" count="1" selected="0">
            <x v="17"/>
          </reference>
          <reference field="112" count="1">
            <x v="14"/>
          </reference>
        </references>
      </pivotArea>
    </format>
    <format dxfId="238">
      <pivotArea dataOnly="0" labelOnly="1" outline="0" fieldPosition="0">
        <references count="2">
          <reference field="0" count="1" selected="0">
            <x v="18"/>
          </reference>
          <reference field="112" count="1">
            <x v="11"/>
          </reference>
        </references>
      </pivotArea>
    </format>
    <format dxfId="237">
      <pivotArea dataOnly="0" labelOnly="1" outline="0" fieldPosition="0">
        <references count="2">
          <reference field="0" count="1" selected="0">
            <x v="19"/>
          </reference>
          <reference field="112" count="1">
            <x v="69"/>
          </reference>
        </references>
      </pivotArea>
    </format>
    <format dxfId="236">
      <pivotArea dataOnly="0" labelOnly="1" outline="0" fieldPosition="0">
        <references count="2">
          <reference field="0" count="1" selected="0">
            <x v="20"/>
          </reference>
          <reference field="112" count="1">
            <x v="67"/>
          </reference>
        </references>
      </pivotArea>
    </format>
    <format dxfId="235">
      <pivotArea dataOnly="0" labelOnly="1" outline="0" fieldPosition="0">
        <references count="2">
          <reference field="0" count="1" selected="0">
            <x v="21"/>
          </reference>
          <reference field="112" count="1">
            <x v="36"/>
          </reference>
        </references>
      </pivotArea>
    </format>
    <format dxfId="234">
      <pivotArea dataOnly="0" labelOnly="1" outline="0" fieldPosition="0">
        <references count="2">
          <reference field="0" count="1" selected="0">
            <x v="24"/>
          </reference>
          <reference field="112" count="1">
            <x v="52"/>
          </reference>
        </references>
      </pivotArea>
    </format>
    <format dxfId="233">
      <pivotArea dataOnly="0" labelOnly="1" outline="0" fieldPosition="0">
        <references count="2">
          <reference field="0" count="1" selected="0">
            <x v="26"/>
          </reference>
          <reference field="112" count="1">
            <x v="7"/>
          </reference>
        </references>
      </pivotArea>
    </format>
    <format dxfId="232">
      <pivotArea dataOnly="0" labelOnly="1" outline="0" fieldPosition="0">
        <references count="2">
          <reference field="0" count="1" selected="0">
            <x v="27"/>
          </reference>
          <reference field="112" count="1">
            <x v="17"/>
          </reference>
        </references>
      </pivotArea>
    </format>
    <format dxfId="231">
      <pivotArea dataOnly="0" labelOnly="1" outline="0" fieldPosition="0">
        <references count="2">
          <reference field="0" count="1" selected="0">
            <x v="28"/>
          </reference>
          <reference field="112" count="1">
            <x v="16"/>
          </reference>
        </references>
      </pivotArea>
    </format>
    <format dxfId="230">
      <pivotArea dataOnly="0" labelOnly="1" outline="0" fieldPosition="0">
        <references count="2">
          <reference field="0" count="1" selected="0">
            <x v="29"/>
          </reference>
          <reference field="112" count="1">
            <x v="78"/>
          </reference>
        </references>
      </pivotArea>
    </format>
    <format dxfId="229">
      <pivotArea dataOnly="0" labelOnly="1" outline="0" fieldPosition="0">
        <references count="2">
          <reference field="0" count="1" selected="0">
            <x v="30"/>
          </reference>
          <reference field="112" count="1">
            <x v="24"/>
          </reference>
        </references>
      </pivotArea>
    </format>
    <format dxfId="228">
      <pivotArea dataOnly="0" labelOnly="1" outline="0" fieldPosition="0">
        <references count="2">
          <reference field="0" count="1" selected="0">
            <x v="31"/>
          </reference>
          <reference field="112" count="1">
            <x v="33"/>
          </reference>
        </references>
      </pivotArea>
    </format>
    <format dxfId="227">
      <pivotArea dataOnly="0" labelOnly="1" outline="0" fieldPosition="0">
        <references count="2">
          <reference field="0" count="1" selected="0">
            <x v="32"/>
          </reference>
          <reference field="112" count="1">
            <x v="56"/>
          </reference>
        </references>
      </pivotArea>
    </format>
    <format dxfId="226">
      <pivotArea dataOnly="0" labelOnly="1" outline="0" fieldPosition="0">
        <references count="2">
          <reference field="0" count="1" selected="0">
            <x v="33"/>
          </reference>
          <reference field="112" count="1">
            <x v="53"/>
          </reference>
        </references>
      </pivotArea>
    </format>
    <format dxfId="225">
      <pivotArea dataOnly="0" labelOnly="1" outline="0" fieldPosition="0">
        <references count="2">
          <reference field="0" count="1" selected="0">
            <x v="34"/>
          </reference>
          <reference field="112" count="1">
            <x v="80"/>
          </reference>
        </references>
      </pivotArea>
    </format>
    <format dxfId="224">
      <pivotArea dataOnly="0" labelOnly="1" outline="0" fieldPosition="0">
        <references count="2">
          <reference field="0" count="1" selected="0">
            <x v="35"/>
          </reference>
          <reference field="112" count="1">
            <x v="27"/>
          </reference>
        </references>
      </pivotArea>
    </format>
    <format dxfId="223">
      <pivotArea dataOnly="0" labelOnly="1" outline="0" fieldPosition="0">
        <references count="2">
          <reference field="0" count="1" selected="0">
            <x v="36"/>
          </reference>
          <reference field="112" count="1">
            <x v="66"/>
          </reference>
        </references>
      </pivotArea>
    </format>
    <format dxfId="222">
      <pivotArea dataOnly="0" labelOnly="1" outline="0" fieldPosition="0">
        <references count="2">
          <reference field="0" count="1" selected="0">
            <x v="37"/>
          </reference>
          <reference field="112" count="1">
            <x v="15"/>
          </reference>
        </references>
      </pivotArea>
    </format>
    <format dxfId="221">
      <pivotArea dataOnly="0" labelOnly="1" outline="0" fieldPosition="0">
        <references count="2">
          <reference field="0" count="1" selected="0">
            <x v="38"/>
          </reference>
          <reference field="112" count="1">
            <x v="76"/>
          </reference>
        </references>
      </pivotArea>
    </format>
    <format dxfId="220">
      <pivotArea dataOnly="0" labelOnly="1" outline="0" fieldPosition="0">
        <references count="2">
          <reference field="0" count="1" selected="0">
            <x v="39"/>
          </reference>
          <reference field="112" count="1">
            <x v="43"/>
          </reference>
        </references>
      </pivotArea>
    </format>
    <format dxfId="219">
      <pivotArea dataOnly="0" labelOnly="1" outline="0" fieldPosition="0">
        <references count="2">
          <reference field="0" count="1" selected="0">
            <x v="40"/>
          </reference>
          <reference field="112" count="1">
            <x v="72"/>
          </reference>
        </references>
      </pivotArea>
    </format>
    <format dxfId="218">
      <pivotArea dataOnly="0" labelOnly="1" outline="0" fieldPosition="0">
        <references count="2">
          <reference field="0" count="1" selected="0">
            <x v="41"/>
          </reference>
          <reference field="112" count="1">
            <x v="41"/>
          </reference>
        </references>
      </pivotArea>
    </format>
    <format dxfId="217">
      <pivotArea dataOnly="0" labelOnly="1" outline="0" fieldPosition="0">
        <references count="2">
          <reference field="0" count="1" selected="0">
            <x v="42"/>
          </reference>
          <reference field="112" count="1">
            <x v="71"/>
          </reference>
        </references>
      </pivotArea>
    </format>
    <format dxfId="216">
      <pivotArea dataOnly="0" labelOnly="1" outline="0" fieldPosition="0">
        <references count="2">
          <reference field="0" count="1" selected="0">
            <x v="43"/>
          </reference>
          <reference field="112" count="1">
            <x v="51"/>
          </reference>
        </references>
      </pivotArea>
    </format>
    <format dxfId="215">
      <pivotArea dataOnly="0" labelOnly="1" outline="0" fieldPosition="0">
        <references count="2">
          <reference field="0" count="1" selected="0">
            <x v="44"/>
          </reference>
          <reference field="112" count="1">
            <x v="5"/>
          </reference>
        </references>
      </pivotArea>
    </format>
    <format dxfId="214">
      <pivotArea dataOnly="0" labelOnly="1" outline="0" fieldPosition="0">
        <references count="2">
          <reference field="0" count="1" selected="0">
            <x v="45"/>
          </reference>
          <reference field="112" count="1">
            <x v="10"/>
          </reference>
        </references>
      </pivotArea>
    </format>
    <format dxfId="213">
      <pivotArea dataOnly="0" labelOnly="1" outline="0" fieldPosition="0">
        <references count="2">
          <reference field="0" count="1" selected="0">
            <x v="46"/>
          </reference>
          <reference field="112" count="1">
            <x v="63"/>
          </reference>
        </references>
      </pivotArea>
    </format>
    <format dxfId="212">
      <pivotArea dataOnly="0" labelOnly="1" outline="0" fieldPosition="0">
        <references count="2">
          <reference field="0" count="1" selected="0">
            <x v="47"/>
          </reference>
          <reference field="112" count="1">
            <x v="28"/>
          </reference>
        </references>
      </pivotArea>
    </format>
    <format dxfId="211">
      <pivotArea dataOnly="0" labelOnly="1" outline="0" fieldPosition="0">
        <references count="2">
          <reference field="0" count="1" selected="0">
            <x v="48"/>
          </reference>
          <reference field="112" count="1">
            <x v="20"/>
          </reference>
        </references>
      </pivotArea>
    </format>
    <format dxfId="210">
      <pivotArea dataOnly="0" labelOnly="1" outline="0" fieldPosition="0">
        <references count="2">
          <reference field="0" count="1" selected="0">
            <x v="49"/>
          </reference>
          <reference field="112" count="1">
            <x v="40"/>
          </reference>
        </references>
      </pivotArea>
    </format>
    <format dxfId="209">
      <pivotArea dataOnly="0" labelOnly="1" outline="0" fieldPosition="0">
        <references count="2">
          <reference field="0" count="1" selected="0">
            <x v="50"/>
          </reference>
          <reference field="112" count="1">
            <x v="8"/>
          </reference>
        </references>
      </pivotArea>
    </format>
    <format dxfId="208">
      <pivotArea dataOnly="0" labelOnly="1" outline="0" fieldPosition="0">
        <references count="2">
          <reference field="0" count="1" selected="0">
            <x v="52"/>
          </reference>
          <reference field="112" count="1">
            <x v="31"/>
          </reference>
        </references>
      </pivotArea>
    </format>
    <format dxfId="207">
      <pivotArea dataOnly="0" labelOnly="1" outline="0" fieldPosition="0">
        <references count="2">
          <reference field="0" count="1" selected="0">
            <x v="53"/>
          </reference>
          <reference field="112" count="1">
            <x v="25"/>
          </reference>
        </references>
      </pivotArea>
    </format>
    <format dxfId="206">
      <pivotArea dataOnly="0" labelOnly="1" outline="0" fieldPosition="0">
        <references count="2">
          <reference field="0" count="1" selected="0">
            <x v="54"/>
          </reference>
          <reference field="112" count="1">
            <x v="34"/>
          </reference>
        </references>
      </pivotArea>
    </format>
    <format dxfId="205">
      <pivotArea dataOnly="0" labelOnly="1" outline="0" fieldPosition="0">
        <references count="2">
          <reference field="0" count="1" selected="0">
            <x v="55"/>
          </reference>
          <reference field="112" count="1">
            <x v="46"/>
          </reference>
        </references>
      </pivotArea>
    </format>
    <format dxfId="204">
      <pivotArea dataOnly="0" labelOnly="1" outline="0" fieldPosition="0">
        <references count="2">
          <reference field="0" count="1" selected="0">
            <x v="56"/>
          </reference>
          <reference field="112" count="1">
            <x v="2"/>
          </reference>
        </references>
      </pivotArea>
    </format>
    <format dxfId="203">
      <pivotArea dataOnly="0" labelOnly="1" outline="0" fieldPosition="0">
        <references count="2">
          <reference field="0" count="1" selected="0">
            <x v="57"/>
          </reference>
          <reference field="112" count="1">
            <x v="45"/>
          </reference>
        </references>
      </pivotArea>
    </format>
    <format dxfId="202">
      <pivotArea dataOnly="0" labelOnly="1" outline="0" fieldPosition="0">
        <references count="2">
          <reference field="0" count="1" selected="0">
            <x v="58"/>
          </reference>
          <reference field="112" count="1">
            <x v="37"/>
          </reference>
        </references>
      </pivotArea>
    </format>
    <format dxfId="201">
      <pivotArea dataOnly="0" labelOnly="1" outline="0" fieldPosition="0">
        <references count="2">
          <reference field="0" count="1" selected="0">
            <x v="60"/>
          </reference>
          <reference field="112" count="1">
            <x v="68"/>
          </reference>
        </references>
      </pivotArea>
    </format>
    <format dxfId="200">
      <pivotArea dataOnly="0" labelOnly="1" outline="0" fieldPosition="0">
        <references count="2">
          <reference field="0" count="1" selected="0">
            <x v="61"/>
          </reference>
          <reference field="112" count="1">
            <x v="73"/>
          </reference>
        </references>
      </pivotArea>
    </format>
    <format dxfId="199">
      <pivotArea dataOnly="0" labelOnly="1" outline="0" fieldPosition="0">
        <references count="2">
          <reference field="0" count="1" selected="0">
            <x v="62"/>
          </reference>
          <reference field="112" count="1">
            <x v="77"/>
          </reference>
        </references>
      </pivotArea>
    </format>
    <format dxfId="198">
      <pivotArea dataOnly="0" labelOnly="1" outline="0" fieldPosition="0">
        <references count="2">
          <reference field="0" count="1" selected="0">
            <x v="63"/>
          </reference>
          <reference field="112" count="1">
            <x v="61"/>
          </reference>
        </references>
      </pivotArea>
    </format>
    <format dxfId="197">
      <pivotArea dataOnly="0" labelOnly="1" outline="0" fieldPosition="0">
        <references count="2">
          <reference field="0" count="1" selected="0">
            <x v="64"/>
          </reference>
          <reference field="112" count="1">
            <x v="55"/>
          </reference>
        </references>
      </pivotArea>
    </format>
    <format dxfId="196">
      <pivotArea dataOnly="0" labelOnly="1" outline="0" fieldPosition="0">
        <references count="2">
          <reference field="0" count="1" selected="0">
            <x v="66"/>
          </reference>
          <reference field="112" count="1">
            <x v="47"/>
          </reference>
        </references>
      </pivotArea>
    </format>
    <format dxfId="195">
      <pivotArea dataOnly="0" labelOnly="1" outline="0" fieldPosition="0">
        <references count="2">
          <reference field="0" count="1" selected="0">
            <x v="68"/>
          </reference>
          <reference field="112" count="1">
            <x v="3"/>
          </reference>
        </references>
      </pivotArea>
    </format>
    <format dxfId="194">
      <pivotArea dataOnly="0" labelOnly="1" outline="0" fieldPosition="0">
        <references count="2">
          <reference field="0" count="1" selected="0">
            <x v="69"/>
          </reference>
          <reference field="112" count="1">
            <x v="39"/>
          </reference>
        </references>
      </pivotArea>
    </format>
    <format dxfId="193">
      <pivotArea dataOnly="0" labelOnly="1" outline="0" fieldPosition="0">
        <references count="2">
          <reference field="0" count="1" selected="0">
            <x v="70"/>
          </reference>
          <reference field="112" count="1">
            <x v="9"/>
          </reference>
        </references>
      </pivotArea>
    </format>
    <format dxfId="192">
      <pivotArea dataOnly="0" labelOnly="1" outline="0" fieldPosition="0">
        <references count="2">
          <reference field="0" count="1" selected="0">
            <x v="71"/>
          </reference>
          <reference field="112" count="1">
            <x v="13"/>
          </reference>
        </references>
      </pivotArea>
    </format>
    <format dxfId="191">
      <pivotArea dataOnly="0" labelOnly="1" outline="0" fieldPosition="0">
        <references count="2">
          <reference field="0" count="1" selected="0">
            <x v="72"/>
          </reference>
          <reference field="112" count="1">
            <x v="50"/>
          </reference>
        </references>
      </pivotArea>
    </format>
    <format dxfId="190">
      <pivotArea dataOnly="0" labelOnly="1" outline="0" fieldPosition="0">
        <references count="2">
          <reference field="0" count="1" selected="0">
            <x v="73"/>
          </reference>
          <reference field="112" count="1">
            <x v="1"/>
          </reference>
        </references>
      </pivotArea>
    </format>
    <format dxfId="189">
      <pivotArea dataOnly="0" labelOnly="1" outline="0" fieldPosition="0">
        <references count="2">
          <reference field="0" count="1" selected="0">
            <x v="74"/>
          </reference>
          <reference field="112" count="1">
            <x v="60"/>
          </reference>
        </references>
      </pivotArea>
    </format>
    <format dxfId="188">
      <pivotArea dataOnly="0" labelOnly="1" outline="0" fieldPosition="0">
        <references count="2">
          <reference field="0" count="1" selected="0">
            <x v="75"/>
          </reference>
          <reference field="112" count="1">
            <x v="74"/>
          </reference>
        </references>
      </pivotArea>
    </format>
    <format dxfId="187">
      <pivotArea dataOnly="0" labelOnly="1" outline="0" fieldPosition="0">
        <references count="2">
          <reference field="0" count="1" selected="0">
            <x v="77"/>
          </reference>
          <reference field="112" count="1">
            <x v="48"/>
          </reference>
        </references>
      </pivotArea>
    </format>
    <format dxfId="186">
      <pivotArea dataOnly="0" labelOnly="1" outline="0" fieldPosition="0">
        <references count="2">
          <reference field="0" count="1" selected="0">
            <x v="78"/>
          </reference>
          <reference field="112" count="1">
            <x v="29"/>
          </reference>
        </references>
      </pivotArea>
    </format>
    <format dxfId="185">
      <pivotArea dataOnly="0" labelOnly="1" outline="0" fieldPosition="0">
        <references count="2">
          <reference field="0" count="1" selected="0">
            <x v="79"/>
          </reference>
          <reference field="112" count="1">
            <x v="42"/>
          </reference>
        </references>
      </pivotArea>
    </format>
    <format dxfId="184">
      <pivotArea dataOnly="0" labelOnly="1" outline="0" fieldPosition="0">
        <references count="2">
          <reference field="0" count="1" selected="0">
            <x v="82"/>
          </reference>
          <reference field="112" count="1">
            <x v="58"/>
          </reference>
        </references>
      </pivotArea>
    </format>
    <format dxfId="183">
      <pivotArea dataOnly="0" labelOnly="1" outline="0" fieldPosition="0">
        <references count="2">
          <reference field="0" count="1" selected="0">
            <x v="83"/>
          </reference>
          <reference field="112" count="1">
            <x v="18"/>
          </reference>
        </references>
      </pivotArea>
    </format>
    <format dxfId="182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81">
      <pivotArea outline="0" fieldPosition="0">
        <references count="1">
          <reference field="4294967294" count="1">
            <x v="0"/>
          </reference>
        </references>
      </pivotArea>
    </format>
    <format dxfId="180">
      <pivotArea outline="0" fieldPosition="0">
        <references count="1">
          <reference field="4294967294" count="1">
            <x v="1"/>
          </reference>
        </references>
      </pivotArea>
    </format>
    <format dxfId="179">
      <pivotArea outline="0" fieldPosition="0">
        <references count="1">
          <reference field="4294967294" count="1">
            <x v="2"/>
          </reference>
        </references>
      </pivotArea>
    </format>
    <format dxfId="178">
      <pivotArea outline="0" collapsedLevelsAreSubtotals="1" fieldPosition="0"/>
    </format>
    <format dxfId="177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76">
      <pivotArea outline="0" collapsedLevelsAreSubtotals="1" fieldPosition="0"/>
    </format>
    <format dxfId="175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74">
      <pivotArea type="all" dataOnly="0" outline="0" fieldPosition="0"/>
    </format>
    <format dxfId="173">
      <pivotArea outline="0" collapsedLevelsAreSubtotals="1" fieldPosition="0"/>
    </format>
    <format dxfId="172">
      <pivotArea field="110" type="button" dataOnly="0" labelOnly="1" outline="0" axis="axisRow" fieldPosition="0"/>
    </format>
    <format dxfId="171">
      <pivotArea field="0" type="button" dataOnly="0" labelOnly="1" outline="0" axis="axisRow" fieldPosition="1"/>
    </format>
    <format dxfId="170">
      <pivotArea field="112" type="button" dataOnly="0" labelOnly="1" outline="0" axis="axisRow" fieldPosition="2"/>
    </format>
    <format dxfId="169">
      <pivotArea dataOnly="0" labelOnly="1" outline="0" fieldPosition="0">
        <references count="1">
          <reference field="11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68">
      <pivotArea dataOnly="0" labelOnly="1" outline="0" fieldPosition="0">
        <references count="1">
          <reference field="110" count="31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</reference>
        </references>
      </pivotArea>
    </format>
    <format dxfId="167">
      <pivotArea dataOnly="0" labelOnly="1" grandRow="1" outline="0" fieldPosition="0"/>
    </format>
    <format dxfId="166">
      <pivotArea dataOnly="0" labelOnly="1" outline="0" fieldPosition="0">
        <references count="2">
          <reference field="0" count="1">
            <x v="38"/>
          </reference>
          <reference field="110" count="1" selected="0">
            <x v="0"/>
          </reference>
        </references>
      </pivotArea>
    </format>
    <format dxfId="165">
      <pivotArea dataOnly="0" labelOnly="1" outline="0" fieldPosition="0">
        <references count="2">
          <reference field="0" count="1">
            <x v="59"/>
          </reference>
          <reference field="110" count="1" selected="0">
            <x v="1"/>
          </reference>
        </references>
      </pivotArea>
    </format>
    <format dxfId="164">
      <pivotArea dataOnly="0" labelOnly="1" outline="0" fieldPosition="0">
        <references count="2">
          <reference field="0" count="1">
            <x v="83"/>
          </reference>
          <reference field="110" count="1" selected="0">
            <x v="2"/>
          </reference>
        </references>
      </pivotArea>
    </format>
    <format dxfId="163">
      <pivotArea dataOnly="0" labelOnly="1" outline="0" fieldPosition="0">
        <references count="2">
          <reference field="0" count="1">
            <x v="44"/>
          </reference>
          <reference field="110" count="1" selected="0">
            <x v="3"/>
          </reference>
        </references>
      </pivotArea>
    </format>
    <format dxfId="162">
      <pivotArea dataOnly="0" labelOnly="1" outline="0" fieldPosition="0">
        <references count="2">
          <reference field="0" count="1">
            <x v="5"/>
          </reference>
          <reference field="110" count="1" selected="0">
            <x v="4"/>
          </reference>
        </references>
      </pivotArea>
    </format>
    <format dxfId="161">
      <pivotArea dataOnly="0" labelOnly="1" outline="0" fieldPosition="0">
        <references count="2">
          <reference field="0" count="1">
            <x v="31"/>
          </reference>
          <reference field="110" count="1" selected="0">
            <x v="5"/>
          </reference>
        </references>
      </pivotArea>
    </format>
    <format dxfId="160">
      <pivotArea dataOnly="0" labelOnly="1" outline="0" fieldPosition="0">
        <references count="2">
          <reference field="0" count="1">
            <x v="70"/>
          </reference>
          <reference field="110" count="1" selected="0">
            <x v="6"/>
          </reference>
        </references>
      </pivotArea>
    </format>
    <format dxfId="159">
      <pivotArea dataOnly="0" labelOnly="1" outline="0" fieldPosition="0">
        <references count="2">
          <reference field="0" count="1">
            <x v="34"/>
          </reference>
          <reference field="110" count="1" selected="0">
            <x v="7"/>
          </reference>
        </references>
      </pivotArea>
    </format>
    <format dxfId="158">
      <pivotArea dataOnly="0" labelOnly="1" outline="0" fieldPosition="0">
        <references count="2">
          <reference field="0" count="1">
            <x v="35"/>
          </reference>
          <reference field="110" count="1" selected="0">
            <x v="8"/>
          </reference>
        </references>
      </pivotArea>
    </format>
    <format dxfId="157">
      <pivotArea dataOnly="0" labelOnly="1" outline="0" fieldPosition="0">
        <references count="2">
          <reference field="0" count="1">
            <x v="74"/>
          </reference>
          <reference field="110" count="1" selected="0">
            <x v="9"/>
          </reference>
        </references>
      </pivotArea>
    </format>
    <format dxfId="156">
      <pivotArea dataOnly="0" labelOnly="1" outline="0" fieldPosition="0">
        <references count="2">
          <reference field="0" count="1">
            <x v="9"/>
          </reference>
          <reference field="110" count="1" selected="0">
            <x v="10"/>
          </reference>
        </references>
      </pivotArea>
    </format>
    <format dxfId="155">
      <pivotArea dataOnly="0" labelOnly="1" outline="0" fieldPosition="0">
        <references count="2">
          <reference field="0" count="1">
            <x v="65"/>
          </reference>
          <reference field="110" count="1" selected="0">
            <x v="11"/>
          </reference>
        </references>
      </pivotArea>
    </format>
    <format dxfId="154">
      <pivotArea dataOnly="0" labelOnly="1" outline="0" fieldPosition="0">
        <references count="2">
          <reference field="0" count="1">
            <x v="6"/>
          </reference>
          <reference field="110" count="1" selected="0">
            <x v="12"/>
          </reference>
        </references>
      </pivotArea>
    </format>
    <format dxfId="153">
      <pivotArea dataOnly="0" labelOnly="1" outline="0" fieldPosition="0">
        <references count="2">
          <reference field="0" count="1">
            <x v="29"/>
          </reference>
          <reference field="110" count="1" selected="0">
            <x v="13"/>
          </reference>
        </references>
      </pivotArea>
    </format>
    <format dxfId="152">
      <pivotArea dataOnly="0" labelOnly="1" outline="0" fieldPosition="0">
        <references count="2">
          <reference field="0" count="1">
            <x v="12"/>
          </reference>
          <reference field="110" count="1" selected="0">
            <x v="14"/>
          </reference>
        </references>
      </pivotArea>
    </format>
    <format dxfId="151">
      <pivotArea dataOnly="0" labelOnly="1" outline="0" fieldPosition="0">
        <references count="2">
          <reference field="0" count="1">
            <x v="40"/>
          </reference>
          <reference field="110" count="1" selected="0">
            <x v="15"/>
          </reference>
        </references>
      </pivotArea>
    </format>
    <format dxfId="150">
      <pivotArea dataOnly="0" labelOnly="1" outline="0" fieldPosition="0">
        <references count="2">
          <reference field="0" count="1">
            <x v="14"/>
          </reference>
          <reference field="110" count="1" selected="0">
            <x v="16"/>
          </reference>
        </references>
      </pivotArea>
    </format>
    <format dxfId="149">
      <pivotArea dataOnly="0" labelOnly="1" outline="0" fieldPosition="0">
        <references count="2">
          <reference field="0" count="1">
            <x v="67"/>
          </reference>
          <reference field="110" count="1" selected="0">
            <x v="17"/>
          </reference>
        </references>
      </pivotArea>
    </format>
    <format dxfId="148">
      <pivotArea dataOnly="0" labelOnly="1" outline="0" fieldPosition="0">
        <references count="2">
          <reference field="0" count="1">
            <x v="43"/>
          </reference>
          <reference field="110" count="1" selected="0">
            <x v="18"/>
          </reference>
        </references>
      </pivotArea>
    </format>
    <format dxfId="147">
      <pivotArea dataOnly="0" labelOnly="1" outline="0" fieldPosition="0">
        <references count="2">
          <reference field="0" count="1">
            <x v="63"/>
          </reference>
          <reference field="110" count="1" selected="0">
            <x v="19"/>
          </reference>
        </references>
      </pivotArea>
    </format>
    <format dxfId="146">
      <pivotArea dataOnly="0" labelOnly="1" outline="0" fieldPosition="0">
        <references count="2">
          <reference field="0" count="1">
            <x v="48"/>
          </reference>
          <reference field="110" count="1" selected="0">
            <x v="20"/>
          </reference>
        </references>
      </pivotArea>
    </format>
    <format dxfId="145">
      <pivotArea dataOnly="0" labelOnly="1" outline="0" fieldPosition="0">
        <references count="2">
          <reference field="0" count="1">
            <x v="1"/>
          </reference>
          <reference field="110" count="1" selected="0">
            <x v="21"/>
          </reference>
        </references>
      </pivotArea>
    </format>
    <format dxfId="144">
      <pivotArea dataOnly="0" labelOnly="1" outline="0" fieldPosition="0">
        <references count="2">
          <reference field="0" count="1">
            <x v="27"/>
          </reference>
          <reference field="110" count="1" selected="0">
            <x v="22"/>
          </reference>
        </references>
      </pivotArea>
    </format>
    <format dxfId="143">
      <pivotArea dataOnly="0" labelOnly="1" outline="0" fieldPosition="0">
        <references count="2">
          <reference field="0" count="1">
            <x v="69"/>
          </reference>
          <reference field="110" count="1" selected="0">
            <x v="23"/>
          </reference>
        </references>
      </pivotArea>
    </format>
    <format dxfId="142">
      <pivotArea dataOnly="0" labelOnly="1" outline="0" fieldPosition="0">
        <references count="2">
          <reference field="0" count="1">
            <x v="54"/>
          </reference>
          <reference field="110" count="1" selected="0">
            <x v="24"/>
          </reference>
        </references>
      </pivotArea>
    </format>
    <format dxfId="141">
      <pivotArea dataOnly="0" labelOnly="1" outline="0" fieldPosition="0">
        <references count="2">
          <reference field="0" count="1">
            <x v="46"/>
          </reference>
          <reference field="110" count="1" selected="0">
            <x v="25"/>
          </reference>
        </references>
      </pivotArea>
    </format>
    <format dxfId="140">
      <pivotArea dataOnly="0" labelOnly="1" outline="0" fieldPosition="0">
        <references count="2">
          <reference field="0" count="1">
            <x v="57"/>
          </reference>
          <reference field="110" count="1" selected="0">
            <x v="26"/>
          </reference>
        </references>
      </pivotArea>
    </format>
    <format dxfId="139">
      <pivotArea dataOnly="0" labelOnly="1" outline="0" fieldPosition="0">
        <references count="2">
          <reference field="0" count="1">
            <x v="3"/>
          </reference>
          <reference field="110" count="1" selected="0">
            <x v="27"/>
          </reference>
        </references>
      </pivotArea>
    </format>
    <format dxfId="138">
      <pivotArea dataOnly="0" labelOnly="1" outline="0" fieldPosition="0">
        <references count="2">
          <reference field="0" count="1">
            <x v="20"/>
          </reference>
          <reference field="110" count="1" selected="0">
            <x v="28"/>
          </reference>
        </references>
      </pivotArea>
    </format>
    <format dxfId="137">
      <pivotArea dataOnly="0" labelOnly="1" outline="0" fieldPosition="0">
        <references count="2">
          <reference field="0" count="1">
            <x v="62"/>
          </reference>
          <reference field="110" count="1" selected="0">
            <x v="29"/>
          </reference>
        </references>
      </pivotArea>
    </format>
    <format dxfId="136">
      <pivotArea dataOnly="0" labelOnly="1" outline="0" fieldPosition="0">
        <references count="2">
          <reference field="0" count="1">
            <x v="73"/>
          </reference>
          <reference field="110" count="1" selected="0">
            <x v="30"/>
          </reference>
        </references>
      </pivotArea>
    </format>
    <format dxfId="135">
      <pivotArea dataOnly="0" labelOnly="1" outline="0" fieldPosition="0">
        <references count="2">
          <reference field="0" count="1">
            <x v="79"/>
          </reference>
          <reference field="110" count="1" selected="0">
            <x v="31"/>
          </reference>
        </references>
      </pivotArea>
    </format>
    <format dxfId="134">
      <pivotArea dataOnly="0" labelOnly="1" outline="0" fieldPosition="0">
        <references count="2">
          <reference field="0" count="1">
            <x v="64"/>
          </reference>
          <reference field="110" count="1" selected="0">
            <x v="32"/>
          </reference>
        </references>
      </pivotArea>
    </format>
    <format dxfId="133">
      <pivotArea dataOnly="0" labelOnly="1" outline="0" fieldPosition="0">
        <references count="2">
          <reference field="0" count="1">
            <x v="32"/>
          </reference>
          <reference field="110" count="1" selected="0">
            <x v="33"/>
          </reference>
        </references>
      </pivotArea>
    </format>
    <format dxfId="132">
      <pivotArea dataOnly="0" labelOnly="1" outline="0" fieldPosition="0">
        <references count="2">
          <reference field="0" count="1">
            <x v="7"/>
          </reference>
          <reference field="110" count="1" selected="0">
            <x v="34"/>
          </reference>
        </references>
      </pivotArea>
    </format>
    <format dxfId="131">
      <pivotArea dataOnly="0" labelOnly="1" outline="0" fieldPosition="0">
        <references count="2">
          <reference field="0" count="1">
            <x v="45"/>
          </reference>
          <reference field="110" count="1" selected="0">
            <x v="35"/>
          </reference>
        </references>
      </pivotArea>
    </format>
    <format dxfId="130">
      <pivotArea dataOnly="0" labelOnly="1" outline="0" fieldPosition="0">
        <references count="2">
          <reference field="0" count="1">
            <x v="37"/>
          </reference>
          <reference field="110" count="1" selected="0">
            <x v="36"/>
          </reference>
        </references>
      </pivotArea>
    </format>
    <format dxfId="129">
      <pivotArea dataOnly="0" labelOnly="1" outline="0" fieldPosition="0">
        <references count="2">
          <reference field="0" count="1">
            <x v="49"/>
          </reference>
          <reference field="110" count="1" selected="0">
            <x v="37"/>
          </reference>
        </references>
      </pivotArea>
    </format>
    <format dxfId="128">
      <pivotArea dataOnly="0" labelOnly="1" outline="0" fieldPosition="0">
        <references count="2">
          <reference field="0" count="1">
            <x v="47"/>
          </reference>
          <reference field="110" count="1" selected="0">
            <x v="38"/>
          </reference>
        </references>
      </pivotArea>
    </format>
    <format dxfId="127">
      <pivotArea dataOnly="0" labelOnly="1" outline="0" fieldPosition="0">
        <references count="2">
          <reference field="0" count="1">
            <x v="0"/>
          </reference>
          <reference field="110" count="1" selected="0">
            <x v="39"/>
          </reference>
        </references>
      </pivotArea>
    </format>
    <format dxfId="126">
      <pivotArea dataOnly="0" labelOnly="1" outline="0" fieldPosition="0">
        <references count="2">
          <reference field="0" count="1">
            <x v="71"/>
          </reference>
          <reference field="110" count="1" selected="0">
            <x v="40"/>
          </reference>
        </references>
      </pivotArea>
    </format>
    <format dxfId="125">
      <pivotArea dataOnly="0" labelOnly="1" outline="0" fieldPosition="0">
        <references count="2">
          <reference field="0" count="1">
            <x v="18"/>
          </reference>
          <reference field="110" count="1" selected="0">
            <x v="41"/>
          </reference>
        </references>
      </pivotArea>
    </format>
    <format dxfId="124">
      <pivotArea dataOnly="0" labelOnly="1" outline="0" fieldPosition="0">
        <references count="2">
          <reference field="0" count="1">
            <x v="77"/>
          </reference>
          <reference field="110" count="1" selected="0">
            <x v="42"/>
          </reference>
        </references>
      </pivotArea>
    </format>
    <format dxfId="123">
      <pivotArea dataOnly="0" labelOnly="1" outline="0" fieldPosition="0">
        <references count="2">
          <reference field="0" count="1">
            <x v="17"/>
          </reference>
          <reference field="110" count="1" selected="0">
            <x v="43"/>
          </reference>
        </references>
      </pivotArea>
    </format>
    <format dxfId="122">
      <pivotArea dataOnly="0" labelOnly="1" outline="0" fieldPosition="0">
        <references count="2">
          <reference field="0" count="1">
            <x v="10"/>
          </reference>
          <reference field="110" count="1" selected="0">
            <x v="44"/>
          </reference>
        </references>
      </pivotArea>
    </format>
    <format dxfId="121">
      <pivotArea dataOnly="0" labelOnly="1" outline="0" fieldPosition="0">
        <references count="2">
          <reference field="0" count="1">
            <x v="22"/>
          </reference>
          <reference field="110" count="1" selected="0">
            <x v="45"/>
          </reference>
        </references>
      </pivotArea>
    </format>
    <format dxfId="120">
      <pivotArea dataOnly="0" labelOnly="1" outline="0" fieldPosition="0">
        <references count="2">
          <reference field="0" count="1">
            <x v="42"/>
          </reference>
          <reference field="110" count="1" selected="0">
            <x v="46"/>
          </reference>
        </references>
      </pivotArea>
    </format>
    <format dxfId="119">
      <pivotArea dataOnly="0" labelOnly="1" outline="0" fieldPosition="0">
        <references count="2">
          <reference field="0" count="1">
            <x v="72"/>
          </reference>
          <reference field="110" count="1" selected="0">
            <x v="47"/>
          </reference>
        </references>
      </pivotArea>
    </format>
    <format dxfId="118">
      <pivotArea dataOnly="0" labelOnly="1" outline="0" fieldPosition="0">
        <references count="2">
          <reference field="0" count="1">
            <x v="80"/>
          </reference>
          <reference field="110" count="1" selected="0">
            <x v="48"/>
          </reference>
        </references>
      </pivotArea>
    </format>
    <format dxfId="117">
      <pivotArea dataOnly="0" labelOnly="1" outline="0" fieldPosition="0">
        <references count="2">
          <reference field="0" count="1">
            <x v="53"/>
          </reference>
          <reference field="110" count="1" selected="0">
            <x v="49"/>
          </reference>
        </references>
      </pivotArea>
    </format>
    <format dxfId="116">
      <pivotArea dataOnly="0" labelOnly="1" outline="0" fieldPosition="0">
        <references count="2">
          <reference field="0" count="1">
            <x v="66"/>
          </reference>
          <reference field="110" count="1" selected="0">
            <x v="50"/>
          </reference>
        </references>
      </pivotArea>
    </format>
    <format dxfId="115">
      <pivotArea dataOnly="0" labelOnly="1" outline="0" fieldPosition="0">
        <references count="2">
          <reference field="0" count="1">
            <x v="56"/>
          </reference>
          <reference field="110" count="1" selected="0">
            <x v="51"/>
          </reference>
        </references>
      </pivotArea>
    </format>
    <format dxfId="114">
      <pivotArea dataOnly="0" labelOnly="1" outline="0" fieldPosition="0">
        <references count="2">
          <reference field="0" count="1">
            <x v="2"/>
          </reference>
          <reference field="110" count="1" selected="0">
            <x v="52"/>
          </reference>
        </references>
      </pivotArea>
    </format>
    <format dxfId="113">
      <pivotArea dataOnly="0" labelOnly="1" outline="0" fieldPosition="0">
        <references count="2">
          <reference field="0" count="1">
            <x v="8"/>
          </reference>
          <reference field="110" count="1" selected="0">
            <x v="53"/>
          </reference>
        </references>
      </pivotArea>
    </format>
    <format dxfId="112">
      <pivotArea dataOnly="0" labelOnly="1" outline="0" fieldPosition="0">
        <references count="2">
          <reference field="0" count="1">
            <x v="39"/>
          </reference>
          <reference field="110" count="1" selected="0">
            <x v="54"/>
          </reference>
        </references>
      </pivotArea>
    </format>
    <format dxfId="111">
      <pivotArea dataOnly="0" labelOnly="1" outline="0" fieldPosition="0">
        <references count="2">
          <reference field="0" count="1">
            <x v="23"/>
          </reference>
          <reference field="110" count="1" selected="0">
            <x v="55"/>
          </reference>
        </references>
      </pivotArea>
    </format>
    <format dxfId="110">
      <pivotArea dataOnly="0" labelOnly="1" outline="0" fieldPosition="0">
        <references count="2">
          <reference field="0" count="1">
            <x v="41"/>
          </reference>
          <reference field="110" count="1" selected="0">
            <x v="56"/>
          </reference>
        </references>
      </pivotArea>
    </format>
    <format dxfId="109">
      <pivotArea dataOnly="0" labelOnly="1" outline="0" fieldPosition="0">
        <references count="2">
          <reference field="0" count="1">
            <x v="51"/>
          </reference>
          <reference field="110" count="1" selected="0">
            <x v="57"/>
          </reference>
        </references>
      </pivotArea>
    </format>
    <format dxfId="108">
      <pivotArea dataOnly="0" labelOnly="1" outline="0" fieldPosition="0">
        <references count="2">
          <reference field="0" count="1">
            <x v="36"/>
          </reference>
          <reference field="110" count="1" selected="0">
            <x v="58"/>
          </reference>
        </references>
      </pivotArea>
    </format>
    <format dxfId="107">
      <pivotArea dataOnly="0" labelOnly="1" outline="0" fieldPosition="0">
        <references count="2">
          <reference field="0" count="1">
            <x v="50"/>
          </reference>
          <reference field="110" count="1" selected="0">
            <x v="59"/>
          </reference>
        </references>
      </pivotArea>
    </format>
    <format dxfId="106">
      <pivotArea dataOnly="0" labelOnly="1" outline="0" fieldPosition="0">
        <references count="2">
          <reference field="0" count="1">
            <x v="68"/>
          </reference>
          <reference field="110" count="1" selected="0">
            <x v="60"/>
          </reference>
        </references>
      </pivotArea>
    </format>
    <format dxfId="105">
      <pivotArea dataOnly="0" labelOnly="1" outline="0" fieldPosition="0">
        <references count="2">
          <reference field="0" count="1">
            <x v="26"/>
          </reference>
          <reference field="110" count="1" selected="0">
            <x v="61"/>
          </reference>
        </references>
      </pivotArea>
    </format>
    <format dxfId="104">
      <pivotArea dataOnly="0" labelOnly="1" outline="0" fieldPosition="0">
        <references count="2">
          <reference field="0" count="1">
            <x v="4"/>
          </reference>
          <reference field="110" count="1" selected="0">
            <x v="62"/>
          </reference>
        </references>
      </pivotArea>
    </format>
    <format dxfId="103">
      <pivotArea dataOnly="0" labelOnly="1" outline="0" fieldPosition="0">
        <references count="2">
          <reference field="0" count="1">
            <x v="75"/>
          </reference>
          <reference field="110" count="1" selected="0">
            <x v="63"/>
          </reference>
        </references>
      </pivotArea>
    </format>
    <format dxfId="102">
      <pivotArea dataOnly="0" labelOnly="1" outline="0" fieldPosition="0">
        <references count="2">
          <reference field="0" count="1">
            <x v="52"/>
          </reference>
          <reference field="110" count="1" selected="0">
            <x v="64"/>
          </reference>
        </references>
      </pivotArea>
    </format>
    <format dxfId="101">
      <pivotArea dataOnly="0" labelOnly="1" outline="0" fieldPosition="0">
        <references count="2">
          <reference field="0" count="1">
            <x v="76"/>
          </reference>
          <reference field="110" count="1" selected="0">
            <x v="65"/>
          </reference>
        </references>
      </pivotArea>
    </format>
    <format dxfId="100">
      <pivotArea dataOnly="0" labelOnly="1" outline="0" fieldPosition="0">
        <references count="2">
          <reference field="0" count="1">
            <x v="28"/>
          </reference>
          <reference field="110" count="1" selected="0">
            <x v="66"/>
          </reference>
        </references>
      </pivotArea>
    </format>
    <format dxfId="99">
      <pivotArea dataOnly="0" labelOnly="1" outline="0" fieldPosition="0">
        <references count="2">
          <reference field="0" count="1">
            <x v="78"/>
          </reference>
          <reference field="110" count="1" selected="0">
            <x v="67"/>
          </reference>
        </references>
      </pivotArea>
    </format>
    <format dxfId="98">
      <pivotArea dataOnly="0" labelOnly="1" outline="0" fieldPosition="0">
        <references count="2">
          <reference field="0" count="1">
            <x v="82"/>
          </reference>
          <reference field="110" count="1" selected="0">
            <x v="68"/>
          </reference>
        </references>
      </pivotArea>
    </format>
    <format dxfId="97">
      <pivotArea dataOnly="0" labelOnly="1" outline="0" fieldPosition="0">
        <references count="2">
          <reference field="0" count="1">
            <x v="61"/>
          </reference>
          <reference field="110" count="1" selected="0">
            <x v="69"/>
          </reference>
        </references>
      </pivotArea>
    </format>
    <format dxfId="96">
      <pivotArea dataOnly="0" labelOnly="1" outline="0" fieldPosition="0">
        <references count="2">
          <reference field="0" count="1">
            <x v="21"/>
          </reference>
          <reference field="110" count="1" selected="0">
            <x v="70"/>
          </reference>
        </references>
      </pivotArea>
    </format>
    <format dxfId="95">
      <pivotArea dataOnly="0" labelOnly="1" outline="0" fieldPosition="0">
        <references count="2">
          <reference field="0" count="1">
            <x v="33"/>
          </reference>
          <reference field="110" count="1" selected="0">
            <x v="71"/>
          </reference>
        </references>
      </pivotArea>
    </format>
    <format dxfId="94">
      <pivotArea dataOnly="0" labelOnly="1" outline="0" fieldPosition="0">
        <references count="2">
          <reference field="0" count="1">
            <x v="58"/>
          </reference>
          <reference field="110" count="1" selected="0">
            <x v="72"/>
          </reference>
        </references>
      </pivotArea>
    </format>
    <format dxfId="93">
      <pivotArea dataOnly="0" labelOnly="1" outline="0" fieldPosition="0">
        <references count="2">
          <reference field="0" count="1">
            <x v="55"/>
          </reference>
          <reference field="110" count="1" selected="0">
            <x v="73"/>
          </reference>
        </references>
      </pivotArea>
    </format>
    <format dxfId="92">
      <pivotArea dataOnly="0" labelOnly="1" outline="0" fieldPosition="0">
        <references count="2">
          <reference field="0" count="1">
            <x v="16"/>
          </reference>
          <reference field="110" count="1" selected="0">
            <x v="74"/>
          </reference>
        </references>
      </pivotArea>
    </format>
    <format dxfId="91">
      <pivotArea dataOnly="0" labelOnly="1" outline="0" fieldPosition="0">
        <references count="2">
          <reference field="0" count="1">
            <x v="25"/>
          </reference>
          <reference field="110" count="1" selected="0">
            <x v="75"/>
          </reference>
        </references>
      </pivotArea>
    </format>
    <format dxfId="90">
      <pivotArea dataOnly="0" labelOnly="1" outline="0" fieldPosition="0">
        <references count="2">
          <reference field="0" count="1">
            <x v="60"/>
          </reference>
          <reference field="110" count="1" selected="0">
            <x v="76"/>
          </reference>
        </references>
      </pivotArea>
    </format>
    <format dxfId="89">
      <pivotArea dataOnly="0" labelOnly="1" outline="0" fieldPosition="0">
        <references count="2">
          <reference field="0" count="1">
            <x v="30"/>
          </reference>
          <reference field="110" count="1" selected="0">
            <x v="77"/>
          </reference>
        </references>
      </pivotArea>
    </format>
    <format dxfId="88">
      <pivotArea dataOnly="0" labelOnly="1" outline="0" fieldPosition="0">
        <references count="2">
          <reference field="0" count="1">
            <x v="15"/>
          </reference>
          <reference field="110" count="1" selected="0">
            <x v="78"/>
          </reference>
        </references>
      </pivotArea>
    </format>
    <format dxfId="87">
      <pivotArea dataOnly="0" labelOnly="1" outline="0" fieldPosition="0">
        <references count="2">
          <reference field="0" count="1">
            <x v="24"/>
          </reference>
          <reference field="110" count="1" selected="0">
            <x v="79"/>
          </reference>
        </references>
      </pivotArea>
    </format>
    <format dxfId="86">
      <pivotArea dataOnly="0" labelOnly="1" outline="0" fieldPosition="0">
        <references count="2">
          <reference field="0" count="1">
            <x v="19"/>
          </reference>
          <reference field="110" count="1" selected="0">
            <x v="80"/>
          </reference>
        </references>
      </pivotArea>
    </format>
    <format dxfId="85">
      <pivotArea dataOnly="0" labelOnly="1" outline="0" fieldPosition="0">
        <references count="3">
          <reference field="0" count="1" selected="0">
            <x v="38"/>
          </reference>
          <reference field="110" count="1" selected="0">
            <x v="0"/>
          </reference>
          <reference field="112" count="1">
            <x v="76"/>
          </reference>
        </references>
      </pivotArea>
    </format>
    <format dxfId="84">
      <pivotArea dataOnly="0" labelOnly="1" outline="0" fieldPosition="0">
        <references count="3">
          <reference field="0" count="1" selected="0">
            <x v="59"/>
          </reference>
          <reference field="110" count="1" selected="0">
            <x v="1"/>
          </reference>
          <reference field="112" count="1">
            <x v="38"/>
          </reference>
        </references>
      </pivotArea>
    </format>
    <format dxfId="83">
      <pivotArea dataOnly="0" labelOnly="1" outline="0" fieldPosition="0">
        <references count="3">
          <reference field="0" count="1" selected="0">
            <x v="83"/>
          </reference>
          <reference field="110" count="1" selected="0">
            <x v="2"/>
          </reference>
          <reference field="112" count="1">
            <x v="18"/>
          </reference>
        </references>
      </pivotArea>
    </format>
    <format dxfId="82">
      <pivotArea dataOnly="0" labelOnly="1" outline="0" fieldPosition="0">
        <references count="3">
          <reference field="0" count="1" selected="0">
            <x v="44"/>
          </reference>
          <reference field="110" count="1" selected="0">
            <x v="3"/>
          </reference>
          <reference field="112" count="1">
            <x v="5"/>
          </reference>
        </references>
      </pivotArea>
    </format>
    <format dxfId="81">
      <pivotArea dataOnly="0" labelOnly="1" outline="0" fieldPosition="0">
        <references count="3">
          <reference field="0" count="1" selected="0">
            <x v="5"/>
          </reference>
          <reference field="110" count="1" selected="0">
            <x v="4"/>
          </reference>
          <reference field="112" count="1">
            <x v="75"/>
          </reference>
        </references>
      </pivotArea>
    </format>
    <format dxfId="80">
      <pivotArea dataOnly="0" labelOnly="1" outline="0" fieldPosition="0">
        <references count="3">
          <reference field="0" count="1" selected="0">
            <x v="31"/>
          </reference>
          <reference field="110" count="1" selected="0">
            <x v="5"/>
          </reference>
          <reference field="112" count="1">
            <x v="33"/>
          </reference>
        </references>
      </pivotArea>
    </format>
    <format dxfId="79">
      <pivotArea dataOnly="0" labelOnly="1" outline="0" fieldPosition="0">
        <references count="3">
          <reference field="0" count="1" selected="0">
            <x v="70"/>
          </reference>
          <reference field="110" count="1" selected="0">
            <x v="6"/>
          </reference>
          <reference field="112" count="1">
            <x v="9"/>
          </reference>
        </references>
      </pivotArea>
    </format>
    <format dxfId="78">
      <pivotArea dataOnly="0" labelOnly="1" outline="0" fieldPosition="0">
        <references count="3">
          <reference field="0" count="1" selected="0">
            <x v="34"/>
          </reference>
          <reference field="110" count="1" selected="0">
            <x v="7"/>
          </reference>
          <reference field="112" count="1">
            <x v="80"/>
          </reference>
        </references>
      </pivotArea>
    </format>
    <format dxfId="77">
      <pivotArea dataOnly="0" labelOnly="1" outline="0" fieldPosition="0">
        <references count="3">
          <reference field="0" count="1" selected="0">
            <x v="35"/>
          </reference>
          <reference field="110" count="1" selected="0">
            <x v="8"/>
          </reference>
          <reference field="112" count="1">
            <x v="27"/>
          </reference>
        </references>
      </pivotArea>
    </format>
    <format dxfId="76">
      <pivotArea dataOnly="0" labelOnly="1" outline="0" fieldPosition="0">
        <references count="3">
          <reference field="0" count="1" selected="0">
            <x v="74"/>
          </reference>
          <reference field="110" count="1" selected="0">
            <x v="9"/>
          </reference>
          <reference field="112" count="1">
            <x v="60"/>
          </reference>
        </references>
      </pivotArea>
    </format>
    <format dxfId="75">
      <pivotArea dataOnly="0" labelOnly="1" outline="0" fieldPosition="0">
        <references count="3">
          <reference field="0" count="1" selected="0">
            <x v="9"/>
          </reference>
          <reference field="110" count="1" selected="0">
            <x v="10"/>
          </reference>
          <reference field="112" count="1">
            <x v="21"/>
          </reference>
        </references>
      </pivotArea>
    </format>
    <format dxfId="74">
      <pivotArea dataOnly="0" labelOnly="1" outline="0" fieldPosition="0">
        <references count="3">
          <reference field="0" count="1" selected="0">
            <x v="65"/>
          </reference>
          <reference field="110" count="1" selected="0">
            <x v="11"/>
          </reference>
          <reference field="112" count="1">
            <x v="35"/>
          </reference>
        </references>
      </pivotArea>
    </format>
    <format dxfId="73">
      <pivotArea dataOnly="0" labelOnly="1" outline="0" fieldPosition="0">
        <references count="3">
          <reference field="0" count="1" selected="0">
            <x v="6"/>
          </reference>
          <reference field="110" count="1" selected="0">
            <x v="12"/>
          </reference>
          <reference field="112" count="1">
            <x v="44"/>
          </reference>
        </references>
      </pivotArea>
    </format>
    <format dxfId="72">
      <pivotArea dataOnly="0" labelOnly="1" outline="0" fieldPosition="0">
        <references count="3">
          <reference field="0" count="1" selected="0">
            <x v="29"/>
          </reference>
          <reference field="110" count="1" selected="0">
            <x v="13"/>
          </reference>
          <reference field="112" count="1">
            <x v="78"/>
          </reference>
        </references>
      </pivotArea>
    </format>
    <format dxfId="71">
      <pivotArea dataOnly="0" labelOnly="1" outline="0" fieldPosition="0">
        <references count="3">
          <reference field="0" count="1" selected="0">
            <x v="12"/>
          </reference>
          <reference field="110" count="1" selected="0">
            <x v="14"/>
          </reference>
          <reference field="112" count="1">
            <x v="65"/>
          </reference>
        </references>
      </pivotArea>
    </format>
    <format dxfId="70">
      <pivotArea dataOnly="0" labelOnly="1" outline="0" fieldPosition="0">
        <references count="3">
          <reference field="0" count="1" selected="0">
            <x v="40"/>
          </reference>
          <reference field="110" count="1" selected="0">
            <x v="15"/>
          </reference>
          <reference field="112" count="1">
            <x v="72"/>
          </reference>
        </references>
      </pivotArea>
    </format>
    <format dxfId="69">
      <pivotArea dataOnly="0" labelOnly="1" outline="0" fieldPosition="0">
        <references count="3">
          <reference field="0" count="1" selected="0">
            <x v="14"/>
          </reference>
          <reference field="110" count="1" selected="0">
            <x v="16"/>
          </reference>
          <reference field="112" count="1">
            <x v="19"/>
          </reference>
        </references>
      </pivotArea>
    </format>
    <format dxfId="68">
      <pivotArea dataOnly="0" labelOnly="1" outline="0" fieldPosition="0">
        <references count="3">
          <reference field="0" count="1" selected="0">
            <x v="67"/>
          </reference>
          <reference field="110" count="1" selected="0">
            <x v="17"/>
          </reference>
          <reference field="112" count="1">
            <x v="12"/>
          </reference>
        </references>
      </pivotArea>
    </format>
    <format dxfId="67">
      <pivotArea dataOnly="0" labelOnly="1" outline="0" fieldPosition="0">
        <references count="3">
          <reference field="0" count="1" selected="0">
            <x v="43"/>
          </reference>
          <reference field="110" count="1" selected="0">
            <x v="18"/>
          </reference>
          <reference field="112" count="1">
            <x v="51"/>
          </reference>
        </references>
      </pivotArea>
    </format>
    <format dxfId="66">
      <pivotArea dataOnly="0" labelOnly="1" outline="0" fieldPosition="0">
        <references count="3">
          <reference field="0" count="1" selected="0">
            <x v="63"/>
          </reference>
          <reference field="110" count="1" selected="0">
            <x v="19"/>
          </reference>
          <reference field="112" count="1">
            <x v="61"/>
          </reference>
        </references>
      </pivotArea>
    </format>
    <format dxfId="65">
      <pivotArea dataOnly="0" labelOnly="1" outline="0" fieldPosition="0">
        <references count="3">
          <reference field="0" count="1" selected="0">
            <x v="48"/>
          </reference>
          <reference field="110" count="1" selected="0">
            <x v="20"/>
          </reference>
          <reference field="112" count="1">
            <x v="20"/>
          </reference>
        </references>
      </pivotArea>
    </format>
    <format dxfId="64">
      <pivotArea dataOnly="0" labelOnly="1" outline="0" fieldPosition="0">
        <references count="3">
          <reference field="0" count="1" selected="0">
            <x v="1"/>
          </reference>
          <reference field="110" count="1" selected="0">
            <x v="21"/>
          </reference>
          <reference field="112" count="1">
            <x v="54"/>
          </reference>
        </references>
      </pivotArea>
    </format>
    <format dxfId="63">
      <pivotArea dataOnly="0" labelOnly="1" outline="0" fieldPosition="0">
        <references count="3">
          <reference field="0" count="1" selected="0">
            <x v="27"/>
          </reference>
          <reference field="110" count="1" selected="0">
            <x v="22"/>
          </reference>
          <reference field="112" count="1">
            <x v="17"/>
          </reference>
        </references>
      </pivotArea>
    </format>
    <format dxfId="62">
      <pivotArea dataOnly="0" labelOnly="1" outline="0" fieldPosition="0">
        <references count="3">
          <reference field="0" count="1" selected="0">
            <x v="69"/>
          </reference>
          <reference field="110" count="1" selected="0">
            <x v="23"/>
          </reference>
          <reference field="112" count="1">
            <x v="39"/>
          </reference>
        </references>
      </pivotArea>
    </format>
    <format dxfId="61">
      <pivotArea dataOnly="0" labelOnly="1" outline="0" fieldPosition="0">
        <references count="3">
          <reference field="0" count="1" selected="0">
            <x v="54"/>
          </reference>
          <reference field="110" count="1" selected="0">
            <x v="24"/>
          </reference>
          <reference field="112" count="1">
            <x v="34"/>
          </reference>
        </references>
      </pivotArea>
    </format>
    <format dxfId="60">
      <pivotArea dataOnly="0" labelOnly="1" outline="0" fieldPosition="0">
        <references count="3">
          <reference field="0" count="1" selected="0">
            <x v="46"/>
          </reference>
          <reference field="110" count="1" selected="0">
            <x v="25"/>
          </reference>
          <reference field="112" count="1">
            <x v="63"/>
          </reference>
        </references>
      </pivotArea>
    </format>
    <format dxfId="59">
      <pivotArea dataOnly="0" labelOnly="1" outline="0" fieldPosition="0">
        <references count="3">
          <reference field="0" count="1" selected="0">
            <x v="57"/>
          </reference>
          <reference field="110" count="1" selected="0">
            <x v="26"/>
          </reference>
          <reference field="112" count="1">
            <x v="45"/>
          </reference>
        </references>
      </pivotArea>
    </format>
    <format dxfId="58">
      <pivotArea dataOnly="0" labelOnly="1" outline="0" fieldPosition="0">
        <references count="3">
          <reference field="0" count="1" selected="0">
            <x v="3"/>
          </reference>
          <reference field="110" count="1" selected="0">
            <x v="27"/>
          </reference>
          <reference field="112" count="1">
            <x v="32"/>
          </reference>
        </references>
      </pivotArea>
    </format>
    <format dxfId="57">
      <pivotArea dataOnly="0" labelOnly="1" outline="0" fieldPosition="0">
        <references count="3">
          <reference field="0" count="1" selected="0">
            <x v="20"/>
          </reference>
          <reference field="110" count="1" selected="0">
            <x v="28"/>
          </reference>
          <reference field="112" count="1">
            <x v="67"/>
          </reference>
        </references>
      </pivotArea>
    </format>
    <format dxfId="56">
      <pivotArea dataOnly="0" labelOnly="1" outline="0" fieldPosition="0">
        <references count="3">
          <reference field="0" count="1" selected="0">
            <x v="62"/>
          </reference>
          <reference field="110" count="1" selected="0">
            <x v="29"/>
          </reference>
          <reference field="112" count="1">
            <x v="77"/>
          </reference>
        </references>
      </pivotArea>
    </format>
    <format dxfId="55">
      <pivotArea dataOnly="0" labelOnly="1" outline="0" fieldPosition="0">
        <references count="3">
          <reference field="0" count="1" selected="0">
            <x v="73"/>
          </reference>
          <reference field="110" count="1" selected="0">
            <x v="30"/>
          </reference>
          <reference field="112" count="1">
            <x v="1"/>
          </reference>
        </references>
      </pivotArea>
    </format>
    <format dxfId="54">
      <pivotArea dataOnly="0" labelOnly="1" outline="0" fieldPosition="0">
        <references count="3">
          <reference field="0" count="1" selected="0">
            <x v="79"/>
          </reference>
          <reference field="110" count="1" selected="0">
            <x v="31"/>
          </reference>
          <reference field="112" count="1">
            <x v="42"/>
          </reference>
        </references>
      </pivotArea>
    </format>
    <format dxfId="53">
      <pivotArea dataOnly="0" labelOnly="1" outline="0" fieldPosition="0">
        <references count="3">
          <reference field="0" count="1" selected="0">
            <x v="64"/>
          </reference>
          <reference field="110" count="1" selected="0">
            <x v="32"/>
          </reference>
          <reference field="112" count="1">
            <x v="55"/>
          </reference>
        </references>
      </pivotArea>
    </format>
    <format dxfId="52">
      <pivotArea dataOnly="0" labelOnly="1" outline="0" fieldPosition="0">
        <references count="3">
          <reference field="0" count="1" selected="0">
            <x v="32"/>
          </reference>
          <reference field="110" count="1" selected="0">
            <x v="33"/>
          </reference>
          <reference field="112" count="1">
            <x v="56"/>
          </reference>
        </references>
      </pivotArea>
    </format>
    <format dxfId="51">
      <pivotArea dataOnly="0" labelOnly="1" outline="0" fieldPosition="0">
        <references count="3">
          <reference field="0" count="1" selected="0">
            <x v="7"/>
          </reference>
          <reference field="110" count="1" selected="0">
            <x v="34"/>
          </reference>
          <reference field="112" count="1">
            <x v="49"/>
          </reference>
        </references>
      </pivotArea>
    </format>
    <format dxfId="50">
      <pivotArea dataOnly="0" labelOnly="1" outline="0" fieldPosition="0">
        <references count="3">
          <reference field="0" count="1" selected="0">
            <x v="45"/>
          </reference>
          <reference field="110" count="1" selected="0">
            <x v="35"/>
          </reference>
          <reference field="112" count="1">
            <x v="10"/>
          </reference>
        </references>
      </pivotArea>
    </format>
    <format dxfId="49">
      <pivotArea dataOnly="0" labelOnly="1" outline="0" fieldPosition="0">
        <references count="3">
          <reference field="0" count="1" selected="0">
            <x v="37"/>
          </reference>
          <reference field="110" count="1" selected="0">
            <x v="36"/>
          </reference>
          <reference field="112" count="1">
            <x v="15"/>
          </reference>
        </references>
      </pivotArea>
    </format>
    <format dxfId="48">
      <pivotArea dataOnly="0" labelOnly="1" outline="0" fieldPosition="0">
        <references count="3">
          <reference field="0" count="1" selected="0">
            <x v="49"/>
          </reference>
          <reference field="110" count="1" selected="0">
            <x v="37"/>
          </reference>
          <reference field="112" count="1">
            <x v="40"/>
          </reference>
        </references>
      </pivotArea>
    </format>
    <format dxfId="47">
      <pivotArea dataOnly="0" labelOnly="1" outline="0" fieldPosition="0">
        <references count="3">
          <reference field="0" count="1" selected="0">
            <x v="47"/>
          </reference>
          <reference field="110" count="1" selected="0">
            <x v="38"/>
          </reference>
          <reference field="112" count="1">
            <x v="28"/>
          </reference>
        </references>
      </pivotArea>
    </format>
    <format dxfId="46">
      <pivotArea dataOnly="0" labelOnly="1" outline="0" fieldPosition="0">
        <references count="3">
          <reference field="0" count="1" selected="0">
            <x v="0"/>
          </reference>
          <reference field="110" count="1" selected="0">
            <x v="39"/>
          </reference>
          <reference field="112" count="1">
            <x v="57"/>
          </reference>
        </references>
      </pivotArea>
    </format>
    <format dxfId="45">
      <pivotArea dataOnly="0" labelOnly="1" outline="0" fieldPosition="0">
        <references count="3">
          <reference field="0" count="1" selected="0">
            <x v="71"/>
          </reference>
          <reference field="110" count="1" selected="0">
            <x v="40"/>
          </reference>
          <reference field="112" count="1">
            <x v="13"/>
          </reference>
        </references>
      </pivotArea>
    </format>
    <format dxfId="44">
      <pivotArea dataOnly="0" labelOnly="1" outline="0" fieldPosition="0">
        <references count="3">
          <reference field="0" count="1" selected="0">
            <x v="18"/>
          </reference>
          <reference field="110" count="1" selected="0">
            <x v="41"/>
          </reference>
          <reference field="112" count="1">
            <x v="11"/>
          </reference>
        </references>
      </pivotArea>
    </format>
    <format dxfId="43">
      <pivotArea dataOnly="0" labelOnly="1" outline="0" fieldPosition="0">
        <references count="3">
          <reference field="0" count="1" selected="0">
            <x v="77"/>
          </reference>
          <reference field="110" count="1" selected="0">
            <x v="42"/>
          </reference>
          <reference field="112" count="1">
            <x v="48"/>
          </reference>
        </references>
      </pivotArea>
    </format>
    <format dxfId="42">
      <pivotArea dataOnly="0" labelOnly="1" outline="0" fieldPosition="0">
        <references count="3">
          <reference field="0" count="1" selected="0">
            <x v="17"/>
          </reference>
          <reference field="110" count="1" selected="0">
            <x v="43"/>
          </reference>
          <reference field="112" count="1">
            <x v="14"/>
          </reference>
        </references>
      </pivotArea>
    </format>
    <format dxfId="41">
      <pivotArea dataOnly="0" labelOnly="1" outline="0" fieldPosition="0">
        <references count="3">
          <reference field="0" count="1" selected="0">
            <x v="10"/>
          </reference>
          <reference field="110" count="1" selected="0">
            <x v="44"/>
          </reference>
          <reference field="112" count="1">
            <x v="4"/>
          </reference>
        </references>
      </pivotArea>
    </format>
    <format dxfId="40">
      <pivotArea dataOnly="0" labelOnly="1" outline="0" fieldPosition="0">
        <references count="3">
          <reference field="0" count="1" selected="0">
            <x v="22"/>
          </reference>
          <reference field="110" count="1" selected="0">
            <x v="45"/>
          </reference>
          <reference field="112" count="1">
            <x v="70"/>
          </reference>
        </references>
      </pivotArea>
    </format>
    <format dxfId="39">
      <pivotArea dataOnly="0" labelOnly="1" outline="0" fieldPosition="0">
        <references count="3">
          <reference field="0" count="1" selected="0">
            <x v="42"/>
          </reference>
          <reference field="110" count="1" selected="0">
            <x v="46"/>
          </reference>
          <reference field="112" count="1">
            <x v="71"/>
          </reference>
        </references>
      </pivotArea>
    </format>
    <format dxfId="38">
      <pivotArea dataOnly="0" labelOnly="1" outline="0" fieldPosition="0">
        <references count="3">
          <reference field="0" count="1" selected="0">
            <x v="72"/>
          </reference>
          <reference field="110" count="1" selected="0">
            <x v="47"/>
          </reference>
          <reference field="112" count="1">
            <x v="50"/>
          </reference>
        </references>
      </pivotArea>
    </format>
    <format dxfId="37">
      <pivotArea dataOnly="0" labelOnly="1" outline="0" fieldPosition="0">
        <references count="3">
          <reference field="0" count="1" selected="0">
            <x v="80"/>
          </reference>
          <reference field="110" count="1" selected="0">
            <x v="48"/>
          </reference>
          <reference field="112" count="1">
            <x v="0"/>
          </reference>
        </references>
      </pivotArea>
    </format>
    <format dxfId="36">
      <pivotArea dataOnly="0" labelOnly="1" outline="0" fieldPosition="0">
        <references count="3">
          <reference field="0" count="1" selected="0">
            <x v="53"/>
          </reference>
          <reference field="110" count="1" selected="0">
            <x v="49"/>
          </reference>
          <reference field="112" count="1">
            <x v="25"/>
          </reference>
        </references>
      </pivotArea>
    </format>
    <format dxfId="35">
      <pivotArea dataOnly="0" labelOnly="1" outline="0" fieldPosition="0">
        <references count="3">
          <reference field="0" count="1" selected="0">
            <x v="66"/>
          </reference>
          <reference field="110" count="1" selected="0">
            <x v="50"/>
          </reference>
          <reference field="112" count="1">
            <x v="47"/>
          </reference>
        </references>
      </pivotArea>
    </format>
    <format dxfId="34">
      <pivotArea dataOnly="0" labelOnly="1" outline="0" fieldPosition="0">
        <references count="3">
          <reference field="0" count="1" selected="0">
            <x v="56"/>
          </reference>
          <reference field="110" count="1" selected="0">
            <x v="51"/>
          </reference>
          <reference field="112" count="1">
            <x v="2"/>
          </reference>
        </references>
      </pivotArea>
    </format>
    <format dxfId="33">
      <pivotArea dataOnly="0" labelOnly="1" outline="0" fieldPosition="0">
        <references count="3">
          <reference field="0" count="1" selected="0">
            <x v="2"/>
          </reference>
          <reference field="110" count="1" selected="0">
            <x v="52"/>
          </reference>
          <reference field="112" count="1">
            <x v="30"/>
          </reference>
        </references>
      </pivotArea>
    </format>
    <format dxfId="32">
      <pivotArea dataOnly="0" labelOnly="1" outline="0" fieldPosition="0">
        <references count="3">
          <reference field="0" count="1" selected="0">
            <x v="8"/>
          </reference>
          <reference field="110" count="1" selected="0">
            <x v="53"/>
          </reference>
          <reference field="112" count="1">
            <x v="64"/>
          </reference>
        </references>
      </pivotArea>
    </format>
    <format dxfId="31">
      <pivotArea dataOnly="0" labelOnly="1" outline="0" fieldPosition="0">
        <references count="3">
          <reference field="0" count="1" selected="0">
            <x v="39"/>
          </reference>
          <reference field="110" count="1" selected="0">
            <x v="54"/>
          </reference>
          <reference field="112" count="1">
            <x v="43"/>
          </reference>
        </references>
      </pivotArea>
    </format>
    <format dxfId="30">
      <pivotArea dataOnly="0" labelOnly="1" outline="0" fieldPosition="0">
        <references count="3">
          <reference field="0" count="1" selected="0">
            <x v="23"/>
          </reference>
          <reference field="110" count="1" selected="0">
            <x v="55"/>
          </reference>
          <reference field="112" count="1">
            <x v="23"/>
          </reference>
        </references>
      </pivotArea>
    </format>
    <format dxfId="29">
      <pivotArea dataOnly="0" labelOnly="1" outline="0" fieldPosition="0">
        <references count="3">
          <reference field="0" count="1" selected="0">
            <x v="41"/>
          </reference>
          <reference field="110" count="1" selected="0">
            <x v="56"/>
          </reference>
          <reference field="112" count="1">
            <x v="41"/>
          </reference>
        </references>
      </pivotArea>
    </format>
    <format dxfId="28">
      <pivotArea dataOnly="0" labelOnly="1" outline="0" fieldPosition="0">
        <references count="3">
          <reference field="0" count="1" selected="0">
            <x v="51"/>
          </reference>
          <reference field="110" count="1" selected="0">
            <x v="57"/>
          </reference>
          <reference field="112" count="1">
            <x v="26"/>
          </reference>
        </references>
      </pivotArea>
    </format>
    <format dxfId="27">
      <pivotArea dataOnly="0" labelOnly="1" outline="0" fieldPosition="0">
        <references count="3">
          <reference field="0" count="1" selected="0">
            <x v="36"/>
          </reference>
          <reference field="110" count="1" selected="0">
            <x v="58"/>
          </reference>
          <reference field="112" count="1">
            <x v="66"/>
          </reference>
        </references>
      </pivotArea>
    </format>
    <format dxfId="26">
      <pivotArea dataOnly="0" labelOnly="1" outline="0" fieldPosition="0">
        <references count="3">
          <reference field="0" count="1" selected="0">
            <x v="50"/>
          </reference>
          <reference field="110" count="1" selected="0">
            <x v="59"/>
          </reference>
          <reference field="112" count="1">
            <x v="8"/>
          </reference>
        </references>
      </pivotArea>
    </format>
    <format dxfId="25">
      <pivotArea dataOnly="0" labelOnly="1" outline="0" fieldPosition="0">
        <references count="3">
          <reference field="0" count="1" selected="0">
            <x v="68"/>
          </reference>
          <reference field="110" count="1" selected="0">
            <x v="60"/>
          </reference>
          <reference field="112" count="1">
            <x v="3"/>
          </reference>
        </references>
      </pivotArea>
    </format>
    <format dxfId="24">
      <pivotArea dataOnly="0" labelOnly="1" outline="0" fieldPosition="0">
        <references count="3">
          <reference field="0" count="1" selected="0">
            <x v="26"/>
          </reference>
          <reference field="110" count="1" selected="0">
            <x v="61"/>
          </reference>
          <reference field="112" count="1">
            <x v="7"/>
          </reference>
        </references>
      </pivotArea>
    </format>
    <format dxfId="23">
      <pivotArea dataOnly="0" labelOnly="1" outline="0" fieldPosition="0">
        <references count="3">
          <reference field="0" count="1" selected="0">
            <x v="4"/>
          </reference>
          <reference field="110" count="1" selected="0">
            <x v="62"/>
          </reference>
          <reference field="112" count="1">
            <x v="62"/>
          </reference>
        </references>
      </pivotArea>
    </format>
    <format dxfId="22">
      <pivotArea dataOnly="0" labelOnly="1" outline="0" fieldPosition="0">
        <references count="3">
          <reference field="0" count="1" selected="0">
            <x v="75"/>
          </reference>
          <reference field="110" count="1" selected="0">
            <x v="63"/>
          </reference>
          <reference field="112" count="1">
            <x v="74"/>
          </reference>
        </references>
      </pivotArea>
    </format>
    <format dxfId="21">
      <pivotArea dataOnly="0" labelOnly="1" outline="0" fieldPosition="0">
        <references count="3">
          <reference field="0" count="1" selected="0">
            <x v="52"/>
          </reference>
          <reference field="110" count="1" selected="0">
            <x v="64"/>
          </reference>
          <reference field="112" count="1">
            <x v="31"/>
          </reference>
        </references>
      </pivotArea>
    </format>
    <format dxfId="20">
      <pivotArea dataOnly="0" labelOnly="1" outline="0" fieldPosition="0">
        <references count="3">
          <reference field="0" count="1" selected="0">
            <x v="76"/>
          </reference>
          <reference field="110" count="1" selected="0">
            <x v="65"/>
          </reference>
          <reference field="112" count="1">
            <x v="59"/>
          </reference>
        </references>
      </pivotArea>
    </format>
    <format dxfId="19">
      <pivotArea dataOnly="0" labelOnly="1" outline="0" fieldPosition="0">
        <references count="3">
          <reference field="0" count="1" selected="0">
            <x v="28"/>
          </reference>
          <reference field="110" count="1" selected="0">
            <x v="66"/>
          </reference>
          <reference field="112" count="1">
            <x v="16"/>
          </reference>
        </references>
      </pivotArea>
    </format>
    <format dxfId="18">
      <pivotArea dataOnly="0" labelOnly="1" outline="0" fieldPosition="0">
        <references count="3">
          <reference field="0" count="1" selected="0">
            <x v="78"/>
          </reference>
          <reference field="110" count="1" selected="0">
            <x v="67"/>
          </reference>
          <reference field="112" count="1">
            <x v="29"/>
          </reference>
        </references>
      </pivotArea>
    </format>
    <format dxfId="17">
      <pivotArea dataOnly="0" labelOnly="1" outline="0" fieldPosition="0">
        <references count="3">
          <reference field="0" count="1" selected="0">
            <x v="82"/>
          </reference>
          <reference field="110" count="1" selected="0">
            <x v="68"/>
          </reference>
          <reference field="112" count="1">
            <x v="58"/>
          </reference>
        </references>
      </pivotArea>
    </format>
    <format dxfId="16">
      <pivotArea dataOnly="0" labelOnly="1" outline="0" fieldPosition="0">
        <references count="3">
          <reference field="0" count="1" selected="0">
            <x v="61"/>
          </reference>
          <reference field="110" count="1" selected="0">
            <x v="69"/>
          </reference>
          <reference field="112" count="1">
            <x v="73"/>
          </reference>
        </references>
      </pivotArea>
    </format>
    <format dxfId="15">
      <pivotArea dataOnly="0" labelOnly="1" outline="0" fieldPosition="0">
        <references count="3">
          <reference field="0" count="1" selected="0">
            <x v="21"/>
          </reference>
          <reference field="110" count="1" selected="0">
            <x v="70"/>
          </reference>
          <reference field="112" count="1">
            <x v="36"/>
          </reference>
        </references>
      </pivotArea>
    </format>
    <format dxfId="14">
      <pivotArea dataOnly="0" labelOnly="1" outline="0" fieldPosition="0">
        <references count="3">
          <reference field="0" count="1" selected="0">
            <x v="33"/>
          </reference>
          <reference field="110" count="1" selected="0">
            <x v="71"/>
          </reference>
          <reference field="112" count="1">
            <x v="53"/>
          </reference>
        </references>
      </pivotArea>
    </format>
    <format dxfId="13">
      <pivotArea dataOnly="0" labelOnly="1" outline="0" fieldPosition="0">
        <references count="3">
          <reference field="0" count="1" selected="0">
            <x v="58"/>
          </reference>
          <reference field="110" count="1" selected="0">
            <x v="72"/>
          </reference>
          <reference field="112" count="1">
            <x v="37"/>
          </reference>
        </references>
      </pivotArea>
    </format>
    <format dxfId="12">
      <pivotArea dataOnly="0" labelOnly="1" outline="0" fieldPosition="0">
        <references count="3">
          <reference field="0" count="1" selected="0">
            <x v="55"/>
          </reference>
          <reference field="110" count="1" selected="0">
            <x v="73"/>
          </reference>
          <reference field="112" count="1">
            <x v="46"/>
          </reference>
        </references>
      </pivotArea>
    </format>
    <format dxfId="11">
      <pivotArea dataOnly="0" labelOnly="1" outline="0" fieldPosition="0">
        <references count="3">
          <reference field="0" count="1" selected="0">
            <x v="16"/>
          </reference>
          <reference field="110" count="1" selected="0">
            <x v="74"/>
          </reference>
          <reference field="112" count="1">
            <x v="22"/>
          </reference>
        </references>
      </pivotArea>
    </format>
    <format dxfId="10">
      <pivotArea dataOnly="0" labelOnly="1" outline="0" fieldPosition="0">
        <references count="3">
          <reference field="0" count="1" selected="0">
            <x v="25"/>
          </reference>
          <reference field="110" count="1" selected="0">
            <x v="75"/>
          </reference>
          <reference field="112" count="1">
            <x v="6"/>
          </reference>
        </references>
      </pivotArea>
    </format>
    <format dxfId="9">
      <pivotArea dataOnly="0" labelOnly="1" outline="0" fieldPosition="0">
        <references count="3">
          <reference field="0" count="1" selected="0">
            <x v="60"/>
          </reference>
          <reference field="110" count="1" selected="0">
            <x v="76"/>
          </reference>
          <reference field="112" count="1">
            <x v="68"/>
          </reference>
        </references>
      </pivotArea>
    </format>
    <format dxfId="8">
      <pivotArea dataOnly="0" labelOnly="1" outline="0" fieldPosition="0">
        <references count="3">
          <reference field="0" count="1" selected="0">
            <x v="30"/>
          </reference>
          <reference field="110" count="1" selected="0">
            <x v="77"/>
          </reference>
          <reference field="112" count="1">
            <x v="24"/>
          </reference>
        </references>
      </pivotArea>
    </format>
    <format dxfId="7">
      <pivotArea dataOnly="0" labelOnly="1" outline="0" fieldPosition="0">
        <references count="3">
          <reference field="0" count="1" selected="0">
            <x v="15"/>
          </reference>
          <reference field="110" count="1" selected="0">
            <x v="78"/>
          </reference>
          <reference field="112" count="1">
            <x v="79"/>
          </reference>
        </references>
      </pivotArea>
    </format>
    <format dxfId="6">
      <pivotArea dataOnly="0" labelOnly="1" outline="0" fieldPosition="0">
        <references count="3">
          <reference field="0" count="1" selected="0">
            <x v="24"/>
          </reference>
          <reference field="110" count="1" selected="0">
            <x v="79"/>
          </reference>
          <reference field="112" count="1">
            <x v="52"/>
          </reference>
        </references>
      </pivotArea>
    </format>
    <format dxfId="5">
      <pivotArea dataOnly="0" labelOnly="1" outline="0" fieldPosition="0">
        <references count="3">
          <reference field="0" count="1" selected="0">
            <x v="19"/>
          </reference>
          <reference field="110" count="1" selected="0">
            <x v="80"/>
          </reference>
          <reference field="112" count="1">
            <x v="69"/>
          </reference>
        </references>
      </pivotArea>
    </format>
    <format dxfId="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">
      <pivotArea outline="0" fieldPosition="0">
        <references count="1">
          <reference field="4294967294" count="1">
            <x v="6"/>
          </reference>
        </references>
      </pivotArea>
    </format>
    <format dxfId="2">
      <pivotArea outline="0" fieldPosition="0">
        <references count="1">
          <reference field="4294967294" count="1">
            <x v="5"/>
          </reference>
        </references>
      </pivotArea>
    </format>
    <format dxfId="1">
      <pivotArea outline="0" fieldPosition="0">
        <references count="1">
          <reference field="4294967294" count="1">
            <x v="4"/>
          </reference>
        </references>
      </pivotArea>
    </format>
    <format dxfId="0">
      <pivotArea outline="0" fieldPosition="0">
        <references count="1">
          <reference field="4294967294" count="1">
            <x v="3"/>
          </reference>
        </references>
      </pivotArea>
    </format>
  </formats>
  <pivotTableStyleInfo name="BN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1" xr10:uid="{9D9EC5A1-FEBE-48B4-BC01-376B1A048C3C}" sourceName="Estado">
  <pivotTables>
    <pivotTable tabId="14" name="TablaDinámica6"/>
  </pivotTables>
  <data>
    <tabular pivotCacheId="769270179">
      <items count="4">
        <i x="0" s="1"/>
        <i x="1" s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" xr10:uid="{7517041A-9BB5-4255-B3A3-3F4DE77A6BB7}" sourceName="Turno">
  <pivotTables>
    <pivotTable tabId="14" name="TablaDinámica6"/>
  </pivotTables>
  <data>
    <tabular pivotCacheId="769270179">
      <items count="5">
        <i x="2" s="1"/>
        <i x="0" s="1"/>
        <i x="1" s="1"/>
        <i x="3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ool1" xr10:uid="{7F18CFA8-91B4-4B32-9CB7-F7DDD7D6810C}" sourceName="Pool">
  <pivotTables>
    <pivotTable tabId="14" name="TablaDinámica6"/>
  </pivotTables>
  <data>
    <tabular pivotCacheId="769270179">
      <items count="6">
        <i x="3" s="1"/>
        <i x="1" s="1"/>
        <i x="0" s="1"/>
        <i x="2" s="1"/>
        <i x="4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ango_Tiempo" xr10:uid="{5EAE7AC9-BAF9-4201-A949-0ABD35D8B2D6}" sourceName="Rango Tiempo">
  <pivotTables>
    <pivotTable tabId="14" name="TablaDinámica6"/>
  </pivotTables>
  <data>
    <tabular pivotCacheId="769270179">
      <items count="4">
        <i x="0" s="1"/>
        <i x="2" s="1"/>
        <i x="1" s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" xr10:uid="{B92A32D6-2C04-4CF7-8638-C38F48487F9A}" sourceName="Supervisor">
  <extLst>
    <x:ext xmlns:x15="http://schemas.microsoft.com/office/spreadsheetml/2010/11/main" uri="{2F2917AC-EB37-4324-AD4E-5DD8C200BD13}">
      <x15:tableSlicerCache tableId="5" column="3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ool" xr10:uid="{8567BB60-B96A-4E25-8C2C-C36DE0987335}" sourceName="Pool">
  <extLst>
    <x:ext xmlns:x15="http://schemas.microsoft.com/office/spreadsheetml/2010/11/main" uri="{2F2917AC-EB37-4324-AD4E-5DD8C200BD13}">
      <x15:tableSlicerCache tableId="5" column="10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43543F3F-5BD7-442C-B541-B5F65B5DF4D9}" sourceName="Estado">
  <extLst>
    <x:ext xmlns:x15="http://schemas.microsoft.com/office/spreadsheetml/2010/11/main" uri="{2F2917AC-EB37-4324-AD4E-5DD8C200BD13}">
      <x15:tableSlicerCache tableId="5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 1" xr10:uid="{D02857C5-9BC1-4D6F-A3AE-5F6BD1B9A3A8}" cache="SegmentaciónDeDatos_Estado1" caption="Estado" style="BN3" lockedPosition="1" rowHeight="241300"/>
  <slicer name="Turno" xr10:uid="{12E6878C-913B-4965-A879-0ACB2FF9683A}" cache="SegmentaciónDeDatos_Turno" caption="Turno" columnCount="2" style="BN3" lockedPosition="1" rowHeight="241300"/>
  <slicer name="Pool 1" xr10:uid="{38693131-C2DC-47A1-8B09-A56ACF57721E}" cache="SegmentaciónDeDatos_Pool1" caption="Pool" columnCount="2" style="BN3" lockedPosition="1" rowHeight="241300"/>
  <slicer name="Rango Tiempo" xr10:uid="{D9649254-1C29-4643-AE57-C27E06E1426F}" cache="SegmentaciónDeDatos_Rango_Tiempo" caption="Rango Tiempo" columnCount="2" style="BN3" lockedPosition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pervisor" xr10:uid="{CA6CE665-4085-4260-8EF8-A251E771185A}" cache="SegmentaciónDeDatos_Supervisor" caption="Supervisor" style="BN3" lockedPosition="1" rowHeight="241300"/>
  <slicer name="Pool" xr10:uid="{EA87B01A-19A3-4F1F-ABE2-90FEB758BF3F}" cache="SegmentaciónDeDatos_Pool" caption="Pool" columnCount="2" style="BN3" lockedPosition="1" rowHeight="241300"/>
  <slicer name="Estado" xr10:uid="{07277035-0E93-4292-BD4D-83BA4D19B4A0}" cache="SegmentaciónDeDatos_Estado" caption="Estado" style="BN3" lockedPosition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1DD6A9-C7AC-470A-9D0F-E63885161C57}" name="Tabla5" displayName="Tabla5" ref="A16:BJ104" totalsRowCount="1" headerRowDxfId="595" dataDxfId="594" totalsRowDxfId="593">
  <autoFilter ref="A16:BJ103" xr:uid="{1A1DD6A9-C7AC-470A-9D0F-E63885161C57}"/>
  <tableColumns count="62">
    <tableColumn id="1" xr3:uid="{F8C3AF0F-407E-4A58-B71E-A655ED8522ED}" name="DNI" dataDxfId="592" totalsRowDxfId="591"/>
    <tableColumn id="2" xr3:uid="{8C695529-FCB7-42AE-AB9A-69E04E97478A}" name="Asesor" dataDxfId="590" totalsRowDxfId="589"/>
    <tableColumn id="3" xr3:uid="{D0F0FAF7-3819-4727-9369-2A945B50296D}" name="Supervisor" dataDxfId="588" totalsRowDxfId="587"/>
    <tableColumn id="4" xr3:uid="{F2071426-E64F-42CD-A5CC-F4E0C3517903}" name="Fecha de Ingreso" dataDxfId="586" totalsRowDxfId="585">
      <calculatedColumnFormula>IFERROR(VLOOKUP(Tabla5[[#This Row],[DNI]],Toma!A:F,6,0),"")</calculatedColumnFormula>
    </tableColumn>
    <tableColumn id="5" xr3:uid="{DC981A7E-EF6B-4365-8E60-65F6D9BE5F47}" name="Fecha de Cese" dataDxfId="584" totalsRowDxfId="583">
      <calculatedColumnFormula>IFERROR(VLOOKUP(Tabla5[[#This Row],[DNI]],Toma!A:G,7,0),"")</calculatedColumnFormula>
    </tableColumn>
    <tableColumn id="6" xr3:uid="{B29DF368-C6DE-4130-9A74-B5B3590B6BAD}" name="Antigüedad" dataDxfId="582" totalsRowDxfId="581">
      <calculatedColumnFormula>DATEDIF(D17,TODAY(),"y")&amp;" año(s); "&amp;DATEDIF(D17,TODAY(),"ym")&amp;" mes(es) y "&amp;DATEDIF(D17,TODAY(),"md")&amp;" día(s)"</calculatedColumnFormula>
    </tableColumn>
    <tableColumn id="7" xr3:uid="{C2FA56F0-EAB3-4116-A386-AE0CA8604239}" name="Rango Tiempo" dataDxfId="580" totalsRowDxfId="579">
      <calculatedColumnFormula>UPPER(IF(_xlfn.DAYS($G$15,$D17)&gt;90,"Antiguo",IF(_xlfn.DAYS($G$15,$D17)&gt;30,"Intermedio","Nuevo")))</calculatedColumnFormula>
    </tableColumn>
    <tableColumn id="8" xr3:uid="{9F605699-373E-485C-92E8-3FDA70ACCBFB}" name="Turno" dataDxfId="578" totalsRowDxfId="577">
      <calculatedColumnFormula>IFERROR(VLOOKUP(Tabla5[[#This Row],[DNI]],Toma!A:ZY,9,0),"")</calculatedColumnFormula>
    </tableColumn>
    <tableColumn id="9" xr3:uid="{B2FF7F33-3A30-44CD-84C0-8BB005898A06}" name="Estado" dataDxfId="576" totalsRowDxfId="575">
      <calculatedColumnFormula>UPPER(IFERROR(VLOOKUP(Tabla5[[#This Row],[DNI]],Toma!A:ZY,5,0),""))</calculatedColumnFormula>
    </tableColumn>
    <tableColumn id="10" xr3:uid="{CD56739B-C38E-4AF1-8D99-58D19406032F}" name="Pool" dataDxfId="574" totalsRowDxfId="573">
      <calculatedColumnFormula>IFERROR(VLOOKUP(Tabla5[[#This Row],[DNI]],Toma!A:ZY,14,0),"")</calculatedColumnFormula>
    </tableColumn>
    <tableColumn id="11" xr3:uid="{6808AE09-0BA5-4040-9A5D-48391866FF8C}" name="Modalidad" dataDxfId="572" totalsRowDxfId="571">
      <calculatedColumnFormula>IFERROR(VLOOKUP(Tabla5[[#This Row],[DNI]],Toma!A:ZY,10,0),"")</calculatedColumnFormula>
    </tableColumn>
    <tableColumn id="12" xr3:uid="{4C033282-475D-4B8E-A61B-52061AA1E237}" name="Total de Horas Trabajadas" dataDxfId="570" totalsRowDxfId="569">
      <calculatedColumnFormula>IFERROR(IFERROR(VLOOKUP(A17,Estado!A:E,5,0),"")+IFERROR(VLOOKUP(A17,'Estados OnPremise'!A:D,4,0),""),IFERROR(VLOOKUP(A17,Estado!A:E,5,0),""))</calculatedColumnFormula>
    </tableColumn>
    <tableColumn id="13" xr3:uid="{27FD65EF-9FC9-449E-9DAB-6EDA55C77D1B}" name="Total Horas Mes" dataDxfId="568" totalsRowDxfId="567">
      <calculatedColumnFormula>IF(Tabla5[[#This Row],[Modalidad]]="FULL TIME",IFERROR((AE17+AF17)*"08:00:00",0),IFERROR((AE17+AF17)*"04:00:00",0))</calculatedColumnFormula>
    </tableColumn>
    <tableColumn id="14" xr3:uid="{6A51C1DC-A51F-4ECD-84F7-1BFAC1EC4CCC}" name="% Horas" dataDxfId="566" totalsRowDxfId="565" dataCellStyle="Porcentaje" totalsRowCellStyle="Porcentaje">
      <calculatedColumnFormula>IF(IFERROR(L17/M17,0)&gt;100%,100%,IFERROR(L17/M17,0))</calculatedColumnFormula>
    </tableColumn>
    <tableColumn id="15" xr3:uid="{04116ADE-4BC0-46A5-9291-8EF0FABAAF6F}" name="Llam. Atendidas" dataDxfId="564" totalsRowDxfId="563">
      <calculatedColumnFormula>IFERROR(VLOOKUP(A17,Rendimiento!A:E,5,0),"")+IFERROR(VLOOKUP(A17,'Rendimiento OnPremise'!A:E,5,0),0)</calculatedColumnFormula>
    </tableColumn>
    <tableColumn id="16" xr3:uid="{0258C112-2E00-4D80-84C3-738F5560FA7C}" name="Meta Llamadas" dataDxfId="562" totalsRowDxfId="561">
      <calculatedColumnFormula>IF(AND(K17="FULL TIME",SUM(AE17,AP17)&gt;24),1410,IF(AND(K17="PART TIME",SUM(AE17,AP17)&gt;24),1410/2,IF(K17="FULL TIME",SUM(AE17,AP17)*1410/24,SUM(AE17,AP17)*(1410/2)/24)))</calculatedColumnFormula>
    </tableColumn>
    <tableColumn id="17" xr3:uid="{820A5FD9-2862-4EDB-9180-42302196F439}" name="% Productividad" dataDxfId="560" totalsRowDxfId="559">
      <calculatedColumnFormula>IFERROR(O17/P17,0)</calculatedColumnFormula>
    </tableColumn>
    <tableColumn id="18" xr3:uid="{3FC9268D-CAE0-46F0-A882-E8CD1099F8AA}" name="TMO FIN MIN" dataDxfId="558" totalsRowDxfId="557">
      <calculatedColumnFormula>IFERROR(S17/86400,0)</calculatedColumnFormula>
    </tableColumn>
    <tableColumn id="54" xr3:uid="{9A369508-8ECB-42C7-8A75-A9E64625D37C}" name="TMO FIN SEG" dataDxfId="556" totalsRowDxfId="555">
      <calculatedColumnFormula>IFERROR(AVERAGEIF(Tabla5[[#This Row],[TMO SEG GC]:[TMO SEG OP]],"&lt;&gt;0"),0)</calculatedColumnFormula>
    </tableColumn>
    <tableColumn id="19" xr3:uid="{F4C5655B-DD11-422E-8944-705DF02384BA}" name="TMO SEG GC" dataDxfId="554" totalsRowDxfId="553">
      <calculatedColumnFormula>IFERROR(VLOOKUP(A17,Rendimiento!A:G,7,0),0)</calculatedColumnFormula>
    </tableColumn>
    <tableColumn id="52" xr3:uid="{FD5A5C15-5758-4439-9608-DBD5D904D7E6}" name="TMO SEG OP" dataDxfId="552" totalsRowDxfId="551">
      <calculatedColumnFormula>IFERROR(VLOOKUP(A17,'Rendimiento OnPremise'!A:U,21,0),"")</calculatedColumnFormula>
    </tableColumn>
    <tableColumn id="20" xr3:uid="{7BF9CCEA-9753-43CE-BEDF-8B5FAFF82037}" name="TMC MIN" dataDxfId="550" totalsRowDxfId="549">
      <calculatedColumnFormula>IFERROR(W17/86400,0)</calculatedColumnFormula>
    </tableColumn>
    <tableColumn id="21" xr3:uid="{24A4AA3E-40E0-4284-8121-FC0C3E321591}" name="TMC SEG" dataDxfId="548" totalsRowDxfId="547">
      <calculatedColumnFormula>IFERROR(VLOOKUP(A17,Rendimiento!A:ZZ,8,0),0)</calculatedColumnFormula>
    </tableColumn>
    <tableColumn id="22" xr3:uid="{B8A64FA6-CC72-4932-8156-6C29D2C85CDC}" name="ACW MIN" dataDxfId="546" totalsRowDxfId="545">
      <calculatedColumnFormula>IFERROR(Y17/86400,0)</calculatedColumnFormula>
    </tableColumn>
    <tableColumn id="23" xr3:uid="{FCF86E63-05CD-4E7C-9094-9D00544FE3D9}" name="ACW SEG" dataDxfId="544" totalsRowDxfId="543">
      <calculatedColumnFormula>IFERROR(VLOOKUP(A17,Rendimiento!A:ZZ,9,0),0)</calculatedColumnFormula>
    </tableColumn>
    <tableColumn id="48" xr3:uid="{210A849A-0A89-4AFB-B288-DA691D8F141C}" name="TMR MIN" dataDxfId="542" totalsRowDxfId="541">
      <calculatedColumnFormula>IFERROR(AA17/86400,0)</calculatedColumnFormula>
    </tableColumn>
    <tableColumn id="47" xr3:uid="{813F4D89-4C42-45DA-A620-AB4499919E71}" name="TMR SEG" dataDxfId="540" totalsRowDxfId="539">
      <calculatedColumnFormula>IFERROR(VLOOKUP(Tabla5[[#This Row],[DNI]],Rendimiento!A:J,10,0),0)</calculatedColumnFormula>
    </tableColumn>
    <tableColumn id="24" xr3:uid="{8DB3B7A5-6B0C-475B-9DFC-4E5EF2019BF0}" name="Nota de Calidad" dataDxfId="538" totalsRowDxfId="537" dataCellStyle="Porcentaje" totalsRowCellStyle="Porcentaje">
      <calculatedColumnFormula>IFERROR(VLOOKUP(Tabla5[[#This Row],[DNI]],Calidad!A:Q,17,0),"-")</calculatedColumnFormula>
    </tableColumn>
    <tableColumn id="25" xr3:uid="{1FE4D2DF-C4DE-4077-A92A-ECB838D78F3F}" name="Nota de Satisfación" dataDxfId="536" totalsRowDxfId="535">
      <calculatedColumnFormula>IFERROR(VLOOKUP(Tabla5[[#This Row],[DNI]],Satisfacción!A:H,8,0),"-")</calculatedColumnFormula>
    </tableColumn>
    <tableColumn id="61" xr3:uid="{2CA767E3-ECCB-4BDF-8B6B-F92EC769D71A}" name="Calculo de Reclamos" dataDxfId="534" totalsRowDxfId="533" dataCellStyle="Porcentaje" totalsRowCellStyle="Porcentaje"/>
    <tableColumn id="26" xr3:uid="{D9399CF6-2375-4013-B977-07B7E1779057}" name="Asistidos" dataDxfId="532" totalsRowDxfId="531">
      <calculatedColumnFormula>IFERROR(VLOOKUP(Tabla5[[#This Row],[DNI]],Toma!A:ZY,'Resumen Asesores'!AE$14,0),"")</calculatedColumnFormula>
    </tableColumn>
    <tableColumn id="27" xr3:uid="{8D90204C-5709-4C14-AB9E-EDBE904055DE}" name="F" dataDxfId="530" totalsRowDxfId="529">
      <calculatedColumnFormula>IFERROR(VLOOKUP(Tabla5[[#This Row],[DNI]],Toma!A:ZY,'Resumen Asesores'!AF$14,0),"")</calculatedColumnFormula>
    </tableColumn>
    <tableColumn id="28" xr3:uid="{62F3B85D-242E-4F60-B42C-63FDFF264386}" name="LCG" dataDxfId="528" totalsRowDxfId="527">
      <calculatedColumnFormula>IFERROR(VLOOKUP(Tabla5[[#This Row],[DNI]],Toma!A:ZY,'Resumen Asesores'!AG$14,0),"")</calculatedColumnFormula>
    </tableColumn>
    <tableColumn id="29" xr3:uid="{9E171D9B-A0FC-46CD-A450-E0CFD95E5751}" name="LSG" dataDxfId="526" totalsRowDxfId="525">
      <calculatedColumnFormula>IFERROR(VLOOKUP(Tabla5[[#This Row],[DNI]],Toma!A:ZY,'Resumen Asesores'!AH$14,0),"")</calculatedColumnFormula>
    </tableColumn>
    <tableColumn id="30" xr3:uid="{9A4F3313-1E69-499F-8750-9ECFB297366E}" name="FP" dataDxfId="524" totalsRowDxfId="523">
      <calculatedColumnFormula>IFERROR(VLOOKUP(Tabla5[[#This Row],[DNI]],Toma!A:ZY,'Resumen Asesores'!AI$14,0),"")</calculatedColumnFormula>
    </tableColumn>
    <tableColumn id="31" xr3:uid="{06F06319-C72F-4CA3-A212-BCE7A84C9ECE}" name="FCF" dataDxfId="522" totalsRowDxfId="521">
      <calculatedColumnFormula>IFERROR(VLOOKUP(Tabla5[[#This Row],[DNI]],Toma!A:ZY,'Resumen Asesores'!AJ$14,0),"")</calculatedColumnFormula>
    </tableColumn>
    <tableColumn id="32" xr3:uid="{52E3B1B5-4A06-4D4E-91F1-EDBAA21AEA5B}" name="DM" dataDxfId="520" totalsRowDxfId="519">
      <calculatedColumnFormula>IFERROR(VLOOKUP(Tabla5[[#This Row],[DNI]],Toma!A:ZY,'Resumen Asesores'!AK$14,0),"")</calculatedColumnFormula>
    </tableColumn>
    <tableColumn id="33" xr3:uid="{2BFB4691-6DBA-4C6B-AE29-D13B054B3749}" name="V" dataDxfId="518" totalsRowDxfId="517">
      <calculatedColumnFormula>IFERROR(VLOOKUP(Tabla5[[#This Row],[DNI]],Toma!A:ZY,'Resumen Asesores'!AL$14,0),"")</calculatedColumnFormula>
    </tableColumn>
    <tableColumn id="34" xr3:uid="{53243619-D40A-4CB6-B72D-3CF1006B1CE5}" name="PF" dataDxfId="516" totalsRowDxfId="515">
      <calculatedColumnFormula>IFERROR(VLOOKUP(Tabla5[[#This Row],[DNI]],Toma!A:ZY,'Resumen Asesores'!AM$14,0),"")</calculatedColumnFormula>
    </tableColumn>
    <tableColumn id="35" xr3:uid="{AB0AE3D5-D19A-4B9A-80A2-D427358A2708}" name="FC" dataDxfId="514" totalsRowDxfId="513">
      <calculatedColumnFormula>IFERROR(VLOOKUP(Tabla5[[#This Row],[DNI]],Toma!A:ZY,'Resumen Asesores'!AN$14,0),"")</calculatedColumnFormula>
    </tableColumn>
    <tableColumn id="36" xr3:uid="{E19912A2-C896-4CFA-9D4D-D3BF71850DC0}" name="DSO" dataDxfId="512" totalsRowDxfId="511">
      <calculatedColumnFormula>IFERROR(VLOOKUP(Tabla5[[#This Row],[DNI]],Toma!A:ZY,'Resumen Asesores'!AO$14,0),"")</calculatedColumnFormula>
    </tableColumn>
    <tableColumn id="37" xr3:uid="{88F7BAFC-CF9F-4A8A-9624-0AE3AF2B63AD}" name="Q Ausentismo" dataDxfId="510" totalsRowDxfId="509">
      <calculatedColumnFormula>IFERROR(SUM(AF17:AJ103),0)</calculatedColumnFormula>
    </tableColumn>
    <tableColumn id="50" xr3:uid="{972915CE-64E0-4874-B310-1AED0B4C4CB5}" name="Dias Totales" dataDxfId="508" totalsRowDxfId="507">
      <calculatedColumnFormula>SUM(Tabla5[[#This Row],[Asistidos]:[DSO]])</calculatedColumnFormula>
    </tableColumn>
    <tableColumn id="38" xr3:uid="{61E1533F-7013-4ADC-AD5B-23CEEADBA362}" name="Adherencia" dataDxfId="506" totalsRowDxfId="505">
      <calculatedColumnFormula>IF(Tabla5[[#This Row],[% Horas]]=0,"-",IF(Tabla5[[#This Row],[% Horas]]&gt;=92%,"Cumple","No Cumple"))</calculatedColumnFormula>
    </tableColumn>
    <tableColumn id="39" xr3:uid="{E813D95F-1E40-4CED-8CDC-97589A872EDB}" name="Productividad" dataDxfId="504" totalsRowDxfId="503">
      <calculatedColumnFormula>IF(Tabla5[[#This Row],[% Productividad]]=0,"-",IF(Tabla5[[#This Row],[% Productividad]]&gt;=100%,"Cumple","No Cumple"))</calculatedColumnFormula>
    </tableColumn>
    <tableColumn id="40" xr3:uid="{969FD995-68E6-4641-A6C2-B644244A7C81}" name="TMO" dataDxfId="502" totalsRowDxfId="501">
      <calculatedColumnFormula>IF(Tabla5[[#This Row],[TMO FIN SEG]]=0,"-",IF(Tabla5[[#This Row],[TMO FIN SEG]]&lt;290,"Cumple","No Cumple"))</calculatedColumnFormula>
    </tableColumn>
    <tableColumn id="41" xr3:uid="{6A725402-81C9-4211-AFC0-41E088F16AEC}" name="Calidad" dataDxfId="500" totalsRowDxfId="499">
      <calculatedColumnFormula>IF(Tabla5[[#This Row],[Nota de Calidad]]="-","-",IF(Tabla5[[#This Row],[Nota de Calidad]]&gt;=85%,"Cumple","No Cumple"))</calculatedColumnFormula>
    </tableColumn>
    <tableColumn id="42" xr3:uid="{D956A1D9-A650-4AC9-9D5F-662B8956A718}" name="Satisfacción" dataDxfId="498" totalsRowDxfId="497">
      <calculatedColumnFormula>IF(Tabla5[[#This Row],[Nota de Satisfación]]="-","-",IF(Tabla5[[#This Row],[Nota de Satisfación]]&gt;=78%,"Cumple","No Cumple"))</calculatedColumnFormula>
    </tableColumn>
    <tableColumn id="43" xr3:uid="{7246BFC8-A8EF-4D47-A961-81AA941C22D4}" name="Presentismo" dataDxfId="496" totalsRowDxfId="495">
      <calculatedColumnFormula>IF(Tabla5[[#This Row],[Asistidos]]=0,"-",IF(Tabla5[[#This Row],[F]]&gt;=1,"No Cumple","Cumple"))</calculatedColumnFormula>
    </tableColumn>
    <tableColumn id="44" xr3:uid="{B015E76C-12A6-4314-BDFD-14459290CA1A}" name="Total Desviación (No Cumple)" dataDxfId="494" totalsRowDxfId="493">
      <calculatedColumnFormula>COUNTIF(Tabla5[[#This Row],[Adherencia]:[Presentismo]],"No Cumple")</calculatedColumnFormula>
    </tableColumn>
    <tableColumn id="45" xr3:uid="{3A8C474F-D88E-4CB8-BD2A-9AEC21883450}" name="% Ausentismo" dataDxfId="492" totalsRowDxfId="491">
      <calculatedColumnFormula>IF(AND(AP17&gt;=1,AP17&lt;=2),25%,IF(AND(AP17&gt;=3,AP17&lt;=4),50%,IF(AP17&gt;4,100%,"")))</calculatedColumnFormula>
    </tableColumn>
    <tableColumn id="46" xr3:uid="{1EF07CB8-5421-4F81-A2C7-D8A5EF6A8779}" name="Ingreso" dataDxfId="490" totalsRowDxfId="489">
      <calculatedColumnFormula>IFERROR(Tabla5[[#This Row],[Llam. Atendidas]]*2.56779661016949,0)</calculatedColumnFormula>
    </tableColumn>
    <tableColumn id="60" xr3:uid="{EA7969A8-2386-4E8D-9167-1D1EF1F8D2EF}" name="Maqueta Reclamos" dataDxfId="488" totalsRowDxfId="487" dataCellStyle="Moneda" totalsRowCellStyle="Moneda">
      <calculatedColumnFormula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calculatedColumnFormula>
    </tableColumn>
    <tableColumn id="49" xr3:uid="{2D52CA01-02BF-4638-A093-91DC00A94707}" name="Maqueta Calidad" dataDxfId="486" totalsRowDxfId="485">
      <calculatedColumnFormula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calculatedColumnFormula>
    </tableColumn>
    <tableColumn id="51" xr3:uid="{AF47E6B9-B1BB-49D2-B467-76AD21F9CB00}" name="Maqueta TMO" dataDxfId="484" totalsRowDxfId="483" dataCellStyle="Moneda" totalsRowCellStyle="Moneda">
      <calculatedColumnFormula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calculatedColumnFormula>
    </tableColumn>
    <tableColumn id="53" xr3:uid="{2603E275-0DC8-462B-A761-DBF781752EC0}" name="Maqueta Productividad" dataDxfId="482" totalsRowDxfId="481" dataCellStyle="Moneda" totalsRowCellStyle="Moneda">
      <calculatedColumnFormula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calculatedColumnFormula>
    </tableColumn>
    <tableColumn id="55" xr3:uid="{175241B3-32BD-436B-AF5A-E29108F34FE7}" name="Maqueta Adherencia" dataDxfId="480" totalsRowDxfId="479" dataCellStyle="Moneda" totalsRowCellStyle="Moneda">
      <calculatedColumnFormula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calculatedColumnFormula>
    </tableColumn>
    <tableColumn id="56" xr3:uid="{AE49B129-09C3-46E0-96C8-7DEBD0BD1438}" name="Total Cobrar Inicial" dataDxfId="478" totalsRowDxfId="477" dataCellStyle="Moneda" totalsRowCellStyle="Moneda">
      <calculatedColumnFormula>SUM(Tabla5[[#This Row],[Maqueta Reclamos]:[Maqueta Adherencia]])</calculatedColumnFormula>
    </tableColumn>
    <tableColumn id="58" xr3:uid="{C26CACC2-2C89-4E2E-BB88-E193DFB670F6}" name="Aplica Días Gestión" dataDxfId="476" totalsRowDxfId="475" dataCellStyle="Moneda" totalsRowCellStyle="Moneda">
      <calculatedColumnFormula>IF(Tabla5[[#This Row],[Asistidos]]&lt;15,"No","Si")</calculatedColumnFormula>
    </tableColumn>
    <tableColumn id="57" xr3:uid="{7221558E-D6FA-4A19-B9D4-AFC6CF7D76E2}" name="Total Cobrar Final" totalsRowFunction="custom" dataDxfId="474" totalsRowDxfId="473" dataCellStyle="Moneda" totalsRowCellStyle="Moneda">
      <calculatedColumnFormula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calculatedColumnFormula>
      <totalsRowFormula>SUM(Tabla5[Total Cobrar Final])</totalsRowFormula>
    </tableColumn>
    <tableColumn id="59" xr3:uid="{78438828-790C-4F37-8BA4-CF8C237F581D}" name="Observaciones" dataDxfId="472" totalsRowDxfId="471" dataCellStyle="Moneda" totalsRowCellStyle="Moneda"/>
    <tableColumn id="62" xr3:uid="{3A74EDB1-F032-4D5E-B13D-3EC6395D0F43}" name="Respuesta" dataDxfId="470" totalsRowDxfId="469"/>
  </tableColumns>
  <tableStyleInfo name="BN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729732-E1AD-433F-8F6B-099CF82F9C9A}" name="Tabla1" displayName="Tabla1" ref="A1:O88" totalsRowShown="0" headerRowDxfId="467" dataDxfId="466">
  <sortState xmlns:xlrd2="http://schemas.microsoft.com/office/spreadsheetml/2017/richdata2" ref="A2:O2">
    <sortCondition ref="F1:F2"/>
  </sortState>
  <tableColumns count="15">
    <tableColumn id="1" xr3:uid="{9F52837C-91CA-4F1C-91A0-B65540AF0D5D}" name="DNI" dataDxfId="465"/>
    <tableColumn id="2" xr3:uid="{381CEE85-AF20-45E1-A47A-42050CB61F4D}" name="NOMBRE DE GENESYS " dataDxfId="464"/>
    <tableColumn id="3" xr3:uid="{2F3706D2-3201-4A10-8656-1A862C3730BF}" name="APELLIDOS Y NOMBRES" dataDxfId="463"/>
    <tableColumn id="4" xr3:uid="{E0248344-25B6-44EF-A79D-270481B0C7BB}" name="SUPERVISOR" dataDxfId="462"/>
    <tableColumn id="5" xr3:uid="{736DAB5E-0B53-47D1-9582-986C9019B6C1}" name="ESTADO" dataDxfId="461"/>
    <tableColumn id="6" xr3:uid="{DCD817FA-A300-4F39-A621-45137EA52F48}" name="FECHA ALTA" dataDxfId="460"/>
    <tableColumn id="7" xr3:uid="{FC965CFD-88A6-4AA1-839B-3BC3454BE47A}" name="FECHA DE CESE" dataDxfId="459"/>
    <tableColumn id="8" xr3:uid="{4D70407D-EEFF-4C37-B468-C247D6EA3897}" name="MOTIVO DE CESE" dataDxfId="458"/>
    <tableColumn id="9" xr3:uid="{24E757A6-CC96-4197-A552-B5C8A14F5421}" name="TURNO" dataDxfId="457"/>
    <tableColumn id="10" xr3:uid="{7B187EAA-F372-46C9-A40B-E6A48BE016B1}" name="MODALIDAD" dataDxfId="456"/>
    <tableColumn id="11" xr3:uid="{C6E95CAE-1253-43E2-B648-9EE94118FCE4}" name="HORARIO L-V" dataDxfId="455"/>
    <tableColumn id="12" xr3:uid="{071165A8-C2E4-4509-9444-C32825562633}" name="HORARIO FDS - FER" dataDxfId="454"/>
    <tableColumn id="13" xr3:uid="{DD384F9B-9FCD-4A27-A31C-A281BD61F77D}" name="DESCANSO" dataDxfId="453"/>
    <tableColumn id="14" xr3:uid="{13257154-8409-4357-9F6C-F0B09CCF1729}" name="POOL" dataDxfId="452"/>
    <tableColumn id="15" xr3:uid="{4E164253-85F2-4BDF-B188-FE67B28D625F}" name="AG" dataDxfId="45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EDEB-C262-43BE-A34C-C5EBFB77535F}">
  <dimension ref="A1:AV302"/>
  <sheetViews>
    <sheetView showGridLines="0" workbookViewId="0">
      <selection sqref="A1:L4"/>
    </sheetView>
  </sheetViews>
  <sheetFormatPr baseColWidth="10" defaultColWidth="0" defaultRowHeight="12" customHeight="1" x14ac:dyDescent="0.25"/>
  <cols>
    <col min="1" max="1" width="13.85546875" customWidth="1"/>
    <col min="2" max="2" width="24.7109375" bestFit="1" customWidth="1"/>
    <col min="3" max="3" width="18.7109375" style="14" bestFit="1" customWidth="1"/>
    <col min="4" max="4" width="12.140625" style="14" bestFit="1" customWidth="1"/>
    <col min="5" max="5" width="10.5703125" style="14" bestFit="1" customWidth="1"/>
    <col min="6" max="6" width="18" style="14" bestFit="1" customWidth="1"/>
    <col min="7" max="7" width="11.28515625" style="14" bestFit="1" customWidth="1"/>
    <col min="8" max="8" width="9.85546875" style="14" bestFit="1" customWidth="1"/>
    <col min="9" max="9" width="12.28515625" style="14" bestFit="1" customWidth="1"/>
    <col min="10" max="10" width="12.140625" bestFit="1" customWidth="1"/>
    <col min="11" max="11" width="13" style="14" bestFit="1" customWidth="1"/>
    <col min="12" max="12" width="16.85546875" bestFit="1" customWidth="1"/>
    <col min="13" max="48" width="0" hidden="1" customWidth="1"/>
    <col min="49" max="16384" width="11.42578125" hidden="1"/>
  </cols>
  <sheetData>
    <row r="1" spans="1:48" ht="12" customHeight="1" x14ac:dyDescent="0.25">
      <c r="A1" s="119" t="s">
        <v>686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</row>
    <row r="2" spans="1:48" ht="12" customHeight="1" x14ac:dyDescent="0.25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</row>
    <row r="3" spans="1:48" ht="12" customHeight="1" x14ac:dyDescent="0.25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</row>
    <row r="4" spans="1:48" ht="12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</row>
    <row r="5" spans="1:48" s="1" customFormat="1" ht="12" customHeight="1" x14ac:dyDescent="0.2">
      <c r="C5" s="5"/>
      <c r="D5" s="5"/>
      <c r="E5" s="5"/>
      <c r="F5" s="5"/>
      <c r="G5" s="5"/>
      <c r="H5" s="5"/>
      <c r="I5" s="5"/>
      <c r="K5" s="5"/>
    </row>
    <row r="6" spans="1:48" s="1" customFormat="1" ht="12" customHeight="1" x14ac:dyDescent="0.2">
      <c r="C6" s="5"/>
      <c r="D6" s="5"/>
      <c r="E6" s="5"/>
      <c r="F6" s="5"/>
      <c r="G6" s="5"/>
      <c r="H6" s="5"/>
      <c r="I6" s="5"/>
      <c r="K6" s="5"/>
    </row>
    <row r="7" spans="1:48" s="1" customFormat="1" ht="12" customHeight="1" x14ac:dyDescent="0.2">
      <c r="C7" s="5"/>
      <c r="D7" s="5"/>
      <c r="E7" s="5"/>
      <c r="F7" s="5"/>
      <c r="G7" s="5"/>
      <c r="H7" s="5"/>
      <c r="I7" s="5"/>
      <c r="K7" s="5"/>
    </row>
    <row r="8" spans="1:48" s="1" customFormat="1" ht="12" customHeight="1" x14ac:dyDescent="0.2">
      <c r="C8" s="5"/>
      <c r="D8" s="5"/>
      <c r="E8" s="5"/>
      <c r="F8" s="5"/>
      <c r="G8" s="5"/>
      <c r="H8" s="5"/>
      <c r="I8" s="5"/>
      <c r="K8" s="5"/>
    </row>
    <row r="9" spans="1:48" s="1" customFormat="1" ht="12" customHeight="1" x14ac:dyDescent="0.2">
      <c r="C9" s="5"/>
      <c r="D9" s="5"/>
      <c r="E9" s="5"/>
      <c r="F9" s="5"/>
      <c r="G9" s="5"/>
      <c r="H9" s="5"/>
      <c r="I9" s="5"/>
      <c r="K9" s="5"/>
    </row>
    <row r="10" spans="1:48" s="1" customFormat="1" ht="12" customHeight="1" x14ac:dyDescent="0.2">
      <c r="C10" s="5"/>
      <c r="D10" s="5"/>
      <c r="E10" s="5"/>
      <c r="F10" s="5"/>
      <c r="G10" s="5"/>
      <c r="H10" s="5"/>
      <c r="I10" s="5"/>
      <c r="K10" s="5"/>
    </row>
    <row r="11" spans="1:48" s="1" customFormat="1" ht="12" customHeight="1" x14ac:dyDescent="0.2">
      <c r="C11" s="5"/>
      <c r="D11" s="5"/>
      <c r="E11" s="5"/>
      <c r="F11" s="5"/>
      <c r="G11" s="5"/>
      <c r="H11" s="5"/>
      <c r="I11" s="5"/>
      <c r="K11" s="5"/>
    </row>
    <row r="12" spans="1:48" s="1" customFormat="1" ht="12" customHeight="1" x14ac:dyDescent="0.2">
      <c r="C12" s="5"/>
      <c r="D12" s="5"/>
      <c r="E12" s="5"/>
      <c r="F12" s="5"/>
      <c r="G12" s="5"/>
      <c r="H12" s="5"/>
      <c r="I12" s="5"/>
      <c r="K12" s="5"/>
    </row>
    <row r="13" spans="1:48" s="1" customFormat="1" ht="12" customHeight="1" x14ac:dyDescent="0.2">
      <c r="C13" s="5"/>
      <c r="D13" s="5"/>
      <c r="E13" s="5"/>
      <c r="F13" s="5"/>
      <c r="G13" s="5"/>
      <c r="H13" s="5"/>
      <c r="I13" s="5"/>
      <c r="K13" s="5"/>
    </row>
    <row r="14" spans="1:48" s="1" customFormat="1" ht="12" customHeight="1" x14ac:dyDescent="0.2">
      <c r="C14" s="5"/>
      <c r="D14" s="5"/>
      <c r="E14" s="5"/>
      <c r="F14" s="5"/>
      <c r="G14" s="5"/>
      <c r="H14" s="5"/>
      <c r="I14" s="5"/>
      <c r="K14" s="5"/>
    </row>
    <row r="15" spans="1:48" s="1" customFormat="1" ht="12" customHeight="1" x14ac:dyDescent="0.2">
      <c r="C15" s="5"/>
      <c r="D15" s="5"/>
      <c r="E15" s="5"/>
      <c r="F15" s="5"/>
      <c r="G15" s="5"/>
      <c r="H15" s="5"/>
      <c r="I15" s="5"/>
      <c r="K15" s="5"/>
    </row>
    <row r="16" spans="1:48" s="1" customFormat="1" ht="12" customHeight="1" x14ac:dyDescent="0.2">
      <c r="C16" s="5"/>
      <c r="D16" s="5"/>
      <c r="E16" s="5"/>
      <c r="F16" s="5"/>
      <c r="G16" s="5"/>
      <c r="H16" s="5"/>
      <c r="I16" s="5"/>
      <c r="K16" s="5"/>
    </row>
    <row r="17" spans="2:12" s="4" customFormat="1" ht="15" x14ac:dyDescent="0.25">
      <c r="B17" s="22" t="s">
        <v>204</v>
      </c>
      <c r="C17" s="5" t="s">
        <v>273</v>
      </c>
      <c r="D17" s="5" t="s">
        <v>272</v>
      </c>
      <c r="E17" s="5" t="s">
        <v>274</v>
      </c>
      <c r="F17" s="5" t="s">
        <v>393</v>
      </c>
      <c r="G17" s="5" t="s">
        <v>275</v>
      </c>
      <c r="H17" s="5" t="s">
        <v>276</v>
      </c>
      <c r="I17" s="4" t="s">
        <v>277</v>
      </c>
      <c r="J17" s="4" t="s">
        <v>278</v>
      </c>
      <c r="K17" s="5" t="s">
        <v>349</v>
      </c>
      <c r="L17"/>
    </row>
    <row r="18" spans="2:12" s="1" customFormat="1" ht="15" x14ac:dyDescent="0.25">
      <c r="B18" s="15" t="s">
        <v>18</v>
      </c>
      <c r="C18" s="7">
        <v>59.582384259259271</v>
      </c>
      <c r="D18" s="7">
        <v>60.333333333333336</v>
      </c>
      <c r="E18" s="19">
        <v>0.98755333026396575</v>
      </c>
      <c r="F18" s="6">
        <v>945.91666666666663</v>
      </c>
      <c r="G18" s="6">
        <v>7.9009166666666673</v>
      </c>
      <c r="H18" s="20">
        <v>0.87507575757575762</v>
      </c>
      <c r="I18" s="20">
        <v>0.83483617865405169</v>
      </c>
      <c r="J18" s="21">
        <v>29147.059322033878</v>
      </c>
      <c r="K18" s="6">
        <v>243.88174999999998</v>
      </c>
      <c r="L18"/>
    </row>
    <row r="19" spans="2:12" s="1" customFormat="1" ht="15" x14ac:dyDescent="0.25">
      <c r="B19" s="15" t="s">
        <v>28</v>
      </c>
      <c r="C19" s="7">
        <v>112.71596064814813</v>
      </c>
      <c r="D19" s="7">
        <v>121.33333333333333</v>
      </c>
      <c r="E19" s="19">
        <v>0.9289776976495725</v>
      </c>
      <c r="F19" s="6">
        <v>914.16</v>
      </c>
      <c r="G19" s="6">
        <v>8.6851199999999995</v>
      </c>
      <c r="H19" s="20">
        <v>0.83228260869565229</v>
      </c>
      <c r="I19" s="20">
        <v>0.85705440386391041</v>
      </c>
      <c r="J19" s="21">
        <v>58684.423728813526</v>
      </c>
      <c r="K19" s="6">
        <v>276.56816000000003</v>
      </c>
      <c r="L19"/>
    </row>
    <row r="20" spans="2:12" s="1" customFormat="1" ht="15" x14ac:dyDescent="0.25">
      <c r="B20" s="15" t="s">
        <v>26</v>
      </c>
      <c r="C20" s="7">
        <v>120.99106481481479</v>
      </c>
      <c r="D20" s="7">
        <v>129.83333333333331</v>
      </c>
      <c r="E20" s="19">
        <v>0.9318952360576237</v>
      </c>
      <c r="F20" s="6">
        <v>915.80769230769226</v>
      </c>
      <c r="G20" s="6">
        <v>7.8719615384615382</v>
      </c>
      <c r="H20" s="20">
        <v>0.81015972222222221</v>
      </c>
      <c r="I20" s="20">
        <v>0.85734249210579616</v>
      </c>
      <c r="J20" s="21">
        <v>61141.80508474572</v>
      </c>
      <c r="K20" s="6">
        <v>281.72888461538463</v>
      </c>
      <c r="L20"/>
    </row>
    <row r="21" spans="2:12" s="1" customFormat="1" ht="15" x14ac:dyDescent="0.25">
      <c r="B21" s="15" t="s">
        <v>56</v>
      </c>
      <c r="C21" s="7">
        <v>112.49322916666668</v>
      </c>
      <c r="D21" s="7">
        <v>120.66666666666667</v>
      </c>
      <c r="E21" s="19">
        <v>0.93226433011049736</v>
      </c>
      <c r="F21" s="6">
        <v>924.125</v>
      </c>
      <c r="G21" s="6">
        <v>7.8687083333333332</v>
      </c>
      <c r="H21" s="20">
        <v>0.84277536231884087</v>
      </c>
      <c r="I21" s="20">
        <v>0.83200175891163841</v>
      </c>
      <c r="J21" s="21">
        <v>56951.16101694911</v>
      </c>
      <c r="K21" s="6">
        <v>301.87025</v>
      </c>
      <c r="L21"/>
    </row>
    <row r="22" spans="2:12" s="1" customFormat="1" x14ac:dyDescent="0.2">
      <c r="B22" s="15" t="s">
        <v>209</v>
      </c>
      <c r="C22" s="7">
        <v>405.78263888888898</v>
      </c>
      <c r="D22" s="7">
        <v>432.16666666666652</v>
      </c>
      <c r="E22" s="19">
        <v>0.93894941509191465</v>
      </c>
      <c r="F22" s="6">
        <v>921.78160919540232</v>
      </c>
      <c r="G22" s="6">
        <v>8.1087241379310324</v>
      </c>
      <c r="H22" s="20">
        <v>0.83451851851851855</v>
      </c>
      <c r="I22" s="20">
        <v>0.84703203606090438</v>
      </c>
      <c r="J22" s="21">
        <v>205924.44915254225</v>
      </c>
      <c r="K22" s="6">
        <v>280.58186206896545</v>
      </c>
    </row>
    <row r="23" spans="2:12" s="1" customFormat="1" ht="12" customHeight="1" x14ac:dyDescent="0.2">
      <c r="C23" s="5"/>
      <c r="D23" s="5"/>
      <c r="E23" s="5"/>
      <c r="F23" s="5"/>
      <c r="G23" s="5"/>
      <c r="H23" s="5"/>
      <c r="I23" s="5"/>
      <c r="K23" s="5"/>
    </row>
    <row r="24" spans="2:12" s="1" customFormat="1" ht="12" customHeight="1" x14ac:dyDescent="0.2">
      <c r="C24" s="5"/>
      <c r="D24" s="5"/>
      <c r="E24" s="5"/>
      <c r="F24" s="5"/>
      <c r="G24" s="5"/>
      <c r="H24" s="5"/>
      <c r="I24" s="5"/>
      <c r="K24" s="5"/>
    </row>
    <row r="25" spans="2:12" s="1" customFormat="1" ht="12" customHeight="1" x14ac:dyDescent="0.2">
      <c r="C25" s="5"/>
      <c r="D25" s="5"/>
      <c r="E25" s="5"/>
      <c r="F25" s="5"/>
      <c r="G25" s="5"/>
      <c r="H25" s="5"/>
      <c r="I25" s="5"/>
      <c r="K25" s="5"/>
    </row>
    <row r="26" spans="2:12" s="1" customFormat="1" ht="12" customHeight="1" x14ac:dyDescent="0.2">
      <c r="C26" s="5"/>
      <c r="D26" s="5"/>
      <c r="E26" s="5"/>
      <c r="F26" s="5"/>
      <c r="G26" s="5"/>
      <c r="H26" s="5"/>
      <c r="I26" s="5"/>
      <c r="K26" s="5"/>
    </row>
    <row r="27" spans="2:12" s="1" customFormat="1" ht="12" customHeight="1" x14ac:dyDescent="0.2">
      <c r="C27" s="5"/>
      <c r="D27" s="5"/>
      <c r="E27" s="5"/>
      <c r="F27" s="5"/>
      <c r="G27" s="5"/>
      <c r="H27" s="5"/>
      <c r="I27" s="5"/>
      <c r="K27" s="5"/>
    </row>
    <row r="28" spans="2:12" s="1" customFormat="1" ht="12" customHeight="1" x14ac:dyDescent="0.2">
      <c r="C28" s="5"/>
      <c r="D28" s="5"/>
      <c r="E28" s="5"/>
      <c r="F28" s="5"/>
      <c r="G28" s="5"/>
      <c r="H28" s="5"/>
      <c r="I28" s="5"/>
      <c r="K28" s="5"/>
    </row>
    <row r="29" spans="2:12" s="1" customFormat="1" ht="12" customHeight="1" x14ac:dyDescent="0.2">
      <c r="C29" s="5"/>
      <c r="D29" s="5"/>
      <c r="E29" s="5"/>
      <c r="F29" s="5"/>
      <c r="G29" s="5"/>
      <c r="H29" s="5"/>
      <c r="I29" s="5"/>
      <c r="K29" s="5"/>
    </row>
    <row r="30" spans="2:12" s="1" customFormat="1" ht="12" customHeight="1" x14ac:dyDescent="0.2">
      <c r="C30" s="5"/>
      <c r="D30" s="5"/>
      <c r="E30" s="5"/>
      <c r="F30" s="5"/>
      <c r="G30" s="5"/>
      <c r="H30" s="5"/>
      <c r="I30" s="5"/>
      <c r="K30" s="5"/>
    </row>
    <row r="31" spans="2:12" s="1" customFormat="1" ht="12" customHeight="1" x14ac:dyDescent="0.2">
      <c r="C31" s="5"/>
      <c r="D31" s="5"/>
      <c r="E31" s="5"/>
      <c r="F31" s="5"/>
      <c r="G31" s="5"/>
      <c r="H31" s="5"/>
      <c r="I31" s="5"/>
      <c r="K31" s="5"/>
    </row>
    <row r="32" spans="2:12" s="1" customFormat="1" ht="12" customHeight="1" x14ac:dyDescent="0.2">
      <c r="C32" s="5"/>
      <c r="D32" s="5"/>
      <c r="E32" s="5"/>
      <c r="F32" s="5"/>
      <c r="G32" s="5"/>
      <c r="H32" s="5"/>
      <c r="I32" s="5"/>
      <c r="K32" s="5"/>
    </row>
    <row r="33" spans="3:11" s="1" customFormat="1" ht="12" customHeight="1" x14ac:dyDescent="0.2">
      <c r="C33" s="5"/>
      <c r="D33" s="5"/>
      <c r="E33" s="5"/>
      <c r="F33" s="5"/>
      <c r="G33" s="5"/>
      <c r="H33" s="5"/>
      <c r="I33" s="5"/>
      <c r="K33" s="5"/>
    </row>
    <row r="34" spans="3:11" s="1" customFormat="1" ht="12" customHeight="1" x14ac:dyDescent="0.2">
      <c r="C34" s="5"/>
      <c r="D34" s="5"/>
      <c r="E34" s="5"/>
      <c r="F34" s="5"/>
      <c r="G34" s="5"/>
      <c r="H34" s="5"/>
      <c r="I34" s="5"/>
      <c r="K34" s="5"/>
    </row>
    <row r="35" spans="3:11" s="1" customFormat="1" ht="12" customHeight="1" x14ac:dyDescent="0.2">
      <c r="C35" s="5"/>
      <c r="D35" s="5"/>
      <c r="E35" s="5"/>
      <c r="F35" s="5"/>
      <c r="G35" s="5"/>
      <c r="H35" s="5"/>
      <c r="I35" s="5"/>
      <c r="K35" s="5"/>
    </row>
    <row r="36" spans="3:11" s="1" customFormat="1" ht="12" customHeight="1" x14ac:dyDescent="0.2">
      <c r="C36" s="5"/>
      <c r="D36" s="5"/>
      <c r="E36" s="5"/>
      <c r="F36" s="5"/>
      <c r="G36" s="5"/>
      <c r="H36" s="5"/>
      <c r="I36" s="5"/>
      <c r="K36" s="5"/>
    </row>
    <row r="37" spans="3:11" s="1" customFormat="1" ht="12" customHeight="1" x14ac:dyDescent="0.2">
      <c r="C37" s="5"/>
      <c r="D37" s="5"/>
      <c r="E37" s="5"/>
      <c r="F37" s="5"/>
      <c r="G37" s="5"/>
      <c r="H37" s="5"/>
      <c r="I37" s="5"/>
      <c r="K37" s="5"/>
    </row>
    <row r="38" spans="3:11" s="1" customFormat="1" ht="12" customHeight="1" x14ac:dyDescent="0.2">
      <c r="C38" s="5"/>
      <c r="D38" s="5"/>
      <c r="E38" s="5"/>
      <c r="F38" s="5"/>
      <c r="G38" s="5"/>
      <c r="H38" s="5"/>
      <c r="I38" s="5"/>
      <c r="K38" s="5"/>
    </row>
    <row r="39" spans="3:11" s="1" customFormat="1" ht="12" customHeight="1" x14ac:dyDescent="0.2">
      <c r="C39" s="5"/>
      <c r="D39" s="5"/>
      <c r="E39" s="5"/>
      <c r="F39" s="5"/>
      <c r="G39" s="5"/>
      <c r="H39" s="5"/>
      <c r="I39" s="5"/>
      <c r="K39" s="5"/>
    </row>
    <row r="40" spans="3:11" s="1" customFormat="1" ht="12" customHeight="1" x14ac:dyDescent="0.2">
      <c r="C40" s="5"/>
      <c r="D40" s="5"/>
      <c r="E40" s="5"/>
      <c r="F40" s="5"/>
      <c r="G40" s="5"/>
      <c r="H40" s="5"/>
      <c r="I40" s="5"/>
      <c r="K40" s="5"/>
    </row>
    <row r="41" spans="3:11" s="1" customFormat="1" ht="12" customHeight="1" x14ac:dyDescent="0.2">
      <c r="C41" s="5"/>
      <c r="D41" s="5"/>
      <c r="E41" s="5"/>
      <c r="F41" s="5"/>
      <c r="G41" s="5"/>
      <c r="H41" s="5"/>
      <c r="I41" s="5"/>
      <c r="K41" s="5"/>
    </row>
    <row r="42" spans="3:11" s="1" customFormat="1" ht="12" customHeight="1" x14ac:dyDescent="0.2">
      <c r="C42" s="5"/>
      <c r="D42" s="5"/>
      <c r="E42" s="5"/>
      <c r="F42" s="5"/>
      <c r="G42" s="5"/>
      <c r="H42" s="5"/>
      <c r="I42" s="5"/>
      <c r="K42" s="5"/>
    </row>
    <row r="43" spans="3:11" s="1" customFormat="1" ht="12" customHeight="1" x14ac:dyDescent="0.2">
      <c r="C43" s="5"/>
      <c r="D43" s="5"/>
      <c r="E43" s="5"/>
      <c r="F43" s="5"/>
      <c r="G43" s="5"/>
      <c r="H43" s="5"/>
      <c r="I43" s="5"/>
      <c r="K43" s="5"/>
    </row>
    <row r="44" spans="3:11" s="1" customFormat="1" ht="12" customHeight="1" x14ac:dyDescent="0.2">
      <c r="C44" s="5"/>
      <c r="D44" s="5"/>
      <c r="E44" s="5"/>
      <c r="F44" s="5"/>
      <c r="G44" s="5"/>
      <c r="H44" s="5"/>
      <c r="I44" s="5"/>
      <c r="K44" s="5"/>
    </row>
    <row r="45" spans="3:11" s="1" customFormat="1" ht="12" customHeight="1" x14ac:dyDescent="0.2">
      <c r="C45" s="5"/>
      <c r="D45" s="5"/>
      <c r="E45" s="5"/>
      <c r="F45" s="5"/>
      <c r="G45" s="5"/>
      <c r="H45" s="5"/>
      <c r="I45" s="5"/>
      <c r="K45" s="5"/>
    </row>
    <row r="46" spans="3:11" s="1" customFormat="1" ht="12" customHeight="1" x14ac:dyDescent="0.2">
      <c r="C46" s="5"/>
      <c r="D46" s="5"/>
      <c r="E46" s="5"/>
      <c r="F46" s="5"/>
      <c r="G46" s="5"/>
      <c r="H46" s="5"/>
      <c r="I46" s="5"/>
      <c r="K46" s="5"/>
    </row>
    <row r="47" spans="3:11" s="1" customFormat="1" ht="12" customHeight="1" x14ac:dyDescent="0.2">
      <c r="C47" s="5"/>
      <c r="D47" s="5"/>
      <c r="E47" s="5"/>
      <c r="F47" s="5"/>
      <c r="G47" s="5"/>
      <c r="H47" s="5"/>
      <c r="I47" s="5"/>
      <c r="K47" s="5"/>
    </row>
    <row r="48" spans="3:11" s="1" customFormat="1" ht="12" customHeight="1" x14ac:dyDescent="0.2">
      <c r="C48" s="5"/>
      <c r="D48" s="5"/>
      <c r="E48" s="5"/>
      <c r="F48" s="5"/>
      <c r="G48" s="5"/>
      <c r="H48" s="5"/>
      <c r="I48" s="5"/>
      <c r="K48" s="5"/>
    </row>
    <row r="49" spans="3:11" s="1" customFormat="1" ht="12" customHeight="1" x14ac:dyDescent="0.2">
      <c r="C49" s="5"/>
      <c r="D49" s="5"/>
      <c r="E49" s="5"/>
      <c r="F49" s="5"/>
      <c r="G49" s="5"/>
      <c r="H49" s="5"/>
      <c r="I49" s="5"/>
      <c r="K49" s="5"/>
    </row>
    <row r="50" spans="3:11" s="1" customFormat="1" ht="12" customHeight="1" x14ac:dyDescent="0.2">
      <c r="C50" s="5"/>
      <c r="D50" s="5"/>
      <c r="E50" s="5"/>
      <c r="F50" s="5"/>
      <c r="G50" s="5"/>
      <c r="H50" s="5"/>
      <c r="I50" s="5"/>
      <c r="K50" s="5"/>
    </row>
    <row r="51" spans="3:11" s="1" customFormat="1" ht="12" customHeight="1" x14ac:dyDescent="0.2">
      <c r="C51" s="5"/>
      <c r="D51" s="5"/>
      <c r="E51" s="5"/>
      <c r="F51" s="5"/>
      <c r="G51" s="5"/>
      <c r="H51" s="5"/>
      <c r="I51" s="5"/>
      <c r="K51" s="5"/>
    </row>
    <row r="52" spans="3:11" s="1" customFormat="1" ht="12" customHeight="1" x14ac:dyDescent="0.2">
      <c r="C52" s="5"/>
      <c r="D52" s="5"/>
      <c r="E52" s="5"/>
      <c r="F52" s="5"/>
      <c r="G52" s="5"/>
      <c r="H52" s="5"/>
      <c r="I52" s="5"/>
      <c r="K52" s="5"/>
    </row>
    <row r="53" spans="3:11" s="1" customFormat="1" ht="12" customHeight="1" x14ac:dyDescent="0.2">
      <c r="C53" s="5"/>
      <c r="D53" s="5"/>
      <c r="E53" s="5"/>
      <c r="F53" s="5"/>
      <c r="G53" s="5"/>
      <c r="H53" s="5"/>
      <c r="I53" s="5"/>
      <c r="K53" s="5"/>
    </row>
    <row r="54" spans="3:11" s="1" customFormat="1" ht="12" customHeight="1" x14ac:dyDescent="0.2">
      <c r="C54" s="5"/>
      <c r="D54" s="5"/>
      <c r="E54" s="5"/>
      <c r="F54" s="5"/>
      <c r="G54" s="5"/>
      <c r="H54" s="5"/>
      <c r="I54" s="5"/>
      <c r="K54" s="5"/>
    </row>
    <row r="55" spans="3:11" s="1" customFormat="1" ht="12" customHeight="1" x14ac:dyDescent="0.2">
      <c r="C55" s="5"/>
      <c r="D55" s="5"/>
      <c r="E55" s="5"/>
      <c r="F55" s="5"/>
      <c r="G55" s="5"/>
      <c r="H55" s="5"/>
      <c r="I55" s="5"/>
      <c r="K55" s="5"/>
    </row>
    <row r="56" spans="3:11" s="1" customFormat="1" ht="12" customHeight="1" x14ac:dyDescent="0.2">
      <c r="C56" s="5"/>
      <c r="D56" s="5"/>
      <c r="E56" s="5"/>
      <c r="F56" s="5"/>
      <c r="G56" s="5"/>
      <c r="H56" s="5"/>
      <c r="I56" s="5"/>
      <c r="K56" s="5"/>
    </row>
    <row r="57" spans="3:11" s="1" customFormat="1" ht="12" customHeight="1" x14ac:dyDescent="0.2">
      <c r="C57" s="5"/>
      <c r="D57" s="5"/>
      <c r="E57" s="5"/>
      <c r="F57" s="5"/>
      <c r="G57" s="5"/>
      <c r="H57" s="5"/>
      <c r="I57" s="5"/>
      <c r="K57" s="5"/>
    </row>
    <row r="58" spans="3:11" s="1" customFormat="1" ht="12" customHeight="1" x14ac:dyDescent="0.2">
      <c r="C58" s="5"/>
      <c r="D58" s="5"/>
      <c r="E58" s="5"/>
      <c r="F58" s="5"/>
      <c r="G58" s="5"/>
      <c r="H58" s="5"/>
      <c r="I58" s="5"/>
      <c r="K58" s="5"/>
    </row>
    <row r="59" spans="3:11" s="1" customFormat="1" ht="12" customHeight="1" x14ac:dyDescent="0.2">
      <c r="C59" s="5"/>
      <c r="D59" s="5"/>
      <c r="E59" s="5"/>
      <c r="F59" s="5"/>
      <c r="G59" s="5"/>
      <c r="H59" s="5"/>
      <c r="I59" s="5"/>
      <c r="K59" s="5"/>
    </row>
    <row r="60" spans="3:11" s="1" customFormat="1" ht="12" customHeight="1" x14ac:dyDescent="0.2">
      <c r="C60" s="5"/>
      <c r="D60" s="5"/>
      <c r="E60" s="5"/>
      <c r="F60" s="5"/>
      <c r="G60" s="5"/>
      <c r="H60" s="5"/>
      <c r="I60" s="5"/>
      <c r="K60" s="5"/>
    </row>
    <row r="61" spans="3:11" s="1" customFormat="1" ht="12" customHeight="1" x14ac:dyDescent="0.2">
      <c r="C61" s="5"/>
      <c r="D61" s="5"/>
      <c r="E61" s="5"/>
      <c r="F61" s="5"/>
      <c r="G61" s="5"/>
      <c r="H61" s="5"/>
      <c r="I61" s="5"/>
      <c r="K61" s="5"/>
    </row>
    <row r="62" spans="3:11" s="1" customFormat="1" ht="12" customHeight="1" x14ac:dyDescent="0.2">
      <c r="C62" s="5"/>
      <c r="D62" s="5"/>
      <c r="E62" s="5"/>
      <c r="F62" s="5"/>
      <c r="G62" s="5"/>
      <c r="H62" s="5"/>
      <c r="I62" s="5"/>
      <c r="K62" s="5"/>
    </row>
    <row r="63" spans="3:11" s="1" customFormat="1" ht="12" customHeight="1" x14ac:dyDescent="0.2">
      <c r="C63" s="5"/>
      <c r="D63" s="5"/>
      <c r="E63" s="5"/>
      <c r="F63" s="5"/>
      <c r="G63" s="5"/>
      <c r="H63" s="5"/>
      <c r="I63" s="5"/>
      <c r="K63" s="5"/>
    </row>
    <row r="64" spans="3:11" s="1" customFormat="1" ht="12" customHeight="1" x14ac:dyDescent="0.2">
      <c r="C64" s="5"/>
      <c r="D64" s="5"/>
      <c r="E64" s="5"/>
      <c r="F64" s="5"/>
      <c r="G64" s="5"/>
      <c r="H64" s="5"/>
      <c r="I64" s="5"/>
      <c r="K64" s="5"/>
    </row>
    <row r="65" spans="3:11" s="1" customFormat="1" ht="12" customHeight="1" x14ac:dyDescent="0.2">
      <c r="C65" s="5"/>
      <c r="D65" s="5"/>
      <c r="E65" s="5"/>
      <c r="F65" s="5"/>
      <c r="G65" s="5"/>
      <c r="H65" s="5"/>
      <c r="I65" s="5"/>
      <c r="K65" s="5"/>
    </row>
    <row r="66" spans="3:11" s="1" customFormat="1" ht="12" customHeight="1" x14ac:dyDescent="0.2">
      <c r="C66" s="5"/>
      <c r="D66" s="5"/>
      <c r="E66" s="5"/>
      <c r="F66" s="5"/>
      <c r="G66" s="5"/>
      <c r="H66" s="5"/>
      <c r="I66" s="5"/>
      <c r="K66" s="5"/>
    </row>
    <row r="67" spans="3:11" s="1" customFormat="1" ht="12" customHeight="1" x14ac:dyDescent="0.2">
      <c r="C67" s="5"/>
      <c r="D67" s="5"/>
      <c r="E67" s="5"/>
      <c r="F67" s="5"/>
      <c r="G67" s="5"/>
      <c r="H67" s="5"/>
      <c r="I67" s="5"/>
      <c r="K67" s="5"/>
    </row>
    <row r="68" spans="3:11" s="1" customFormat="1" ht="12" customHeight="1" x14ac:dyDescent="0.2">
      <c r="C68" s="5"/>
      <c r="D68" s="5"/>
      <c r="E68" s="5"/>
      <c r="F68" s="5"/>
      <c r="G68" s="5"/>
      <c r="H68" s="5"/>
      <c r="I68" s="5"/>
      <c r="K68" s="5"/>
    </row>
    <row r="69" spans="3:11" s="1" customFormat="1" ht="12" customHeight="1" x14ac:dyDescent="0.2">
      <c r="C69" s="5"/>
      <c r="D69" s="5"/>
      <c r="E69" s="5"/>
      <c r="F69" s="5"/>
      <c r="G69" s="5"/>
      <c r="H69" s="5"/>
      <c r="I69" s="5"/>
      <c r="K69" s="5"/>
    </row>
    <row r="70" spans="3:11" s="1" customFormat="1" ht="12" customHeight="1" x14ac:dyDescent="0.2">
      <c r="C70" s="5"/>
      <c r="D70" s="5"/>
      <c r="E70" s="5"/>
      <c r="F70" s="5"/>
      <c r="G70" s="5"/>
      <c r="H70" s="5"/>
      <c r="I70" s="5"/>
      <c r="K70" s="5"/>
    </row>
    <row r="71" spans="3:11" s="1" customFormat="1" ht="12" customHeight="1" x14ac:dyDescent="0.2">
      <c r="C71" s="5"/>
      <c r="D71" s="5"/>
      <c r="E71" s="5"/>
      <c r="F71" s="5"/>
      <c r="G71" s="5"/>
      <c r="H71" s="5"/>
      <c r="I71" s="5"/>
      <c r="K71" s="5"/>
    </row>
    <row r="72" spans="3:11" s="1" customFormat="1" ht="12" customHeight="1" x14ac:dyDescent="0.2">
      <c r="C72" s="5"/>
      <c r="D72" s="5"/>
      <c r="E72" s="5"/>
      <c r="F72" s="5"/>
      <c r="G72" s="5"/>
      <c r="H72" s="5"/>
      <c r="I72" s="5"/>
      <c r="K72" s="5"/>
    </row>
    <row r="73" spans="3:11" s="1" customFormat="1" ht="12" customHeight="1" x14ac:dyDescent="0.2">
      <c r="C73" s="5"/>
      <c r="D73" s="5"/>
      <c r="E73" s="5"/>
      <c r="F73" s="5"/>
      <c r="G73" s="5"/>
      <c r="H73" s="5"/>
      <c r="I73" s="5"/>
      <c r="K73" s="5"/>
    </row>
    <row r="74" spans="3:11" s="1" customFormat="1" ht="12" customHeight="1" x14ac:dyDescent="0.2">
      <c r="C74" s="5"/>
      <c r="D74" s="5"/>
      <c r="E74" s="5"/>
      <c r="F74" s="5"/>
      <c r="G74" s="5"/>
      <c r="H74" s="5"/>
      <c r="I74" s="5"/>
      <c r="K74" s="5"/>
    </row>
    <row r="75" spans="3:11" s="1" customFormat="1" ht="12" customHeight="1" x14ac:dyDescent="0.2">
      <c r="C75" s="5"/>
      <c r="D75" s="5"/>
      <c r="E75" s="5"/>
      <c r="F75" s="5"/>
      <c r="G75" s="5"/>
      <c r="H75" s="5"/>
      <c r="I75" s="5"/>
      <c r="K75" s="5"/>
    </row>
    <row r="76" spans="3:11" s="1" customFormat="1" ht="12" customHeight="1" x14ac:dyDescent="0.2">
      <c r="C76" s="5"/>
      <c r="D76" s="5"/>
      <c r="E76" s="5"/>
      <c r="F76" s="5"/>
      <c r="G76" s="5"/>
      <c r="H76" s="5"/>
      <c r="I76" s="5"/>
      <c r="K76" s="5"/>
    </row>
    <row r="77" spans="3:11" s="1" customFormat="1" ht="12" customHeight="1" x14ac:dyDescent="0.2">
      <c r="C77" s="5"/>
      <c r="D77" s="5"/>
      <c r="E77" s="5"/>
      <c r="F77" s="5"/>
      <c r="G77" s="5"/>
      <c r="H77" s="5"/>
      <c r="I77" s="5"/>
      <c r="K77" s="5"/>
    </row>
    <row r="78" spans="3:11" s="1" customFormat="1" ht="12" customHeight="1" x14ac:dyDescent="0.2">
      <c r="C78" s="5"/>
      <c r="D78" s="5"/>
      <c r="E78" s="5"/>
      <c r="F78" s="5"/>
      <c r="G78" s="5"/>
      <c r="H78" s="5"/>
      <c r="I78" s="5"/>
      <c r="K78" s="5"/>
    </row>
    <row r="79" spans="3:11" s="1" customFormat="1" ht="12" customHeight="1" x14ac:dyDescent="0.2">
      <c r="C79" s="5"/>
      <c r="D79" s="5"/>
      <c r="E79" s="5"/>
      <c r="F79" s="5"/>
      <c r="G79" s="5"/>
      <c r="H79" s="5"/>
      <c r="I79" s="5"/>
      <c r="K79" s="5"/>
    </row>
    <row r="80" spans="3:11" s="1" customFormat="1" ht="12" customHeight="1" x14ac:dyDescent="0.2">
      <c r="C80" s="5"/>
      <c r="D80" s="5"/>
      <c r="E80" s="5"/>
      <c r="F80" s="5"/>
      <c r="G80" s="5"/>
      <c r="H80" s="5"/>
      <c r="I80" s="5"/>
      <c r="K80" s="5"/>
    </row>
    <row r="81" spans="3:11" s="1" customFormat="1" ht="12" customHeight="1" x14ac:dyDescent="0.2">
      <c r="C81" s="5"/>
      <c r="D81" s="5"/>
      <c r="E81" s="5"/>
      <c r="F81" s="5"/>
      <c r="G81" s="5"/>
      <c r="H81" s="5"/>
      <c r="I81" s="5"/>
      <c r="K81" s="5"/>
    </row>
    <row r="82" spans="3:11" s="1" customFormat="1" ht="12" customHeight="1" x14ac:dyDescent="0.2">
      <c r="C82" s="5"/>
      <c r="D82" s="5"/>
      <c r="E82" s="5"/>
      <c r="F82" s="5"/>
      <c r="G82" s="5"/>
      <c r="H82" s="5"/>
      <c r="I82" s="5"/>
      <c r="K82" s="5"/>
    </row>
    <row r="83" spans="3:11" s="1" customFormat="1" ht="12" customHeight="1" x14ac:dyDescent="0.2">
      <c r="C83" s="5"/>
      <c r="D83" s="5"/>
      <c r="E83" s="5"/>
      <c r="F83" s="5"/>
      <c r="G83" s="5"/>
      <c r="H83" s="5"/>
      <c r="I83" s="5"/>
      <c r="K83" s="5"/>
    </row>
    <row r="84" spans="3:11" s="1" customFormat="1" ht="12" customHeight="1" x14ac:dyDescent="0.2">
      <c r="C84" s="5"/>
      <c r="D84" s="5"/>
      <c r="E84" s="5"/>
      <c r="F84" s="5"/>
      <c r="G84" s="5"/>
      <c r="H84" s="5"/>
      <c r="I84" s="5"/>
      <c r="K84" s="5"/>
    </row>
    <row r="85" spans="3:11" s="1" customFormat="1" ht="12" customHeight="1" x14ac:dyDescent="0.2">
      <c r="C85" s="5"/>
      <c r="D85" s="5"/>
      <c r="E85" s="5"/>
      <c r="F85" s="5"/>
      <c r="G85" s="5"/>
      <c r="H85" s="5"/>
      <c r="I85" s="5"/>
      <c r="K85" s="5"/>
    </row>
    <row r="86" spans="3:11" s="1" customFormat="1" ht="12" customHeight="1" x14ac:dyDescent="0.2">
      <c r="C86" s="5"/>
      <c r="D86" s="5"/>
      <c r="E86" s="5"/>
      <c r="F86" s="5"/>
      <c r="G86" s="5"/>
      <c r="H86" s="5"/>
      <c r="I86" s="5"/>
      <c r="K86" s="5"/>
    </row>
    <row r="87" spans="3:11" s="1" customFormat="1" ht="12" customHeight="1" x14ac:dyDescent="0.2">
      <c r="C87" s="5"/>
      <c r="D87" s="5"/>
      <c r="E87" s="5"/>
      <c r="F87" s="5"/>
      <c r="G87" s="5"/>
      <c r="H87" s="5"/>
      <c r="I87" s="5"/>
      <c r="K87" s="5"/>
    </row>
    <row r="88" spans="3:11" s="1" customFormat="1" ht="12" customHeight="1" x14ac:dyDescent="0.2">
      <c r="C88" s="5"/>
      <c r="D88" s="5"/>
      <c r="E88" s="5"/>
      <c r="F88" s="5"/>
      <c r="G88" s="5"/>
      <c r="H88" s="5"/>
      <c r="I88" s="5"/>
      <c r="K88" s="5"/>
    </row>
    <row r="89" spans="3:11" s="1" customFormat="1" ht="12" customHeight="1" x14ac:dyDescent="0.2">
      <c r="C89" s="5"/>
      <c r="D89" s="5"/>
      <c r="E89" s="5"/>
      <c r="F89" s="5"/>
      <c r="G89" s="5"/>
      <c r="H89" s="5"/>
      <c r="I89" s="5"/>
      <c r="K89" s="5"/>
    </row>
    <row r="90" spans="3:11" s="1" customFormat="1" ht="12" customHeight="1" x14ac:dyDescent="0.2">
      <c r="C90" s="5"/>
      <c r="D90" s="5"/>
      <c r="E90" s="5"/>
      <c r="F90" s="5"/>
      <c r="G90" s="5"/>
      <c r="H90" s="5"/>
      <c r="I90" s="5"/>
      <c r="K90" s="5"/>
    </row>
    <row r="91" spans="3:11" s="1" customFormat="1" ht="12" customHeight="1" x14ac:dyDescent="0.2">
      <c r="C91" s="5"/>
      <c r="D91" s="5"/>
      <c r="E91" s="5"/>
      <c r="F91" s="5"/>
      <c r="G91" s="5"/>
      <c r="H91" s="5"/>
      <c r="I91" s="5"/>
      <c r="K91" s="5"/>
    </row>
    <row r="92" spans="3:11" s="1" customFormat="1" ht="12" customHeight="1" x14ac:dyDescent="0.2">
      <c r="C92" s="5"/>
      <c r="D92" s="5"/>
      <c r="E92" s="5"/>
      <c r="F92" s="5"/>
      <c r="G92" s="5"/>
      <c r="H92" s="5"/>
      <c r="I92" s="5"/>
      <c r="K92" s="5"/>
    </row>
    <row r="93" spans="3:11" s="1" customFormat="1" ht="12" customHeight="1" x14ac:dyDescent="0.2">
      <c r="C93" s="5"/>
      <c r="D93" s="5"/>
      <c r="E93" s="5"/>
      <c r="F93" s="5"/>
      <c r="G93" s="5"/>
      <c r="H93" s="5"/>
      <c r="I93" s="5"/>
      <c r="K93" s="5"/>
    </row>
    <row r="94" spans="3:11" s="1" customFormat="1" ht="12" customHeight="1" x14ac:dyDescent="0.2">
      <c r="C94" s="5"/>
      <c r="D94" s="5"/>
      <c r="E94" s="5"/>
      <c r="F94" s="5"/>
      <c r="G94" s="5"/>
      <c r="H94" s="5"/>
      <c r="I94" s="5"/>
      <c r="K94" s="5"/>
    </row>
    <row r="95" spans="3:11" s="1" customFormat="1" ht="12" customHeight="1" x14ac:dyDescent="0.2">
      <c r="C95" s="5"/>
      <c r="D95" s="5"/>
      <c r="E95" s="5"/>
      <c r="F95" s="5"/>
      <c r="G95" s="5"/>
      <c r="H95" s="5"/>
      <c r="I95" s="5"/>
      <c r="K95" s="5"/>
    </row>
    <row r="96" spans="3:11" s="1" customFormat="1" ht="12" customHeight="1" x14ac:dyDescent="0.2">
      <c r="C96" s="5"/>
      <c r="D96" s="5"/>
      <c r="E96" s="5"/>
      <c r="F96" s="5"/>
      <c r="G96" s="5"/>
      <c r="H96" s="5"/>
      <c r="I96" s="5"/>
      <c r="K96" s="5"/>
    </row>
    <row r="97" spans="3:11" s="1" customFormat="1" ht="12" customHeight="1" x14ac:dyDescent="0.2">
      <c r="C97" s="5"/>
      <c r="D97" s="5"/>
      <c r="E97" s="5"/>
      <c r="F97" s="5"/>
      <c r="G97" s="5"/>
      <c r="H97" s="5"/>
      <c r="I97" s="5"/>
      <c r="K97" s="5"/>
    </row>
    <row r="98" spans="3:11" s="1" customFormat="1" ht="12" customHeight="1" x14ac:dyDescent="0.2">
      <c r="C98" s="5"/>
      <c r="D98" s="5"/>
      <c r="E98" s="5"/>
      <c r="F98" s="5"/>
      <c r="G98" s="5"/>
      <c r="H98" s="5"/>
      <c r="I98" s="5"/>
      <c r="K98" s="5"/>
    </row>
    <row r="99" spans="3:11" s="1" customFormat="1" ht="12" customHeight="1" x14ac:dyDescent="0.2">
      <c r="C99" s="5"/>
      <c r="D99" s="5"/>
      <c r="E99" s="5"/>
      <c r="F99" s="5"/>
      <c r="G99" s="5"/>
      <c r="H99" s="5"/>
      <c r="I99" s="5"/>
      <c r="K99" s="5"/>
    </row>
    <row r="100" spans="3:11" s="1" customFormat="1" ht="12" customHeight="1" x14ac:dyDescent="0.2">
      <c r="C100" s="5"/>
      <c r="D100" s="5"/>
      <c r="E100" s="5"/>
      <c r="F100" s="5"/>
      <c r="G100" s="5"/>
      <c r="H100" s="5"/>
      <c r="I100" s="5"/>
      <c r="K100" s="5"/>
    </row>
    <row r="101" spans="3:11" s="1" customFormat="1" ht="12" customHeight="1" x14ac:dyDescent="0.2">
      <c r="C101" s="5"/>
      <c r="D101" s="5"/>
      <c r="E101" s="5"/>
      <c r="F101" s="5"/>
      <c r="G101" s="5"/>
      <c r="H101" s="5"/>
      <c r="I101" s="5"/>
      <c r="K101" s="5"/>
    </row>
    <row r="102" spans="3:11" s="1" customFormat="1" ht="12" customHeight="1" x14ac:dyDescent="0.2">
      <c r="C102" s="5"/>
      <c r="D102" s="5"/>
      <c r="E102" s="5"/>
      <c r="F102" s="5"/>
      <c r="G102" s="5"/>
      <c r="H102" s="5"/>
      <c r="I102" s="5"/>
      <c r="K102" s="5"/>
    </row>
    <row r="103" spans="3:11" s="1" customFormat="1" ht="12" customHeight="1" x14ac:dyDescent="0.2">
      <c r="C103" s="5"/>
      <c r="D103" s="5"/>
      <c r="E103" s="5"/>
      <c r="F103" s="5"/>
      <c r="G103" s="5"/>
      <c r="H103" s="5"/>
      <c r="I103" s="5"/>
      <c r="K103" s="5"/>
    </row>
    <row r="104" spans="3:11" s="1" customFormat="1" ht="12" customHeight="1" x14ac:dyDescent="0.2">
      <c r="C104" s="5"/>
      <c r="D104" s="5"/>
      <c r="E104" s="5"/>
      <c r="F104" s="5"/>
      <c r="G104" s="5"/>
      <c r="H104" s="5"/>
      <c r="I104" s="5"/>
      <c r="K104" s="5"/>
    </row>
    <row r="105" spans="3:11" s="1" customFormat="1" ht="12" customHeight="1" x14ac:dyDescent="0.2">
      <c r="C105" s="5"/>
      <c r="D105" s="5"/>
      <c r="E105" s="5"/>
      <c r="F105" s="5"/>
      <c r="G105" s="5"/>
      <c r="H105" s="5"/>
      <c r="I105" s="5"/>
      <c r="K105" s="5"/>
    </row>
    <row r="106" spans="3:11" s="1" customFormat="1" ht="12" customHeight="1" x14ac:dyDescent="0.2">
      <c r="C106" s="5"/>
      <c r="D106" s="5"/>
      <c r="E106" s="5"/>
      <c r="F106" s="5"/>
      <c r="G106" s="5"/>
      <c r="H106" s="5"/>
      <c r="I106" s="5"/>
      <c r="K106" s="5"/>
    </row>
    <row r="107" spans="3:11" s="1" customFormat="1" ht="12" customHeight="1" x14ac:dyDescent="0.2">
      <c r="C107" s="5"/>
      <c r="D107" s="5"/>
      <c r="E107" s="5"/>
      <c r="F107" s="5"/>
      <c r="G107" s="5"/>
      <c r="H107" s="5"/>
      <c r="I107" s="5"/>
      <c r="K107" s="5"/>
    </row>
    <row r="108" spans="3:11" s="1" customFormat="1" ht="12" customHeight="1" x14ac:dyDescent="0.2">
      <c r="C108" s="5"/>
      <c r="D108" s="5"/>
      <c r="E108" s="5"/>
      <c r="F108" s="5"/>
      <c r="G108" s="5"/>
      <c r="H108" s="5"/>
      <c r="I108" s="5"/>
      <c r="K108" s="5"/>
    </row>
    <row r="109" spans="3:11" s="1" customFormat="1" ht="12" customHeight="1" x14ac:dyDescent="0.2">
      <c r="C109" s="5"/>
      <c r="D109" s="5"/>
      <c r="E109" s="5"/>
      <c r="F109" s="5"/>
      <c r="G109" s="5"/>
      <c r="H109" s="5"/>
      <c r="I109" s="5"/>
      <c r="K109" s="5"/>
    </row>
    <row r="110" spans="3:11" s="1" customFormat="1" ht="12" customHeight="1" x14ac:dyDescent="0.2">
      <c r="C110" s="5"/>
      <c r="D110" s="5"/>
      <c r="E110" s="5"/>
      <c r="F110" s="5"/>
      <c r="G110" s="5"/>
      <c r="H110" s="5"/>
      <c r="I110" s="5"/>
      <c r="K110" s="5"/>
    </row>
    <row r="111" spans="3:11" s="1" customFormat="1" ht="12" customHeight="1" x14ac:dyDescent="0.2">
      <c r="C111" s="5"/>
      <c r="D111" s="5"/>
      <c r="E111" s="5"/>
      <c r="F111" s="5"/>
      <c r="G111" s="5"/>
      <c r="H111" s="5"/>
      <c r="I111" s="5"/>
      <c r="K111" s="5"/>
    </row>
    <row r="112" spans="3:11" s="1" customFormat="1" ht="12" customHeight="1" x14ac:dyDescent="0.2">
      <c r="C112" s="5"/>
      <c r="D112" s="5"/>
      <c r="E112" s="5"/>
      <c r="F112" s="5"/>
      <c r="G112" s="5"/>
      <c r="H112" s="5"/>
      <c r="I112" s="5"/>
      <c r="K112" s="5"/>
    </row>
    <row r="113" spans="3:11" s="1" customFormat="1" ht="12" customHeight="1" x14ac:dyDescent="0.2">
      <c r="C113" s="5"/>
      <c r="D113" s="5"/>
      <c r="E113" s="5"/>
      <c r="F113" s="5"/>
      <c r="G113" s="5"/>
      <c r="H113" s="5"/>
      <c r="I113" s="5"/>
      <c r="K113" s="5"/>
    </row>
    <row r="114" spans="3:11" s="1" customFormat="1" ht="12" customHeight="1" x14ac:dyDescent="0.2">
      <c r="C114" s="5"/>
      <c r="D114" s="5"/>
      <c r="E114" s="5"/>
      <c r="F114" s="5"/>
      <c r="G114" s="5"/>
      <c r="H114" s="5"/>
      <c r="I114" s="5"/>
      <c r="K114" s="5"/>
    </row>
    <row r="115" spans="3:11" s="1" customFormat="1" ht="12" customHeight="1" x14ac:dyDescent="0.2">
      <c r="C115" s="5"/>
      <c r="D115" s="5"/>
      <c r="E115" s="5"/>
      <c r="F115" s="5"/>
      <c r="G115" s="5"/>
      <c r="H115" s="5"/>
      <c r="I115" s="5"/>
      <c r="K115" s="5"/>
    </row>
    <row r="116" spans="3:11" s="1" customFormat="1" ht="12" customHeight="1" x14ac:dyDescent="0.2">
      <c r="C116" s="5"/>
      <c r="D116" s="5"/>
      <c r="E116" s="5"/>
      <c r="F116" s="5"/>
      <c r="G116" s="5"/>
      <c r="H116" s="5"/>
      <c r="I116" s="5"/>
      <c r="K116" s="5"/>
    </row>
    <row r="117" spans="3:11" s="1" customFormat="1" ht="12" customHeight="1" x14ac:dyDescent="0.2">
      <c r="C117" s="5"/>
      <c r="D117" s="5"/>
      <c r="E117" s="5"/>
      <c r="F117" s="5"/>
      <c r="G117" s="5"/>
      <c r="H117" s="5"/>
      <c r="I117" s="5"/>
      <c r="K117" s="5"/>
    </row>
    <row r="118" spans="3:11" s="1" customFormat="1" ht="12" customHeight="1" x14ac:dyDescent="0.2">
      <c r="C118" s="5"/>
      <c r="D118" s="5"/>
      <c r="E118" s="5"/>
      <c r="F118" s="5"/>
      <c r="G118" s="5"/>
      <c r="H118" s="5"/>
      <c r="I118" s="5"/>
      <c r="K118" s="5"/>
    </row>
    <row r="119" spans="3:11" s="1" customFormat="1" ht="12" customHeight="1" x14ac:dyDescent="0.2">
      <c r="C119" s="5"/>
      <c r="D119" s="5"/>
      <c r="E119" s="5"/>
      <c r="F119" s="5"/>
      <c r="G119" s="5"/>
      <c r="H119" s="5"/>
      <c r="I119" s="5"/>
      <c r="K119" s="5"/>
    </row>
    <row r="120" spans="3:11" s="1" customFormat="1" ht="12" customHeight="1" x14ac:dyDescent="0.2">
      <c r="C120" s="5"/>
      <c r="D120" s="5"/>
      <c r="E120" s="5"/>
      <c r="F120" s="5"/>
      <c r="G120" s="5"/>
      <c r="H120" s="5"/>
      <c r="I120" s="5"/>
      <c r="K120" s="5"/>
    </row>
    <row r="121" spans="3:11" s="1" customFormat="1" ht="12" customHeight="1" x14ac:dyDescent="0.2">
      <c r="C121" s="5"/>
      <c r="D121" s="5"/>
      <c r="E121" s="5"/>
      <c r="F121" s="5"/>
      <c r="G121" s="5"/>
      <c r="H121" s="5"/>
      <c r="I121" s="5"/>
      <c r="K121" s="5"/>
    </row>
    <row r="122" spans="3:11" s="1" customFormat="1" ht="12" customHeight="1" x14ac:dyDescent="0.2">
      <c r="C122" s="5"/>
      <c r="D122" s="5"/>
      <c r="E122" s="5"/>
      <c r="F122" s="5"/>
      <c r="G122" s="5"/>
      <c r="H122" s="5"/>
      <c r="I122" s="5"/>
      <c r="K122" s="5"/>
    </row>
    <row r="123" spans="3:11" s="1" customFormat="1" ht="12" customHeight="1" x14ac:dyDescent="0.2">
      <c r="C123" s="5"/>
      <c r="D123" s="5"/>
      <c r="E123" s="5"/>
      <c r="F123" s="5"/>
      <c r="G123" s="5"/>
      <c r="H123" s="5"/>
      <c r="I123" s="5"/>
      <c r="K123" s="5"/>
    </row>
    <row r="124" spans="3:11" s="1" customFormat="1" ht="12" customHeight="1" x14ac:dyDescent="0.2">
      <c r="C124" s="5"/>
      <c r="D124" s="5"/>
      <c r="E124" s="5"/>
      <c r="F124" s="5"/>
      <c r="G124" s="5"/>
      <c r="H124" s="5"/>
      <c r="I124" s="5"/>
      <c r="K124" s="5"/>
    </row>
    <row r="125" spans="3:11" s="1" customFormat="1" ht="12" customHeight="1" x14ac:dyDescent="0.2">
      <c r="C125" s="5"/>
      <c r="D125" s="5"/>
      <c r="E125" s="5"/>
      <c r="F125" s="5"/>
      <c r="G125" s="5"/>
      <c r="H125" s="5"/>
      <c r="I125" s="5"/>
      <c r="K125" s="5"/>
    </row>
    <row r="126" spans="3:11" s="1" customFormat="1" ht="12" customHeight="1" x14ac:dyDescent="0.2">
      <c r="C126" s="5"/>
      <c r="D126" s="5"/>
      <c r="E126" s="5"/>
      <c r="F126" s="5"/>
      <c r="G126" s="5"/>
      <c r="H126" s="5"/>
      <c r="I126" s="5"/>
      <c r="K126" s="5"/>
    </row>
    <row r="127" spans="3:11" s="1" customFormat="1" ht="12" customHeight="1" x14ac:dyDescent="0.2">
      <c r="C127" s="5"/>
      <c r="D127" s="5"/>
      <c r="E127" s="5"/>
      <c r="F127" s="5"/>
      <c r="G127" s="5"/>
      <c r="H127" s="5"/>
      <c r="I127" s="5"/>
      <c r="K127" s="5"/>
    </row>
    <row r="128" spans="3:11" s="1" customFormat="1" ht="12" customHeight="1" x14ac:dyDescent="0.2">
      <c r="C128" s="5"/>
      <c r="D128" s="5"/>
      <c r="E128" s="5"/>
      <c r="F128" s="5"/>
      <c r="G128" s="5"/>
      <c r="H128" s="5"/>
      <c r="I128" s="5"/>
      <c r="K128" s="5"/>
    </row>
    <row r="129" spans="3:11" s="1" customFormat="1" ht="12" customHeight="1" x14ac:dyDescent="0.2">
      <c r="C129" s="5"/>
      <c r="D129" s="5"/>
      <c r="E129" s="5"/>
      <c r="F129" s="5"/>
      <c r="G129" s="5"/>
      <c r="H129" s="5"/>
      <c r="I129" s="5"/>
      <c r="K129" s="5"/>
    </row>
    <row r="130" spans="3:11" s="1" customFormat="1" ht="12" customHeight="1" x14ac:dyDescent="0.2">
      <c r="C130" s="5"/>
      <c r="D130" s="5"/>
      <c r="E130" s="5"/>
      <c r="F130" s="5"/>
      <c r="G130" s="5"/>
      <c r="H130" s="5"/>
      <c r="I130" s="5"/>
      <c r="K130" s="5"/>
    </row>
    <row r="131" spans="3:11" s="1" customFormat="1" ht="12" customHeight="1" x14ac:dyDescent="0.2">
      <c r="C131" s="5"/>
      <c r="D131" s="5"/>
      <c r="E131" s="5"/>
      <c r="F131" s="5"/>
      <c r="G131" s="5"/>
      <c r="H131" s="5"/>
      <c r="I131" s="5"/>
      <c r="K131" s="5"/>
    </row>
    <row r="132" spans="3:11" s="1" customFormat="1" ht="12" customHeight="1" x14ac:dyDescent="0.2">
      <c r="C132" s="5"/>
      <c r="D132" s="5"/>
      <c r="E132" s="5"/>
      <c r="F132" s="5"/>
      <c r="G132" s="5"/>
      <c r="H132" s="5"/>
      <c r="I132" s="5"/>
      <c r="K132" s="5"/>
    </row>
    <row r="133" spans="3:11" s="1" customFormat="1" ht="12" customHeight="1" x14ac:dyDescent="0.2">
      <c r="C133" s="5"/>
      <c r="D133" s="5"/>
      <c r="E133" s="5"/>
      <c r="F133" s="5"/>
      <c r="G133" s="5"/>
      <c r="H133" s="5"/>
      <c r="I133" s="5"/>
      <c r="K133" s="5"/>
    </row>
    <row r="134" spans="3:11" s="1" customFormat="1" ht="12" customHeight="1" x14ac:dyDescent="0.2">
      <c r="C134" s="5"/>
      <c r="D134" s="5"/>
      <c r="E134" s="5"/>
      <c r="F134" s="5"/>
      <c r="G134" s="5"/>
      <c r="H134" s="5"/>
      <c r="I134" s="5"/>
      <c r="K134" s="5"/>
    </row>
    <row r="135" spans="3:11" s="1" customFormat="1" ht="12" customHeight="1" x14ac:dyDescent="0.2">
      <c r="C135" s="5"/>
      <c r="D135" s="5"/>
      <c r="E135" s="5"/>
      <c r="F135" s="5"/>
      <c r="G135" s="5"/>
      <c r="H135" s="5"/>
      <c r="I135" s="5"/>
      <c r="K135" s="5"/>
    </row>
    <row r="136" spans="3:11" s="1" customFormat="1" ht="12" customHeight="1" x14ac:dyDescent="0.2">
      <c r="C136" s="5"/>
      <c r="D136" s="5"/>
      <c r="E136" s="5"/>
      <c r="F136" s="5"/>
      <c r="G136" s="5"/>
      <c r="H136" s="5"/>
      <c r="I136" s="5"/>
      <c r="K136" s="5"/>
    </row>
    <row r="137" spans="3:11" s="1" customFormat="1" ht="12" customHeight="1" x14ac:dyDescent="0.2">
      <c r="C137" s="5"/>
      <c r="D137" s="5"/>
      <c r="E137" s="5"/>
      <c r="F137" s="5"/>
      <c r="G137" s="5"/>
      <c r="H137" s="5"/>
      <c r="I137" s="5"/>
      <c r="K137" s="5"/>
    </row>
    <row r="138" spans="3:11" s="1" customFormat="1" ht="12" customHeight="1" x14ac:dyDescent="0.2">
      <c r="C138" s="5"/>
      <c r="D138" s="5"/>
      <c r="E138" s="5"/>
      <c r="F138" s="5"/>
      <c r="G138" s="5"/>
      <c r="H138" s="5"/>
      <c r="I138" s="5"/>
      <c r="K138" s="5"/>
    </row>
    <row r="139" spans="3:11" s="1" customFormat="1" ht="12" customHeight="1" x14ac:dyDescent="0.2">
      <c r="C139" s="5"/>
      <c r="D139" s="5"/>
      <c r="E139" s="5"/>
      <c r="F139" s="5"/>
      <c r="G139" s="5"/>
      <c r="H139" s="5"/>
      <c r="I139" s="5"/>
      <c r="K139" s="5"/>
    </row>
    <row r="140" spans="3:11" s="1" customFormat="1" ht="12" customHeight="1" x14ac:dyDescent="0.2">
      <c r="C140" s="5"/>
      <c r="D140" s="5"/>
      <c r="E140" s="5"/>
      <c r="F140" s="5"/>
      <c r="G140" s="5"/>
      <c r="H140" s="5"/>
      <c r="I140" s="5"/>
      <c r="K140" s="5"/>
    </row>
    <row r="141" spans="3:11" s="1" customFormat="1" ht="12" customHeight="1" x14ac:dyDescent="0.2">
      <c r="C141" s="5"/>
      <c r="D141" s="5"/>
      <c r="E141" s="5"/>
      <c r="F141" s="5"/>
      <c r="G141" s="5"/>
      <c r="H141" s="5"/>
      <c r="I141" s="5"/>
      <c r="K141" s="5"/>
    </row>
    <row r="142" spans="3:11" s="1" customFormat="1" ht="12" customHeight="1" x14ac:dyDescent="0.2">
      <c r="C142" s="5"/>
      <c r="D142" s="5"/>
      <c r="E142" s="5"/>
      <c r="F142" s="5"/>
      <c r="G142" s="5"/>
      <c r="H142" s="5"/>
      <c r="I142" s="5"/>
      <c r="K142" s="5"/>
    </row>
    <row r="143" spans="3:11" s="1" customFormat="1" ht="12" customHeight="1" x14ac:dyDescent="0.2">
      <c r="C143" s="5"/>
      <c r="D143" s="5"/>
      <c r="E143" s="5"/>
      <c r="F143" s="5"/>
      <c r="G143" s="5"/>
      <c r="H143" s="5"/>
      <c r="I143" s="5"/>
      <c r="K143" s="5"/>
    </row>
    <row r="144" spans="3:11" s="1" customFormat="1" ht="12" customHeight="1" x14ac:dyDescent="0.2">
      <c r="C144" s="5"/>
      <c r="D144" s="5"/>
      <c r="E144" s="5"/>
      <c r="F144" s="5"/>
      <c r="G144" s="5"/>
      <c r="H144" s="5"/>
      <c r="I144" s="5"/>
      <c r="K144" s="5"/>
    </row>
    <row r="145" spans="3:11" s="1" customFormat="1" ht="12" customHeight="1" x14ac:dyDescent="0.2">
      <c r="C145" s="5"/>
      <c r="D145" s="5"/>
      <c r="E145" s="5"/>
      <c r="F145" s="5"/>
      <c r="G145" s="5"/>
      <c r="H145" s="5"/>
      <c r="I145" s="5"/>
      <c r="K145" s="5"/>
    </row>
    <row r="146" spans="3:11" s="1" customFormat="1" ht="12" customHeight="1" x14ac:dyDescent="0.2">
      <c r="C146" s="5"/>
      <c r="D146" s="5"/>
      <c r="E146" s="5"/>
      <c r="F146" s="5"/>
      <c r="G146" s="5"/>
      <c r="H146" s="5"/>
      <c r="I146" s="5"/>
      <c r="K146" s="5"/>
    </row>
    <row r="147" spans="3:11" s="1" customFormat="1" ht="12" customHeight="1" x14ac:dyDescent="0.2">
      <c r="C147" s="5"/>
      <c r="D147" s="5"/>
      <c r="E147" s="5"/>
      <c r="F147" s="5"/>
      <c r="G147" s="5"/>
      <c r="H147" s="5"/>
      <c r="I147" s="5"/>
      <c r="K147" s="5"/>
    </row>
    <row r="148" spans="3:11" s="1" customFormat="1" ht="12" customHeight="1" x14ac:dyDescent="0.2">
      <c r="C148" s="5"/>
      <c r="D148" s="5"/>
      <c r="E148" s="5"/>
      <c r="F148" s="5"/>
      <c r="G148" s="5"/>
      <c r="H148" s="5"/>
      <c r="I148" s="5"/>
      <c r="K148" s="5"/>
    </row>
    <row r="149" spans="3:11" s="1" customFormat="1" ht="12" customHeight="1" x14ac:dyDescent="0.2">
      <c r="C149" s="5"/>
      <c r="D149" s="5"/>
      <c r="E149" s="5"/>
      <c r="F149" s="5"/>
      <c r="G149" s="5"/>
      <c r="H149" s="5"/>
      <c r="I149" s="5"/>
      <c r="K149" s="5"/>
    </row>
    <row r="150" spans="3:11" s="1" customFormat="1" ht="12" customHeight="1" x14ac:dyDescent="0.2">
      <c r="C150" s="5"/>
      <c r="D150" s="5"/>
      <c r="E150" s="5"/>
      <c r="F150" s="5"/>
      <c r="G150" s="5"/>
      <c r="H150" s="5"/>
      <c r="I150" s="5"/>
      <c r="K150" s="5"/>
    </row>
    <row r="151" spans="3:11" s="1" customFormat="1" ht="12" customHeight="1" x14ac:dyDescent="0.2">
      <c r="C151" s="5"/>
      <c r="D151" s="5"/>
      <c r="E151" s="5"/>
      <c r="F151" s="5"/>
      <c r="G151" s="5"/>
      <c r="H151" s="5"/>
      <c r="I151" s="5"/>
      <c r="K151" s="5"/>
    </row>
    <row r="152" spans="3:11" s="1" customFormat="1" ht="12" customHeight="1" x14ac:dyDescent="0.2">
      <c r="C152" s="5"/>
      <c r="D152" s="5"/>
      <c r="E152" s="5"/>
      <c r="F152" s="5"/>
      <c r="G152" s="5"/>
      <c r="H152" s="5"/>
      <c r="I152" s="5"/>
      <c r="K152" s="5"/>
    </row>
    <row r="153" spans="3:11" s="1" customFormat="1" ht="12" customHeight="1" x14ac:dyDescent="0.2">
      <c r="C153" s="5"/>
      <c r="D153" s="5"/>
      <c r="E153" s="5"/>
      <c r="F153" s="5"/>
      <c r="G153" s="5"/>
      <c r="H153" s="5"/>
      <c r="I153" s="5"/>
      <c r="K153" s="5"/>
    </row>
    <row r="154" spans="3:11" s="1" customFormat="1" ht="12" customHeight="1" x14ac:dyDescent="0.2">
      <c r="C154" s="5"/>
      <c r="D154" s="5"/>
      <c r="E154" s="5"/>
      <c r="F154" s="5"/>
      <c r="G154" s="5"/>
      <c r="H154" s="5"/>
      <c r="I154" s="5"/>
      <c r="K154" s="5"/>
    </row>
    <row r="155" spans="3:11" s="1" customFormat="1" ht="12" customHeight="1" x14ac:dyDescent="0.2">
      <c r="C155" s="5"/>
      <c r="D155" s="5"/>
      <c r="E155" s="5"/>
      <c r="F155" s="5"/>
      <c r="G155" s="5"/>
      <c r="H155" s="5"/>
      <c r="I155" s="5"/>
      <c r="K155" s="5"/>
    </row>
    <row r="156" spans="3:11" s="1" customFormat="1" ht="12" customHeight="1" x14ac:dyDescent="0.2">
      <c r="C156" s="5"/>
      <c r="D156" s="5"/>
      <c r="E156" s="5"/>
      <c r="F156" s="5"/>
      <c r="G156" s="5"/>
      <c r="H156" s="5"/>
      <c r="I156" s="5"/>
      <c r="K156" s="5"/>
    </row>
    <row r="157" spans="3:11" s="1" customFormat="1" ht="12" customHeight="1" x14ac:dyDescent="0.2">
      <c r="C157" s="5"/>
      <c r="D157" s="5"/>
      <c r="E157" s="5"/>
      <c r="F157" s="5"/>
      <c r="G157" s="5"/>
      <c r="H157" s="5"/>
      <c r="I157" s="5"/>
      <c r="K157" s="5"/>
    </row>
    <row r="158" spans="3:11" s="1" customFormat="1" ht="12" customHeight="1" x14ac:dyDescent="0.2">
      <c r="C158" s="5"/>
      <c r="D158" s="5"/>
      <c r="E158" s="5"/>
      <c r="F158" s="5"/>
      <c r="G158" s="5"/>
      <c r="H158" s="5"/>
      <c r="I158" s="5"/>
      <c r="K158" s="5"/>
    </row>
    <row r="159" spans="3:11" s="1" customFormat="1" ht="12" customHeight="1" x14ac:dyDescent="0.2">
      <c r="C159" s="5"/>
      <c r="D159" s="5"/>
      <c r="E159" s="5"/>
      <c r="F159" s="5"/>
      <c r="G159" s="5"/>
      <c r="H159" s="5"/>
      <c r="I159" s="5"/>
      <c r="K159" s="5"/>
    </row>
    <row r="160" spans="3:11" s="1" customFormat="1" ht="12" customHeight="1" x14ac:dyDescent="0.2">
      <c r="C160" s="5"/>
      <c r="D160" s="5"/>
      <c r="E160" s="5"/>
      <c r="F160" s="5"/>
      <c r="G160" s="5"/>
      <c r="H160" s="5"/>
      <c r="I160" s="5"/>
      <c r="K160" s="5"/>
    </row>
    <row r="161" spans="3:11" s="1" customFormat="1" ht="12" customHeight="1" x14ac:dyDescent="0.2">
      <c r="C161" s="5"/>
      <c r="D161" s="5"/>
      <c r="E161" s="5"/>
      <c r="F161" s="5"/>
      <c r="G161" s="5"/>
      <c r="H161" s="5"/>
      <c r="I161" s="5"/>
      <c r="K161" s="5"/>
    </row>
    <row r="162" spans="3:11" s="1" customFormat="1" ht="12" customHeight="1" x14ac:dyDescent="0.2">
      <c r="C162" s="5"/>
      <c r="D162" s="5"/>
      <c r="E162" s="5"/>
      <c r="F162" s="5"/>
      <c r="G162" s="5"/>
      <c r="H162" s="5"/>
      <c r="I162" s="5"/>
      <c r="K162" s="5"/>
    </row>
    <row r="163" spans="3:11" s="1" customFormat="1" ht="12" customHeight="1" x14ac:dyDescent="0.2">
      <c r="C163" s="5"/>
      <c r="D163" s="5"/>
      <c r="E163" s="5"/>
      <c r="F163" s="5"/>
      <c r="G163" s="5"/>
      <c r="H163" s="5"/>
      <c r="I163" s="5"/>
      <c r="K163" s="5"/>
    </row>
    <row r="164" spans="3:11" s="1" customFormat="1" ht="12" customHeight="1" x14ac:dyDescent="0.2">
      <c r="C164" s="5"/>
      <c r="D164" s="5"/>
      <c r="E164" s="5"/>
      <c r="F164" s="5"/>
      <c r="G164" s="5"/>
      <c r="H164" s="5"/>
      <c r="I164" s="5"/>
      <c r="K164" s="5"/>
    </row>
    <row r="165" spans="3:11" s="1" customFormat="1" ht="12" customHeight="1" x14ac:dyDescent="0.2">
      <c r="C165" s="5"/>
      <c r="D165" s="5"/>
      <c r="E165" s="5"/>
      <c r="F165" s="5"/>
      <c r="G165" s="5"/>
      <c r="H165" s="5"/>
      <c r="I165" s="5"/>
      <c r="K165" s="5"/>
    </row>
    <row r="166" spans="3:11" s="1" customFormat="1" ht="12" customHeight="1" x14ac:dyDescent="0.2">
      <c r="C166" s="5"/>
      <c r="D166" s="5"/>
      <c r="E166" s="5"/>
      <c r="F166" s="5"/>
      <c r="G166" s="5"/>
      <c r="H166" s="5"/>
      <c r="I166" s="5"/>
      <c r="K166" s="5"/>
    </row>
    <row r="167" spans="3:11" s="1" customFormat="1" ht="12" customHeight="1" x14ac:dyDescent="0.2">
      <c r="C167" s="5"/>
      <c r="D167" s="5"/>
      <c r="E167" s="5"/>
      <c r="F167" s="5"/>
      <c r="G167" s="5"/>
      <c r="H167" s="5"/>
      <c r="I167" s="5"/>
      <c r="K167" s="5"/>
    </row>
    <row r="168" spans="3:11" s="1" customFormat="1" ht="12" customHeight="1" x14ac:dyDescent="0.2">
      <c r="C168" s="5"/>
      <c r="D168" s="5"/>
      <c r="E168" s="5"/>
      <c r="F168" s="5"/>
      <c r="G168" s="5"/>
      <c r="H168" s="5"/>
      <c r="I168" s="5"/>
      <c r="K168" s="5"/>
    </row>
    <row r="169" spans="3:11" s="1" customFormat="1" ht="12" customHeight="1" x14ac:dyDescent="0.2">
      <c r="C169" s="5"/>
      <c r="D169" s="5"/>
      <c r="E169" s="5"/>
      <c r="F169" s="5"/>
      <c r="G169" s="5"/>
      <c r="H169" s="5"/>
      <c r="I169" s="5"/>
      <c r="K169" s="5"/>
    </row>
    <row r="170" spans="3:11" s="1" customFormat="1" ht="12" customHeight="1" x14ac:dyDescent="0.2">
      <c r="C170" s="5"/>
      <c r="D170" s="5"/>
      <c r="E170" s="5"/>
      <c r="F170" s="5"/>
      <c r="G170" s="5"/>
      <c r="H170" s="5"/>
      <c r="I170" s="5"/>
      <c r="K170" s="5"/>
    </row>
    <row r="171" spans="3:11" s="1" customFormat="1" ht="12" customHeight="1" x14ac:dyDescent="0.2">
      <c r="C171" s="5"/>
      <c r="D171" s="5"/>
      <c r="E171" s="5"/>
      <c r="F171" s="5"/>
      <c r="G171" s="5"/>
      <c r="H171" s="5"/>
      <c r="I171" s="5"/>
      <c r="K171" s="5"/>
    </row>
    <row r="172" spans="3:11" s="1" customFormat="1" ht="12" customHeight="1" x14ac:dyDescent="0.2">
      <c r="C172" s="5"/>
      <c r="D172" s="5"/>
      <c r="E172" s="5"/>
      <c r="F172" s="5"/>
      <c r="G172" s="5"/>
      <c r="H172" s="5"/>
      <c r="I172" s="5"/>
      <c r="K172" s="5"/>
    </row>
    <row r="173" spans="3:11" s="1" customFormat="1" ht="12" customHeight="1" x14ac:dyDescent="0.2">
      <c r="C173" s="5"/>
      <c r="D173" s="5"/>
      <c r="E173" s="5"/>
      <c r="F173" s="5"/>
      <c r="G173" s="5"/>
      <c r="H173" s="5"/>
      <c r="I173" s="5"/>
      <c r="K173" s="5"/>
    </row>
    <row r="174" spans="3:11" s="1" customFormat="1" ht="12" customHeight="1" x14ac:dyDescent="0.2">
      <c r="C174" s="5"/>
      <c r="D174" s="5"/>
      <c r="E174" s="5"/>
      <c r="F174" s="5"/>
      <c r="G174" s="5"/>
      <c r="H174" s="5"/>
      <c r="I174" s="5"/>
      <c r="K174" s="5"/>
    </row>
    <row r="175" spans="3:11" s="1" customFormat="1" ht="12" customHeight="1" x14ac:dyDescent="0.2">
      <c r="C175" s="5"/>
      <c r="D175" s="5"/>
      <c r="E175" s="5"/>
      <c r="F175" s="5"/>
      <c r="G175" s="5"/>
      <c r="H175" s="5"/>
      <c r="I175" s="5"/>
      <c r="K175" s="5"/>
    </row>
    <row r="176" spans="3:11" s="1" customFormat="1" ht="12" customHeight="1" x14ac:dyDescent="0.2">
      <c r="C176" s="5"/>
      <c r="D176" s="5"/>
      <c r="E176" s="5"/>
      <c r="F176" s="5"/>
      <c r="G176" s="5"/>
      <c r="H176" s="5"/>
      <c r="I176" s="5"/>
      <c r="K176" s="5"/>
    </row>
    <row r="177" spans="3:11" s="1" customFormat="1" ht="12" customHeight="1" x14ac:dyDescent="0.2">
      <c r="C177" s="5"/>
      <c r="D177" s="5"/>
      <c r="E177" s="5"/>
      <c r="F177" s="5"/>
      <c r="G177" s="5"/>
      <c r="H177" s="5"/>
      <c r="I177" s="5"/>
      <c r="K177" s="5"/>
    </row>
    <row r="178" spans="3:11" s="1" customFormat="1" ht="12" customHeight="1" x14ac:dyDescent="0.2">
      <c r="C178" s="5"/>
      <c r="D178" s="5"/>
      <c r="E178" s="5"/>
      <c r="F178" s="5"/>
      <c r="G178" s="5"/>
      <c r="H178" s="5"/>
      <c r="I178" s="5"/>
      <c r="K178" s="5"/>
    </row>
    <row r="179" spans="3:11" s="1" customFormat="1" ht="12" customHeight="1" x14ac:dyDescent="0.2">
      <c r="C179" s="5"/>
      <c r="D179" s="5"/>
      <c r="E179" s="5"/>
      <c r="F179" s="5"/>
      <c r="G179" s="5"/>
      <c r="H179" s="5"/>
      <c r="I179" s="5"/>
      <c r="K179" s="5"/>
    </row>
    <row r="180" spans="3:11" s="1" customFormat="1" ht="12" customHeight="1" x14ac:dyDescent="0.2">
      <c r="C180" s="5"/>
      <c r="D180" s="5"/>
      <c r="E180" s="5"/>
      <c r="F180" s="5"/>
      <c r="G180" s="5"/>
      <c r="H180" s="5"/>
      <c r="I180" s="5"/>
      <c r="K180" s="5"/>
    </row>
    <row r="181" spans="3:11" s="1" customFormat="1" ht="12" customHeight="1" x14ac:dyDescent="0.2">
      <c r="C181" s="5"/>
      <c r="D181" s="5"/>
      <c r="E181" s="5"/>
      <c r="F181" s="5"/>
      <c r="G181" s="5"/>
      <c r="H181" s="5"/>
      <c r="I181" s="5"/>
      <c r="K181" s="5"/>
    </row>
    <row r="182" spans="3:11" s="1" customFormat="1" ht="12" customHeight="1" x14ac:dyDescent="0.2">
      <c r="C182" s="5"/>
      <c r="D182" s="5"/>
      <c r="E182" s="5"/>
      <c r="F182" s="5"/>
      <c r="G182" s="5"/>
      <c r="H182" s="5"/>
      <c r="I182" s="5"/>
      <c r="K182" s="5"/>
    </row>
    <row r="183" spans="3:11" s="1" customFormat="1" ht="12" customHeight="1" x14ac:dyDescent="0.2">
      <c r="C183" s="5"/>
      <c r="D183" s="5"/>
      <c r="E183" s="5"/>
      <c r="F183" s="5"/>
      <c r="G183" s="5"/>
      <c r="H183" s="5"/>
      <c r="I183" s="5"/>
      <c r="K183" s="5"/>
    </row>
    <row r="184" spans="3:11" s="1" customFormat="1" ht="12" customHeight="1" x14ac:dyDescent="0.2">
      <c r="C184" s="5"/>
      <c r="D184" s="5"/>
      <c r="E184" s="5"/>
      <c r="F184" s="5"/>
      <c r="G184" s="5"/>
      <c r="H184" s="5"/>
      <c r="I184" s="5"/>
      <c r="K184" s="5"/>
    </row>
    <row r="185" spans="3:11" s="1" customFormat="1" ht="12" customHeight="1" x14ac:dyDescent="0.2">
      <c r="C185" s="5"/>
      <c r="D185" s="5"/>
      <c r="E185" s="5"/>
      <c r="F185" s="5"/>
      <c r="G185" s="5"/>
      <c r="H185" s="5"/>
      <c r="I185" s="5"/>
      <c r="K185" s="5"/>
    </row>
    <row r="186" spans="3:11" s="1" customFormat="1" ht="12" customHeight="1" x14ac:dyDescent="0.2">
      <c r="C186" s="5"/>
      <c r="D186" s="5"/>
      <c r="E186" s="5"/>
      <c r="F186" s="5"/>
      <c r="G186" s="5"/>
      <c r="H186" s="5"/>
      <c r="I186" s="5"/>
      <c r="K186" s="5"/>
    </row>
    <row r="187" spans="3:11" s="1" customFormat="1" ht="12" customHeight="1" x14ac:dyDescent="0.2">
      <c r="C187" s="5"/>
      <c r="D187" s="5"/>
      <c r="E187" s="5"/>
      <c r="F187" s="5"/>
      <c r="G187" s="5"/>
      <c r="H187" s="5"/>
      <c r="I187" s="5"/>
      <c r="K187" s="5"/>
    </row>
    <row r="188" spans="3:11" s="1" customFormat="1" ht="12" customHeight="1" x14ac:dyDescent="0.2">
      <c r="C188" s="5"/>
      <c r="D188" s="5"/>
      <c r="E188" s="5"/>
      <c r="F188" s="5"/>
      <c r="G188" s="5"/>
      <c r="H188" s="5"/>
      <c r="I188" s="5"/>
      <c r="K188" s="5"/>
    </row>
    <row r="189" spans="3:11" s="1" customFormat="1" ht="12" customHeight="1" x14ac:dyDescent="0.2">
      <c r="C189" s="5"/>
      <c r="D189" s="5"/>
      <c r="E189" s="5"/>
      <c r="F189" s="5"/>
      <c r="G189" s="5"/>
      <c r="H189" s="5"/>
      <c r="I189" s="5"/>
      <c r="K189" s="5"/>
    </row>
    <row r="190" spans="3:11" s="1" customFormat="1" ht="12" customHeight="1" x14ac:dyDescent="0.2">
      <c r="C190" s="5"/>
      <c r="D190" s="5"/>
      <c r="E190" s="5"/>
      <c r="F190" s="5"/>
      <c r="G190" s="5"/>
      <c r="H190" s="5"/>
      <c r="I190" s="5"/>
      <c r="K190" s="5"/>
    </row>
    <row r="191" spans="3:11" s="1" customFormat="1" ht="12" customHeight="1" x14ac:dyDescent="0.2">
      <c r="C191" s="5"/>
      <c r="D191" s="5"/>
      <c r="E191" s="5"/>
      <c r="F191" s="5"/>
      <c r="G191" s="5"/>
      <c r="H191" s="5"/>
      <c r="I191" s="5"/>
      <c r="K191" s="5"/>
    </row>
    <row r="192" spans="3:11" s="1" customFormat="1" ht="12" customHeight="1" x14ac:dyDescent="0.2">
      <c r="C192" s="5"/>
      <c r="D192" s="5"/>
      <c r="E192" s="5"/>
      <c r="F192" s="5"/>
      <c r="G192" s="5"/>
      <c r="H192" s="5"/>
      <c r="I192" s="5"/>
      <c r="K192" s="5"/>
    </row>
    <row r="193" spans="3:11" s="1" customFormat="1" ht="12" customHeight="1" x14ac:dyDescent="0.2">
      <c r="C193" s="5"/>
      <c r="D193" s="5"/>
      <c r="E193" s="5"/>
      <c r="F193" s="5"/>
      <c r="G193" s="5"/>
      <c r="H193" s="5"/>
      <c r="I193" s="5"/>
      <c r="K193" s="5"/>
    </row>
    <row r="194" spans="3:11" s="1" customFormat="1" ht="12" customHeight="1" x14ac:dyDescent="0.2">
      <c r="C194" s="5"/>
      <c r="D194" s="5"/>
      <c r="E194" s="5"/>
      <c r="F194" s="5"/>
      <c r="G194" s="5"/>
      <c r="H194" s="5"/>
      <c r="I194" s="5"/>
      <c r="K194" s="5"/>
    </row>
    <row r="195" spans="3:11" s="1" customFormat="1" ht="12" customHeight="1" x14ac:dyDescent="0.2">
      <c r="C195" s="5"/>
      <c r="D195" s="5"/>
      <c r="E195" s="5"/>
      <c r="F195" s="5"/>
      <c r="G195" s="5"/>
      <c r="H195" s="5"/>
      <c r="I195" s="5"/>
      <c r="K195" s="5"/>
    </row>
    <row r="196" spans="3:11" s="1" customFormat="1" ht="12" customHeight="1" x14ac:dyDescent="0.2">
      <c r="C196" s="5"/>
      <c r="D196" s="5"/>
      <c r="E196" s="5"/>
      <c r="F196" s="5"/>
      <c r="G196" s="5"/>
      <c r="H196" s="5"/>
      <c r="I196" s="5"/>
      <c r="K196" s="5"/>
    </row>
    <row r="197" spans="3:11" s="1" customFormat="1" ht="12" customHeight="1" x14ac:dyDescent="0.2">
      <c r="C197" s="5"/>
      <c r="D197" s="5"/>
      <c r="E197" s="5"/>
      <c r="F197" s="5"/>
      <c r="G197" s="5"/>
      <c r="H197" s="5"/>
      <c r="I197" s="5"/>
      <c r="K197" s="5"/>
    </row>
    <row r="198" spans="3:11" s="1" customFormat="1" ht="12" customHeight="1" x14ac:dyDescent="0.2">
      <c r="C198" s="5"/>
      <c r="D198" s="5"/>
      <c r="E198" s="5"/>
      <c r="F198" s="5"/>
      <c r="G198" s="5"/>
      <c r="H198" s="5"/>
      <c r="I198" s="5"/>
      <c r="K198" s="5"/>
    </row>
    <row r="199" spans="3:11" s="1" customFormat="1" ht="12" customHeight="1" x14ac:dyDescent="0.2">
      <c r="C199" s="5"/>
      <c r="D199" s="5"/>
      <c r="E199" s="5"/>
      <c r="F199" s="5"/>
      <c r="G199" s="5"/>
      <c r="H199" s="5"/>
      <c r="I199" s="5"/>
      <c r="K199" s="5"/>
    </row>
    <row r="200" spans="3:11" s="1" customFormat="1" ht="12" customHeight="1" x14ac:dyDescent="0.2">
      <c r="C200" s="5"/>
      <c r="D200" s="5"/>
      <c r="E200" s="5"/>
      <c r="F200" s="5"/>
      <c r="G200" s="5"/>
      <c r="H200" s="5"/>
      <c r="I200" s="5"/>
      <c r="K200" s="5"/>
    </row>
    <row r="201" spans="3:11" s="1" customFormat="1" ht="12" customHeight="1" x14ac:dyDescent="0.2">
      <c r="C201" s="5"/>
      <c r="D201" s="5"/>
      <c r="E201" s="5"/>
      <c r="F201" s="5"/>
      <c r="G201" s="5"/>
      <c r="H201" s="5"/>
      <c r="I201" s="5"/>
      <c r="K201" s="5"/>
    </row>
    <row r="202" spans="3:11" s="1" customFormat="1" ht="12" customHeight="1" x14ac:dyDescent="0.2">
      <c r="C202" s="5"/>
      <c r="D202" s="5"/>
      <c r="E202" s="5"/>
      <c r="F202" s="5"/>
      <c r="G202" s="5"/>
      <c r="H202" s="5"/>
      <c r="I202" s="5"/>
      <c r="K202" s="5"/>
    </row>
    <row r="203" spans="3:11" s="1" customFormat="1" ht="12" customHeight="1" x14ac:dyDescent="0.2">
      <c r="C203" s="5"/>
      <c r="D203" s="5"/>
      <c r="E203" s="5"/>
      <c r="F203" s="5"/>
      <c r="G203" s="5"/>
      <c r="H203" s="5"/>
      <c r="I203" s="5"/>
      <c r="K203" s="5"/>
    </row>
    <row r="204" spans="3:11" s="1" customFormat="1" ht="12" customHeight="1" x14ac:dyDescent="0.2">
      <c r="C204" s="5"/>
      <c r="D204" s="5"/>
      <c r="E204" s="5"/>
      <c r="F204" s="5"/>
      <c r="G204" s="5"/>
      <c r="H204" s="5"/>
      <c r="I204" s="5"/>
      <c r="K204" s="5"/>
    </row>
    <row r="205" spans="3:11" s="1" customFormat="1" ht="12" customHeight="1" x14ac:dyDescent="0.2">
      <c r="C205" s="5"/>
      <c r="D205" s="5"/>
      <c r="E205" s="5"/>
      <c r="F205" s="5"/>
      <c r="G205" s="5"/>
      <c r="H205" s="5"/>
      <c r="I205" s="5"/>
      <c r="K205" s="5"/>
    </row>
    <row r="206" spans="3:11" s="1" customFormat="1" ht="12" customHeight="1" x14ac:dyDescent="0.2">
      <c r="C206" s="5"/>
      <c r="D206" s="5"/>
      <c r="E206" s="5"/>
      <c r="F206" s="5"/>
      <c r="G206" s="5"/>
      <c r="H206" s="5"/>
      <c r="I206" s="5"/>
      <c r="K206" s="5"/>
    </row>
    <row r="207" spans="3:11" s="1" customFormat="1" ht="12" customHeight="1" x14ac:dyDescent="0.2">
      <c r="C207" s="5"/>
      <c r="D207" s="5"/>
      <c r="E207" s="5"/>
      <c r="F207" s="5"/>
      <c r="G207" s="5"/>
      <c r="H207" s="5"/>
      <c r="I207" s="5"/>
      <c r="K207" s="5"/>
    </row>
    <row r="208" spans="3:11" s="1" customFormat="1" ht="12" customHeight="1" x14ac:dyDescent="0.2">
      <c r="C208" s="5"/>
      <c r="D208" s="5"/>
      <c r="E208" s="5"/>
      <c r="F208" s="5"/>
      <c r="G208" s="5"/>
      <c r="H208" s="5"/>
      <c r="I208" s="5"/>
      <c r="K208" s="5"/>
    </row>
    <row r="209" spans="3:11" s="1" customFormat="1" ht="12" customHeight="1" x14ac:dyDescent="0.2">
      <c r="C209" s="5"/>
      <c r="D209" s="5"/>
      <c r="E209" s="5"/>
      <c r="F209" s="5"/>
      <c r="G209" s="5"/>
      <c r="H209" s="5"/>
      <c r="I209" s="5"/>
      <c r="K209" s="5"/>
    </row>
    <row r="210" spans="3:11" s="1" customFormat="1" ht="12" customHeight="1" x14ac:dyDescent="0.2">
      <c r="C210" s="5"/>
      <c r="D210" s="5"/>
      <c r="E210" s="5"/>
      <c r="F210" s="5"/>
      <c r="G210" s="5"/>
      <c r="H210" s="5"/>
      <c r="I210" s="5"/>
      <c r="K210" s="5"/>
    </row>
    <row r="211" spans="3:11" s="1" customFormat="1" ht="12" customHeight="1" x14ac:dyDescent="0.2">
      <c r="C211" s="5"/>
      <c r="D211" s="5"/>
      <c r="E211" s="5"/>
      <c r="F211" s="5"/>
      <c r="G211" s="5"/>
      <c r="H211" s="5"/>
      <c r="I211" s="5"/>
      <c r="K211" s="5"/>
    </row>
    <row r="212" spans="3:11" s="1" customFormat="1" ht="12" customHeight="1" x14ac:dyDescent="0.2">
      <c r="C212" s="5"/>
      <c r="D212" s="5"/>
      <c r="E212" s="5"/>
      <c r="F212" s="5"/>
      <c r="G212" s="5"/>
      <c r="H212" s="5"/>
      <c r="I212" s="5"/>
      <c r="K212" s="5"/>
    </row>
    <row r="213" spans="3:11" s="1" customFormat="1" ht="12" customHeight="1" x14ac:dyDescent="0.2">
      <c r="C213" s="5"/>
      <c r="D213" s="5"/>
      <c r="E213" s="5"/>
      <c r="F213" s="5"/>
      <c r="G213" s="5"/>
      <c r="H213" s="5"/>
      <c r="I213" s="5"/>
      <c r="K213" s="5"/>
    </row>
    <row r="214" spans="3:11" s="1" customFormat="1" ht="12" customHeight="1" x14ac:dyDescent="0.2">
      <c r="C214" s="5"/>
      <c r="D214" s="5"/>
      <c r="E214" s="5"/>
      <c r="F214" s="5"/>
      <c r="G214" s="5"/>
      <c r="H214" s="5"/>
      <c r="I214" s="5"/>
      <c r="K214" s="5"/>
    </row>
    <row r="215" spans="3:11" s="1" customFormat="1" ht="12" customHeight="1" x14ac:dyDescent="0.2">
      <c r="C215" s="5"/>
      <c r="D215" s="5"/>
      <c r="E215" s="5"/>
      <c r="F215" s="5"/>
      <c r="G215" s="5"/>
      <c r="H215" s="5"/>
      <c r="I215" s="5"/>
      <c r="K215" s="5"/>
    </row>
    <row r="216" spans="3:11" s="1" customFormat="1" ht="12" customHeight="1" x14ac:dyDescent="0.2">
      <c r="C216" s="5"/>
      <c r="D216" s="5"/>
      <c r="E216" s="5"/>
      <c r="F216" s="5"/>
      <c r="G216" s="5"/>
      <c r="H216" s="5"/>
      <c r="I216" s="5"/>
      <c r="K216" s="5"/>
    </row>
    <row r="217" spans="3:11" s="1" customFormat="1" ht="12" customHeight="1" x14ac:dyDescent="0.2">
      <c r="C217" s="5"/>
      <c r="D217" s="5"/>
      <c r="E217" s="5"/>
      <c r="F217" s="5"/>
      <c r="G217" s="5"/>
      <c r="H217" s="5"/>
      <c r="I217" s="5"/>
      <c r="K217" s="5"/>
    </row>
    <row r="218" spans="3:11" s="1" customFormat="1" ht="12" customHeight="1" x14ac:dyDescent="0.2">
      <c r="C218" s="5"/>
      <c r="D218" s="5"/>
      <c r="E218" s="5"/>
      <c r="F218" s="5"/>
      <c r="G218" s="5"/>
      <c r="H218" s="5"/>
      <c r="I218" s="5"/>
      <c r="K218" s="5"/>
    </row>
    <row r="219" spans="3:11" s="1" customFormat="1" ht="12" customHeight="1" x14ac:dyDescent="0.2">
      <c r="C219" s="5"/>
      <c r="D219" s="5"/>
      <c r="E219" s="5"/>
      <c r="F219" s="5"/>
      <c r="G219" s="5"/>
      <c r="H219" s="5"/>
      <c r="I219" s="5"/>
      <c r="K219" s="5"/>
    </row>
    <row r="220" spans="3:11" s="1" customFormat="1" ht="12" customHeight="1" x14ac:dyDescent="0.2">
      <c r="C220" s="5"/>
      <c r="D220" s="5"/>
      <c r="E220" s="5"/>
      <c r="F220" s="5"/>
      <c r="G220" s="5"/>
      <c r="H220" s="5"/>
      <c r="I220" s="5"/>
      <c r="K220" s="5"/>
    </row>
    <row r="221" spans="3:11" s="1" customFormat="1" ht="12" customHeight="1" x14ac:dyDescent="0.2">
      <c r="C221" s="5"/>
      <c r="D221" s="5"/>
      <c r="E221" s="5"/>
      <c r="F221" s="5"/>
      <c r="G221" s="5"/>
      <c r="H221" s="5"/>
      <c r="I221" s="5"/>
      <c r="K221" s="5"/>
    </row>
    <row r="222" spans="3:11" s="1" customFormat="1" ht="12" customHeight="1" x14ac:dyDescent="0.2">
      <c r="C222" s="5"/>
      <c r="D222" s="5"/>
      <c r="E222" s="5"/>
      <c r="F222" s="5"/>
      <c r="G222" s="5"/>
      <c r="H222" s="5"/>
      <c r="I222" s="5"/>
      <c r="K222" s="5"/>
    </row>
    <row r="223" spans="3:11" s="1" customFormat="1" ht="12" customHeight="1" x14ac:dyDescent="0.2">
      <c r="C223" s="5"/>
      <c r="D223" s="5"/>
      <c r="E223" s="5"/>
      <c r="F223" s="5"/>
      <c r="G223" s="5"/>
      <c r="H223" s="5"/>
      <c r="I223" s="5"/>
      <c r="K223" s="5"/>
    </row>
    <row r="224" spans="3:11" s="1" customFormat="1" ht="12" customHeight="1" x14ac:dyDescent="0.2">
      <c r="C224" s="5"/>
      <c r="D224" s="5"/>
      <c r="E224" s="5"/>
      <c r="F224" s="5"/>
      <c r="G224" s="5"/>
      <c r="H224" s="5"/>
      <c r="I224" s="5"/>
      <c r="K224" s="5"/>
    </row>
    <row r="225" spans="3:11" s="1" customFormat="1" ht="12" customHeight="1" x14ac:dyDescent="0.2">
      <c r="C225" s="5"/>
      <c r="D225" s="5"/>
      <c r="E225" s="5"/>
      <c r="F225" s="5"/>
      <c r="G225" s="5"/>
      <c r="H225" s="5"/>
      <c r="I225" s="5"/>
      <c r="K225" s="5"/>
    </row>
    <row r="226" spans="3:11" s="1" customFormat="1" ht="12" customHeight="1" x14ac:dyDescent="0.2">
      <c r="C226" s="5"/>
      <c r="D226" s="5"/>
      <c r="E226" s="5"/>
      <c r="F226" s="5"/>
      <c r="G226" s="5"/>
      <c r="H226" s="5"/>
      <c r="I226" s="5"/>
      <c r="K226" s="5"/>
    </row>
    <row r="227" spans="3:11" s="1" customFormat="1" ht="12" customHeight="1" x14ac:dyDescent="0.2">
      <c r="C227" s="5"/>
      <c r="D227" s="5"/>
      <c r="E227" s="5"/>
      <c r="F227" s="5"/>
      <c r="G227" s="5"/>
      <c r="H227" s="5"/>
      <c r="I227" s="5"/>
      <c r="K227" s="5"/>
    </row>
    <row r="228" spans="3:11" s="1" customFormat="1" ht="12" customHeight="1" x14ac:dyDescent="0.2">
      <c r="C228" s="5"/>
      <c r="D228" s="5"/>
      <c r="E228" s="5"/>
      <c r="F228" s="5"/>
      <c r="G228" s="5"/>
      <c r="H228" s="5"/>
      <c r="I228" s="5"/>
      <c r="K228" s="5"/>
    </row>
    <row r="229" spans="3:11" s="1" customFormat="1" ht="12" customHeight="1" x14ac:dyDescent="0.2">
      <c r="C229" s="5"/>
      <c r="D229" s="5"/>
      <c r="E229" s="5"/>
      <c r="F229" s="5"/>
      <c r="G229" s="5"/>
      <c r="H229" s="5"/>
      <c r="I229" s="5"/>
      <c r="K229" s="5"/>
    </row>
    <row r="230" spans="3:11" s="1" customFormat="1" ht="12" customHeight="1" x14ac:dyDescent="0.2">
      <c r="C230" s="5"/>
      <c r="D230" s="5"/>
      <c r="E230" s="5"/>
      <c r="F230" s="5"/>
      <c r="G230" s="5"/>
      <c r="H230" s="5"/>
      <c r="I230" s="5"/>
      <c r="K230" s="5"/>
    </row>
    <row r="231" spans="3:11" s="1" customFormat="1" ht="12" customHeight="1" x14ac:dyDescent="0.2">
      <c r="C231" s="5"/>
      <c r="D231" s="5"/>
      <c r="E231" s="5"/>
      <c r="F231" s="5"/>
      <c r="G231" s="5"/>
      <c r="H231" s="5"/>
      <c r="I231" s="5"/>
      <c r="K231" s="5"/>
    </row>
    <row r="232" spans="3:11" s="1" customFormat="1" ht="12" customHeight="1" x14ac:dyDescent="0.2">
      <c r="C232" s="5"/>
      <c r="D232" s="5"/>
      <c r="E232" s="5"/>
      <c r="F232" s="5"/>
      <c r="G232" s="5"/>
      <c r="H232" s="5"/>
      <c r="I232" s="5"/>
      <c r="K232" s="5"/>
    </row>
    <row r="233" spans="3:11" s="1" customFormat="1" ht="12" customHeight="1" x14ac:dyDescent="0.2">
      <c r="C233" s="5"/>
      <c r="D233" s="5"/>
      <c r="E233" s="5"/>
      <c r="F233" s="5"/>
      <c r="G233" s="5"/>
      <c r="H233" s="5"/>
      <c r="I233" s="5"/>
      <c r="K233" s="5"/>
    </row>
    <row r="234" spans="3:11" s="1" customFormat="1" ht="12" customHeight="1" x14ac:dyDescent="0.2">
      <c r="C234" s="5"/>
      <c r="D234" s="5"/>
      <c r="E234" s="5"/>
      <c r="F234" s="5"/>
      <c r="G234" s="5"/>
      <c r="H234" s="5"/>
      <c r="I234" s="5"/>
      <c r="K234" s="5"/>
    </row>
    <row r="235" spans="3:11" s="1" customFormat="1" ht="12" customHeight="1" x14ac:dyDescent="0.2">
      <c r="C235" s="5"/>
      <c r="D235" s="5"/>
      <c r="E235" s="5"/>
      <c r="F235" s="5"/>
      <c r="G235" s="5"/>
      <c r="H235" s="5"/>
      <c r="I235" s="5"/>
      <c r="K235" s="5"/>
    </row>
    <row r="236" spans="3:11" s="1" customFormat="1" ht="12" customHeight="1" x14ac:dyDescent="0.2">
      <c r="C236" s="5"/>
      <c r="D236" s="5"/>
      <c r="E236" s="5"/>
      <c r="F236" s="5"/>
      <c r="G236" s="5"/>
      <c r="H236" s="5"/>
      <c r="I236" s="5"/>
      <c r="K236" s="5"/>
    </row>
    <row r="237" spans="3:11" s="1" customFormat="1" ht="12" customHeight="1" x14ac:dyDescent="0.2">
      <c r="C237" s="5"/>
      <c r="D237" s="5"/>
      <c r="E237" s="5"/>
      <c r="F237" s="5"/>
      <c r="G237" s="5"/>
      <c r="H237" s="5"/>
      <c r="I237" s="5"/>
      <c r="K237" s="5"/>
    </row>
    <row r="238" spans="3:11" s="1" customFormat="1" ht="12" customHeight="1" x14ac:dyDescent="0.2">
      <c r="C238" s="5"/>
      <c r="D238" s="5"/>
      <c r="E238" s="5"/>
      <c r="F238" s="5"/>
      <c r="G238" s="5"/>
      <c r="H238" s="5"/>
      <c r="I238" s="5"/>
      <c r="K238" s="5"/>
    </row>
    <row r="239" spans="3:11" s="1" customFormat="1" ht="12" customHeight="1" x14ac:dyDescent="0.2">
      <c r="C239" s="5"/>
      <c r="D239" s="5"/>
      <c r="E239" s="5"/>
      <c r="F239" s="5"/>
      <c r="G239" s="5"/>
      <c r="H239" s="5"/>
      <c r="I239" s="5"/>
      <c r="K239" s="5"/>
    </row>
    <row r="240" spans="3:11" s="1" customFormat="1" ht="12" customHeight="1" x14ac:dyDescent="0.2">
      <c r="C240" s="5"/>
      <c r="D240" s="5"/>
      <c r="E240" s="5"/>
      <c r="F240" s="5"/>
      <c r="G240" s="5"/>
      <c r="H240" s="5"/>
      <c r="I240" s="5"/>
      <c r="K240" s="5"/>
    </row>
    <row r="241" spans="3:11" s="1" customFormat="1" ht="12" customHeight="1" x14ac:dyDescent="0.2">
      <c r="C241" s="5"/>
      <c r="D241" s="5"/>
      <c r="E241" s="5"/>
      <c r="F241" s="5"/>
      <c r="G241" s="5"/>
      <c r="H241" s="5"/>
      <c r="I241" s="5"/>
      <c r="K241" s="5"/>
    </row>
    <row r="242" spans="3:11" s="1" customFormat="1" ht="12" customHeight="1" x14ac:dyDescent="0.2">
      <c r="C242" s="5"/>
      <c r="D242" s="5"/>
      <c r="E242" s="5"/>
      <c r="F242" s="5"/>
      <c r="G242" s="5"/>
      <c r="H242" s="5"/>
      <c r="I242" s="5"/>
      <c r="K242" s="5"/>
    </row>
    <row r="243" spans="3:11" s="1" customFormat="1" ht="12" customHeight="1" x14ac:dyDescent="0.2">
      <c r="C243" s="5"/>
      <c r="D243" s="5"/>
      <c r="E243" s="5"/>
      <c r="F243" s="5"/>
      <c r="G243" s="5"/>
      <c r="H243" s="5"/>
      <c r="I243" s="5"/>
      <c r="K243" s="5"/>
    </row>
    <row r="244" spans="3:11" s="1" customFormat="1" ht="12" customHeight="1" x14ac:dyDescent="0.2">
      <c r="C244" s="5"/>
      <c r="D244" s="5"/>
      <c r="E244" s="5"/>
      <c r="F244" s="5"/>
      <c r="G244" s="5"/>
      <c r="H244" s="5"/>
      <c r="I244" s="5"/>
      <c r="K244" s="5"/>
    </row>
    <row r="245" spans="3:11" s="1" customFormat="1" ht="12" customHeight="1" x14ac:dyDescent="0.2">
      <c r="C245" s="5"/>
      <c r="D245" s="5"/>
      <c r="E245" s="5"/>
      <c r="F245" s="5"/>
      <c r="G245" s="5"/>
      <c r="H245" s="5"/>
      <c r="I245" s="5"/>
      <c r="K245" s="5"/>
    </row>
    <row r="246" spans="3:11" s="1" customFormat="1" ht="12" customHeight="1" x14ac:dyDescent="0.2">
      <c r="C246" s="5"/>
      <c r="D246" s="5"/>
      <c r="E246" s="5"/>
      <c r="F246" s="5"/>
      <c r="G246" s="5"/>
      <c r="H246" s="5"/>
      <c r="I246" s="5"/>
      <c r="K246" s="5"/>
    </row>
    <row r="247" spans="3:11" s="1" customFormat="1" ht="12" customHeight="1" x14ac:dyDescent="0.2">
      <c r="C247" s="5"/>
      <c r="D247" s="5"/>
      <c r="E247" s="5"/>
      <c r="F247" s="5"/>
      <c r="G247" s="5"/>
      <c r="H247" s="5"/>
      <c r="I247" s="5"/>
      <c r="K247" s="5"/>
    </row>
    <row r="248" spans="3:11" s="1" customFormat="1" ht="12" customHeight="1" x14ac:dyDescent="0.2">
      <c r="C248" s="5"/>
      <c r="D248" s="5"/>
      <c r="E248" s="5"/>
      <c r="F248" s="5"/>
      <c r="G248" s="5"/>
      <c r="H248" s="5"/>
      <c r="I248" s="5"/>
      <c r="K248" s="5"/>
    </row>
    <row r="249" spans="3:11" s="1" customFormat="1" ht="12" customHeight="1" x14ac:dyDescent="0.2">
      <c r="C249" s="5"/>
      <c r="D249" s="5"/>
      <c r="E249" s="5"/>
      <c r="F249" s="5"/>
      <c r="G249" s="5"/>
      <c r="H249" s="5"/>
      <c r="I249" s="5"/>
      <c r="K249" s="5"/>
    </row>
    <row r="250" spans="3:11" s="1" customFormat="1" ht="12" customHeight="1" x14ac:dyDescent="0.2">
      <c r="C250" s="5"/>
      <c r="D250" s="5"/>
      <c r="E250" s="5"/>
      <c r="F250" s="5"/>
      <c r="G250" s="5"/>
      <c r="H250" s="5"/>
      <c r="I250" s="5"/>
      <c r="K250" s="5"/>
    </row>
    <row r="251" spans="3:11" s="1" customFormat="1" ht="12" customHeight="1" x14ac:dyDescent="0.2">
      <c r="C251" s="5"/>
      <c r="D251" s="5"/>
      <c r="E251" s="5"/>
      <c r="F251" s="5"/>
      <c r="G251" s="5"/>
      <c r="H251" s="5"/>
      <c r="I251" s="5"/>
      <c r="K251" s="5"/>
    </row>
    <row r="252" spans="3:11" s="1" customFormat="1" ht="12" customHeight="1" x14ac:dyDescent="0.2">
      <c r="C252" s="5"/>
      <c r="D252" s="5"/>
      <c r="E252" s="5"/>
      <c r="F252" s="5"/>
      <c r="G252" s="5"/>
      <c r="H252" s="5"/>
      <c r="I252" s="5"/>
      <c r="K252" s="5"/>
    </row>
    <row r="253" spans="3:11" s="1" customFormat="1" ht="12" customHeight="1" x14ac:dyDescent="0.2">
      <c r="C253" s="5"/>
      <c r="D253" s="5"/>
      <c r="E253" s="5"/>
      <c r="F253" s="5"/>
      <c r="G253" s="5"/>
      <c r="H253" s="5"/>
      <c r="I253" s="5"/>
      <c r="K253" s="5"/>
    </row>
    <row r="254" spans="3:11" s="1" customFormat="1" ht="12" customHeight="1" x14ac:dyDescent="0.2">
      <c r="C254" s="5"/>
      <c r="D254" s="5"/>
      <c r="E254" s="5"/>
      <c r="F254" s="5"/>
      <c r="G254" s="5"/>
      <c r="H254" s="5"/>
      <c r="I254" s="5"/>
      <c r="K254" s="5"/>
    </row>
    <row r="255" spans="3:11" s="1" customFormat="1" ht="12" customHeight="1" x14ac:dyDescent="0.2">
      <c r="C255" s="5"/>
      <c r="D255" s="5"/>
      <c r="E255" s="5"/>
      <c r="F255" s="5"/>
      <c r="G255" s="5"/>
      <c r="H255" s="5"/>
      <c r="I255" s="5"/>
      <c r="K255" s="5"/>
    </row>
    <row r="256" spans="3:11" s="1" customFormat="1" ht="12" customHeight="1" x14ac:dyDescent="0.2">
      <c r="C256" s="5"/>
      <c r="D256" s="5"/>
      <c r="E256" s="5"/>
      <c r="F256" s="5"/>
      <c r="G256" s="5"/>
      <c r="H256" s="5"/>
      <c r="I256" s="5"/>
      <c r="K256" s="5"/>
    </row>
    <row r="257" spans="3:11" s="1" customFormat="1" ht="12" customHeight="1" x14ac:dyDescent="0.2">
      <c r="C257" s="5"/>
      <c r="D257" s="5"/>
      <c r="E257" s="5"/>
      <c r="F257" s="5"/>
      <c r="G257" s="5"/>
      <c r="H257" s="5"/>
      <c r="I257" s="5"/>
      <c r="K257" s="5"/>
    </row>
    <row r="258" spans="3:11" s="1" customFormat="1" ht="12" customHeight="1" x14ac:dyDescent="0.2">
      <c r="C258" s="5"/>
      <c r="D258" s="5"/>
      <c r="E258" s="5"/>
      <c r="F258" s="5"/>
      <c r="G258" s="5"/>
      <c r="H258" s="5"/>
      <c r="I258" s="5"/>
      <c r="K258" s="5"/>
    </row>
    <row r="259" spans="3:11" s="1" customFormat="1" ht="12" customHeight="1" x14ac:dyDescent="0.2">
      <c r="C259" s="5"/>
      <c r="D259" s="5"/>
      <c r="E259" s="5"/>
      <c r="F259" s="5"/>
      <c r="G259" s="5"/>
      <c r="H259" s="5"/>
      <c r="I259" s="5"/>
      <c r="K259" s="5"/>
    </row>
    <row r="260" spans="3:11" s="1" customFormat="1" ht="12" customHeight="1" x14ac:dyDescent="0.2">
      <c r="C260" s="5"/>
      <c r="D260" s="5"/>
      <c r="E260" s="5"/>
      <c r="F260" s="5"/>
      <c r="G260" s="5"/>
      <c r="H260" s="5"/>
      <c r="I260" s="5"/>
      <c r="K260" s="5"/>
    </row>
    <row r="261" spans="3:11" s="1" customFormat="1" ht="12" customHeight="1" x14ac:dyDescent="0.2">
      <c r="C261" s="5"/>
      <c r="D261" s="5"/>
      <c r="E261" s="5"/>
      <c r="F261" s="5"/>
      <c r="G261" s="5"/>
      <c r="H261" s="5"/>
      <c r="I261" s="5"/>
      <c r="K261" s="5"/>
    </row>
    <row r="262" spans="3:11" s="1" customFormat="1" ht="12" customHeight="1" x14ac:dyDescent="0.2">
      <c r="C262" s="5"/>
      <c r="D262" s="5"/>
      <c r="E262" s="5"/>
      <c r="F262" s="5"/>
      <c r="G262" s="5"/>
      <c r="H262" s="5"/>
      <c r="I262" s="5"/>
      <c r="K262" s="5"/>
    </row>
    <row r="263" spans="3:11" s="1" customFormat="1" ht="12" customHeight="1" x14ac:dyDescent="0.2">
      <c r="C263" s="5"/>
      <c r="D263" s="5"/>
      <c r="E263" s="5"/>
      <c r="F263" s="5"/>
      <c r="G263" s="5"/>
      <c r="H263" s="5"/>
      <c r="I263" s="5"/>
      <c r="K263" s="5"/>
    </row>
    <row r="264" spans="3:11" s="1" customFormat="1" ht="12" customHeight="1" x14ac:dyDescent="0.2">
      <c r="C264" s="5"/>
      <c r="D264" s="5"/>
      <c r="E264" s="5"/>
      <c r="F264" s="5"/>
      <c r="G264" s="5"/>
      <c r="H264" s="5"/>
      <c r="I264" s="5"/>
      <c r="K264" s="5"/>
    </row>
    <row r="265" spans="3:11" s="1" customFormat="1" ht="12" customHeight="1" x14ac:dyDescent="0.2">
      <c r="C265" s="5"/>
      <c r="D265" s="5"/>
      <c r="E265" s="5"/>
      <c r="F265" s="5"/>
      <c r="G265" s="5"/>
      <c r="H265" s="5"/>
      <c r="I265" s="5"/>
      <c r="K265" s="5"/>
    </row>
    <row r="266" spans="3:11" s="1" customFormat="1" ht="12" customHeight="1" x14ac:dyDescent="0.2">
      <c r="C266" s="5"/>
      <c r="D266" s="5"/>
      <c r="E266" s="5"/>
      <c r="F266" s="5"/>
      <c r="G266" s="5"/>
      <c r="H266" s="5"/>
      <c r="I266" s="5"/>
      <c r="K266" s="5"/>
    </row>
    <row r="267" spans="3:11" s="1" customFormat="1" ht="12" customHeight="1" x14ac:dyDescent="0.2">
      <c r="C267" s="5"/>
      <c r="D267" s="5"/>
      <c r="E267" s="5"/>
      <c r="F267" s="5"/>
      <c r="G267" s="5"/>
      <c r="H267" s="5"/>
      <c r="I267" s="5"/>
      <c r="K267" s="5"/>
    </row>
    <row r="268" spans="3:11" s="1" customFormat="1" ht="12" customHeight="1" x14ac:dyDescent="0.2">
      <c r="C268" s="5"/>
      <c r="D268" s="5"/>
      <c r="E268" s="5"/>
      <c r="F268" s="5"/>
      <c r="G268" s="5"/>
      <c r="H268" s="5"/>
      <c r="I268" s="5"/>
      <c r="K268" s="5"/>
    </row>
    <row r="269" spans="3:11" s="1" customFormat="1" ht="12" customHeight="1" x14ac:dyDescent="0.2">
      <c r="C269" s="5"/>
      <c r="D269" s="5"/>
      <c r="E269" s="5"/>
      <c r="F269" s="5"/>
      <c r="G269" s="5"/>
      <c r="H269" s="5"/>
      <c r="I269" s="5"/>
      <c r="K269" s="5"/>
    </row>
    <row r="270" spans="3:11" s="1" customFormat="1" ht="12" customHeight="1" x14ac:dyDescent="0.2">
      <c r="C270" s="5"/>
      <c r="D270" s="5"/>
      <c r="E270" s="5"/>
      <c r="F270" s="5"/>
      <c r="G270" s="5"/>
      <c r="H270" s="5"/>
      <c r="I270" s="5"/>
      <c r="K270" s="5"/>
    </row>
    <row r="271" spans="3:11" s="1" customFormat="1" ht="12" customHeight="1" x14ac:dyDescent="0.2">
      <c r="C271" s="5"/>
      <c r="D271" s="5"/>
      <c r="E271" s="5"/>
      <c r="F271" s="5"/>
      <c r="G271" s="5"/>
      <c r="H271" s="5"/>
      <c r="I271" s="5"/>
      <c r="K271" s="5"/>
    </row>
    <row r="272" spans="3:11" s="1" customFormat="1" ht="12" customHeight="1" x14ac:dyDescent="0.2">
      <c r="C272" s="5"/>
      <c r="D272" s="5"/>
      <c r="E272" s="5"/>
      <c r="F272" s="5"/>
      <c r="G272" s="5"/>
      <c r="H272" s="5"/>
      <c r="I272" s="5"/>
      <c r="K272" s="5"/>
    </row>
    <row r="273" spans="3:11" s="1" customFormat="1" ht="12" customHeight="1" x14ac:dyDescent="0.2">
      <c r="C273" s="5"/>
      <c r="D273" s="5"/>
      <c r="E273" s="5"/>
      <c r="F273" s="5"/>
      <c r="G273" s="5"/>
      <c r="H273" s="5"/>
      <c r="I273" s="5"/>
      <c r="K273" s="5"/>
    </row>
    <row r="274" spans="3:11" s="1" customFormat="1" ht="12" customHeight="1" x14ac:dyDescent="0.2">
      <c r="C274" s="5"/>
      <c r="D274" s="5"/>
      <c r="E274" s="5"/>
      <c r="F274" s="5"/>
      <c r="G274" s="5"/>
      <c r="H274" s="5"/>
      <c r="I274" s="5"/>
      <c r="K274" s="5"/>
    </row>
    <row r="275" spans="3:11" s="1" customFormat="1" ht="12" customHeight="1" x14ac:dyDescent="0.2">
      <c r="C275" s="5"/>
      <c r="D275" s="5"/>
      <c r="E275" s="5"/>
      <c r="F275" s="5"/>
      <c r="G275" s="5"/>
      <c r="H275" s="5"/>
      <c r="I275" s="5"/>
      <c r="K275" s="5"/>
    </row>
    <row r="276" spans="3:11" s="1" customFormat="1" ht="12" customHeight="1" x14ac:dyDescent="0.2">
      <c r="C276" s="5"/>
      <c r="D276" s="5"/>
      <c r="E276" s="5"/>
      <c r="F276" s="5"/>
      <c r="G276" s="5"/>
      <c r="H276" s="5"/>
      <c r="I276" s="5"/>
      <c r="K276" s="5"/>
    </row>
    <row r="277" spans="3:11" s="1" customFormat="1" ht="12" customHeight="1" x14ac:dyDescent="0.2">
      <c r="C277" s="5"/>
      <c r="D277" s="5"/>
      <c r="E277" s="5"/>
      <c r="F277" s="5"/>
      <c r="G277" s="5"/>
      <c r="H277" s="5"/>
      <c r="I277" s="5"/>
      <c r="K277" s="5"/>
    </row>
    <row r="278" spans="3:11" s="1" customFormat="1" ht="12" customHeight="1" x14ac:dyDescent="0.2">
      <c r="C278" s="5"/>
      <c r="D278" s="5"/>
      <c r="E278" s="5"/>
      <c r="F278" s="5"/>
      <c r="G278" s="5"/>
      <c r="H278" s="5"/>
      <c r="I278" s="5"/>
      <c r="K278" s="5"/>
    </row>
    <row r="279" spans="3:11" s="1" customFormat="1" ht="12" customHeight="1" x14ac:dyDescent="0.2">
      <c r="C279" s="5"/>
      <c r="D279" s="5"/>
      <c r="E279" s="5"/>
      <c r="F279" s="5"/>
      <c r="G279" s="5"/>
      <c r="H279" s="5"/>
      <c r="I279" s="5"/>
      <c r="K279" s="5"/>
    </row>
    <row r="280" spans="3:11" s="1" customFormat="1" ht="12" customHeight="1" x14ac:dyDescent="0.2">
      <c r="C280" s="5"/>
      <c r="D280" s="5"/>
      <c r="E280" s="5"/>
      <c r="F280" s="5"/>
      <c r="G280" s="5"/>
      <c r="H280" s="5"/>
      <c r="I280" s="5"/>
      <c r="K280" s="5"/>
    </row>
    <row r="281" spans="3:11" s="1" customFormat="1" ht="12" customHeight="1" x14ac:dyDescent="0.2">
      <c r="C281" s="5"/>
      <c r="D281" s="5"/>
      <c r="E281" s="5"/>
      <c r="F281" s="5"/>
      <c r="G281" s="5"/>
      <c r="H281" s="5"/>
      <c r="I281" s="5"/>
      <c r="K281" s="5"/>
    </row>
    <row r="282" spans="3:11" s="1" customFormat="1" ht="12" customHeight="1" x14ac:dyDescent="0.2">
      <c r="C282" s="5"/>
      <c r="D282" s="5"/>
      <c r="E282" s="5"/>
      <c r="F282" s="5"/>
      <c r="G282" s="5"/>
      <c r="H282" s="5"/>
      <c r="I282" s="5"/>
      <c r="K282" s="5"/>
    </row>
    <row r="283" spans="3:11" s="1" customFormat="1" ht="12" customHeight="1" x14ac:dyDescent="0.2">
      <c r="C283" s="5"/>
      <c r="D283" s="5"/>
      <c r="E283" s="5"/>
      <c r="F283" s="5"/>
      <c r="G283" s="5"/>
      <c r="H283" s="5"/>
      <c r="I283" s="5"/>
      <c r="K283" s="5"/>
    </row>
    <row r="284" spans="3:11" s="1" customFormat="1" ht="12" customHeight="1" x14ac:dyDescent="0.2">
      <c r="C284" s="5"/>
      <c r="D284" s="5"/>
      <c r="E284" s="5"/>
      <c r="F284" s="5"/>
      <c r="G284" s="5"/>
      <c r="H284" s="5"/>
      <c r="I284" s="5"/>
      <c r="K284" s="5"/>
    </row>
    <row r="285" spans="3:11" s="1" customFormat="1" ht="12" customHeight="1" x14ac:dyDescent="0.2">
      <c r="C285" s="5"/>
      <c r="D285" s="5"/>
      <c r="E285" s="5"/>
      <c r="F285" s="5"/>
      <c r="G285" s="5"/>
      <c r="H285" s="5"/>
      <c r="I285" s="5"/>
      <c r="K285" s="5"/>
    </row>
    <row r="286" spans="3:11" s="1" customFormat="1" ht="12" customHeight="1" x14ac:dyDescent="0.2">
      <c r="C286" s="5"/>
      <c r="D286" s="5"/>
      <c r="E286" s="5"/>
      <c r="F286" s="5"/>
      <c r="G286" s="5"/>
      <c r="H286" s="5"/>
      <c r="I286" s="5"/>
      <c r="K286" s="5"/>
    </row>
    <row r="287" spans="3:11" s="1" customFormat="1" ht="12" customHeight="1" x14ac:dyDescent="0.2">
      <c r="C287" s="5"/>
      <c r="D287" s="5"/>
      <c r="E287" s="5"/>
      <c r="F287" s="5"/>
      <c r="G287" s="5"/>
      <c r="H287" s="5"/>
      <c r="I287" s="5"/>
      <c r="K287" s="5"/>
    </row>
    <row r="288" spans="3:11" s="1" customFormat="1" ht="12" customHeight="1" x14ac:dyDescent="0.2">
      <c r="C288" s="5"/>
      <c r="D288" s="5"/>
      <c r="E288" s="5"/>
      <c r="F288" s="5"/>
      <c r="G288" s="5"/>
      <c r="H288" s="5"/>
      <c r="I288" s="5"/>
      <c r="K288" s="5"/>
    </row>
    <row r="289" spans="3:11" s="1" customFormat="1" ht="12" customHeight="1" x14ac:dyDescent="0.2">
      <c r="C289" s="5"/>
      <c r="D289" s="5"/>
      <c r="E289" s="5"/>
      <c r="F289" s="5"/>
      <c r="G289" s="5"/>
      <c r="H289" s="5"/>
      <c r="I289" s="5"/>
      <c r="K289" s="5"/>
    </row>
    <row r="290" spans="3:11" s="1" customFormat="1" ht="12" customHeight="1" x14ac:dyDescent="0.2">
      <c r="C290" s="5"/>
      <c r="D290" s="5"/>
      <c r="E290" s="5"/>
      <c r="F290" s="5"/>
      <c r="G290" s="5"/>
      <c r="H290" s="5"/>
      <c r="I290" s="5"/>
      <c r="K290" s="5"/>
    </row>
    <row r="291" spans="3:11" s="1" customFormat="1" ht="12" customHeight="1" x14ac:dyDescent="0.2">
      <c r="C291" s="5"/>
      <c r="D291" s="5"/>
      <c r="E291" s="5"/>
      <c r="F291" s="5"/>
      <c r="G291" s="5"/>
      <c r="H291" s="5"/>
      <c r="I291" s="5"/>
      <c r="K291" s="5"/>
    </row>
    <row r="292" spans="3:11" s="1" customFormat="1" ht="12" customHeight="1" x14ac:dyDescent="0.2">
      <c r="C292" s="5"/>
      <c r="D292" s="5"/>
      <c r="E292" s="5"/>
      <c r="F292" s="5"/>
      <c r="G292" s="5"/>
      <c r="H292" s="5"/>
      <c r="I292" s="5"/>
      <c r="K292" s="5"/>
    </row>
    <row r="293" spans="3:11" s="1" customFormat="1" ht="12" customHeight="1" x14ac:dyDescent="0.2">
      <c r="C293" s="5"/>
      <c r="D293" s="5"/>
      <c r="E293" s="5"/>
      <c r="F293" s="5"/>
      <c r="G293" s="5"/>
      <c r="H293" s="5"/>
      <c r="I293" s="5"/>
      <c r="K293" s="5"/>
    </row>
    <row r="294" spans="3:11" s="1" customFormat="1" ht="12" customHeight="1" x14ac:dyDescent="0.2">
      <c r="C294" s="5"/>
      <c r="D294" s="5"/>
      <c r="E294" s="5"/>
      <c r="F294" s="5"/>
      <c r="G294" s="5"/>
      <c r="H294" s="5"/>
      <c r="I294" s="5"/>
      <c r="K294" s="5"/>
    </row>
    <row r="295" spans="3:11" s="1" customFormat="1" ht="12" customHeight="1" x14ac:dyDescent="0.2">
      <c r="C295" s="5"/>
      <c r="D295" s="5"/>
      <c r="E295" s="5"/>
      <c r="F295" s="5"/>
      <c r="G295" s="5"/>
      <c r="H295" s="5"/>
      <c r="I295" s="5"/>
      <c r="K295" s="5"/>
    </row>
    <row r="296" spans="3:11" s="1" customFormat="1" ht="12" customHeight="1" x14ac:dyDescent="0.2">
      <c r="C296" s="5"/>
      <c r="D296" s="5"/>
      <c r="E296" s="5"/>
      <c r="F296" s="5"/>
      <c r="G296" s="5"/>
      <c r="H296" s="5"/>
      <c r="I296" s="5"/>
      <c r="K296" s="5"/>
    </row>
    <row r="297" spans="3:11" s="1" customFormat="1" ht="12" customHeight="1" x14ac:dyDescent="0.2">
      <c r="C297" s="5"/>
      <c r="D297" s="5"/>
      <c r="E297" s="5"/>
      <c r="F297" s="5"/>
      <c r="G297" s="5"/>
      <c r="H297" s="5"/>
      <c r="I297" s="5"/>
      <c r="K297" s="5"/>
    </row>
    <row r="298" spans="3:11" s="1" customFormat="1" ht="12" customHeight="1" x14ac:dyDescent="0.2">
      <c r="C298" s="5"/>
      <c r="D298" s="5"/>
      <c r="E298" s="5"/>
      <c r="F298" s="5"/>
      <c r="G298" s="5"/>
      <c r="H298" s="5"/>
      <c r="I298" s="5"/>
      <c r="K298" s="5"/>
    </row>
    <row r="299" spans="3:11" s="1" customFormat="1" ht="12" customHeight="1" x14ac:dyDescent="0.2">
      <c r="C299" s="5"/>
      <c r="D299" s="5"/>
      <c r="E299" s="5"/>
      <c r="F299" s="5"/>
      <c r="G299" s="5"/>
      <c r="H299" s="5"/>
      <c r="I299" s="5"/>
      <c r="K299" s="5"/>
    </row>
    <row r="300" spans="3:11" s="1" customFormat="1" ht="12" customHeight="1" x14ac:dyDescent="0.2">
      <c r="C300" s="5"/>
      <c r="D300" s="5"/>
      <c r="E300" s="5"/>
      <c r="F300" s="5"/>
      <c r="G300" s="5"/>
      <c r="H300" s="5"/>
      <c r="I300" s="5"/>
      <c r="K300" s="5"/>
    </row>
    <row r="301" spans="3:11" s="1" customFormat="1" ht="12" customHeight="1" x14ac:dyDescent="0.2">
      <c r="C301" s="5"/>
      <c r="D301" s="5"/>
      <c r="E301" s="5"/>
      <c r="F301" s="5"/>
      <c r="G301" s="5"/>
      <c r="H301" s="5"/>
      <c r="I301" s="5"/>
      <c r="K301" s="5"/>
    </row>
    <row r="302" spans="3:11" s="1" customFormat="1" ht="12" customHeight="1" x14ac:dyDescent="0.2">
      <c r="C302" s="5"/>
      <c r="D302" s="5"/>
      <c r="E302" s="5"/>
      <c r="F302" s="5"/>
      <c r="G302" s="5"/>
      <c r="H302" s="5"/>
      <c r="I302" s="5"/>
      <c r="K302" s="5"/>
    </row>
  </sheetData>
  <mergeCells count="1">
    <mergeCell ref="A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39B4-94BE-4579-B3A4-C2CD88E8BB64}">
  <dimension ref="A1:Q83"/>
  <sheetViews>
    <sheetView showGridLines="0" workbookViewId="0"/>
  </sheetViews>
  <sheetFormatPr baseColWidth="10" defaultColWidth="11.42578125" defaultRowHeight="11.25" x14ac:dyDescent="0.2"/>
  <cols>
    <col min="1" max="1" width="8.7109375" style="37" bestFit="1" customWidth="1"/>
    <col min="2" max="2" width="30.28515625" style="2" bestFit="1" customWidth="1"/>
    <col min="3" max="3" width="22.7109375" style="2" bestFit="1" customWidth="1"/>
    <col min="4" max="6" width="6.42578125" style="2" bestFit="1" customWidth="1"/>
    <col min="7" max="7" width="8.140625" style="2" bestFit="1" customWidth="1"/>
    <col min="8" max="8" width="9.85546875" style="2" bestFit="1" customWidth="1"/>
    <col min="9" max="9" width="11" style="2" bestFit="1" customWidth="1"/>
    <col min="10" max="10" width="7.7109375" style="2" bestFit="1" customWidth="1"/>
    <col min="11" max="11" width="6.42578125" style="2" bestFit="1" customWidth="1"/>
    <col min="12" max="12" width="8.7109375" style="2" bestFit="1" customWidth="1"/>
    <col min="13" max="13" width="10.140625" style="2" bestFit="1" customWidth="1"/>
    <col min="14" max="14" width="8.85546875" style="2" bestFit="1" customWidth="1"/>
    <col min="15" max="15" width="8.42578125" style="2" bestFit="1" customWidth="1"/>
    <col min="16" max="16" width="5.28515625" style="2" bestFit="1" customWidth="1"/>
    <col min="17" max="17" width="9" style="2" bestFit="1" customWidth="1"/>
    <col min="18" max="16384" width="11.42578125" style="2"/>
  </cols>
  <sheetData>
    <row r="1" spans="1:17" ht="56.25" x14ac:dyDescent="0.2">
      <c r="A1" s="93" t="s">
        <v>0</v>
      </c>
      <c r="B1" s="93" t="s">
        <v>643</v>
      </c>
      <c r="C1" s="93" t="s">
        <v>204</v>
      </c>
      <c r="D1" s="93" t="s">
        <v>644</v>
      </c>
      <c r="E1" s="93" t="s">
        <v>645</v>
      </c>
      <c r="F1" s="94" t="s">
        <v>646</v>
      </c>
      <c r="G1" s="95" t="s">
        <v>647</v>
      </c>
      <c r="H1" s="95" t="s">
        <v>648</v>
      </c>
      <c r="I1" s="95" t="s">
        <v>649</v>
      </c>
      <c r="J1" s="96" t="s">
        <v>650</v>
      </c>
      <c r="K1" s="97" t="s">
        <v>651</v>
      </c>
      <c r="L1" s="98" t="s">
        <v>652</v>
      </c>
      <c r="M1" s="97" t="s">
        <v>653</v>
      </c>
      <c r="N1" s="99" t="s">
        <v>654</v>
      </c>
      <c r="O1" s="100" t="s">
        <v>655</v>
      </c>
      <c r="P1" s="93" t="s">
        <v>533</v>
      </c>
      <c r="Q1" s="101" t="s">
        <v>763</v>
      </c>
    </row>
    <row r="2" spans="1:17" x14ac:dyDescent="0.2">
      <c r="A2" s="113" t="s">
        <v>739</v>
      </c>
      <c r="B2" s="110" t="s">
        <v>761</v>
      </c>
      <c r="C2" s="111" t="s">
        <v>56</v>
      </c>
      <c r="D2" s="102">
        <v>0</v>
      </c>
      <c r="E2" s="102">
        <v>0.33333333333333331</v>
      </c>
      <c r="F2" s="102">
        <v>0</v>
      </c>
      <c r="G2" s="102">
        <v>0</v>
      </c>
      <c r="H2" s="102">
        <v>0</v>
      </c>
      <c r="I2" s="102">
        <v>1</v>
      </c>
      <c r="J2" s="102">
        <v>1</v>
      </c>
      <c r="K2" s="102">
        <v>0</v>
      </c>
      <c r="L2" s="102" t="s">
        <v>656</v>
      </c>
      <c r="M2" s="102" t="s">
        <v>656</v>
      </c>
      <c r="N2" s="102">
        <v>1</v>
      </c>
      <c r="O2" s="102">
        <v>1</v>
      </c>
      <c r="P2" s="103">
        <v>1</v>
      </c>
      <c r="Q2" s="102">
        <v>0.88800000000000001</v>
      </c>
    </row>
    <row r="3" spans="1:17" x14ac:dyDescent="0.2">
      <c r="A3" s="113" t="s">
        <v>726</v>
      </c>
      <c r="B3" s="110" t="s">
        <v>728</v>
      </c>
      <c r="C3" s="111" t="s">
        <v>26</v>
      </c>
      <c r="D3" s="102">
        <v>0</v>
      </c>
      <c r="E3" s="102">
        <v>0.66666666666666663</v>
      </c>
      <c r="F3" s="102">
        <v>0</v>
      </c>
      <c r="G3" s="102">
        <v>0</v>
      </c>
      <c r="H3" s="102" t="s">
        <v>656</v>
      </c>
      <c r="I3" s="102">
        <v>1</v>
      </c>
      <c r="J3" s="102">
        <v>1</v>
      </c>
      <c r="K3" s="102">
        <v>1</v>
      </c>
      <c r="L3" s="102">
        <v>1</v>
      </c>
      <c r="M3" s="102" t="s">
        <v>656</v>
      </c>
      <c r="N3" s="102">
        <v>1</v>
      </c>
      <c r="O3" s="102">
        <v>1</v>
      </c>
      <c r="P3" s="103">
        <v>1</v>
      </c>
      <c r="Q3" s="102">
        <v>0.91300000000000003</v>
      </c>
    </row>
    <row r="4" spans="1:17" x14ac:dyDescent="0.2">
      <c r="A4" s="113" t="s">
        <v>736</v>
      </c>
      <c r="B4" s="110" t="s">
        <v>738</v>
      </c>
      <c r="C4" s="111" t="s">
        <v>56</v>
      </c>
      <c r="D4" s="102">
        <v>0</v>
      </c>
      <c r="E4" s="102">
        <v>0.77777777777777768</v>
      </c>
      <c r="F4" s="102">
        <v>1</v>
      </c>
      <c r="G4" s="102">
        <v>1</v>
      </c>
      <c r="H4" s="102">
        <v>1</v>
      </c>
      <c r="I4" s="102">
        <v>1</v>
      </c>
      <c r="J4" s="102">
        <v>1</v>
      </c>
      <c r="K4" s="102">
        <v>0.33333333333333331</v>
      </c>
      <c r="L4" s="102">
        <v>1</v>
      </c>
      <c r="M4" s="102">
        <v>1</v>
      </c>
      <c r="N4" s="102">
        <v>1</v>
      </c>
      <c r="O4" s="102">
        <v>1</v>
      </c>
      <c r="P4" s="103">
        <v>3</v>
      </c>
      <c r="Q4" s="102">
        <v>0.89200000000000002</v>
      </c>
    </row>
    <row r="5" spans="1:17" x14ac:dyDescent="0.2">
      <c r="A5" s="113" t="s">
        <v>31</v>
      </c>
      <c r="B5" s="110" t="s">
        <v>33</v>
      </c>
      <c r="C5" s="111" t="s">
        <v>26</v>
      </c>
      <c r="D5" s="102">
        <v>0</v>
      </c>
      <c r="E5" s="102">
        <v>0.55555555555555547</v>
      </c>
      <c r="F5" s="102">
        <v>0.66666666666666663</v>
      </c>
      <c r="G5" s="102">
        <v>0.66666666666666663</v>
      </c>
      <c r="H5" s="102">
        <v>1</v>
      </c>
      <c r="I5" s="102">
        <v>1</v>
      </c>
      <c r="J5" s="102">
        <v>1</v>
      </c>
      <c r="K5" s="102">
        <v>0.33333333333333331</v>
      </c>
      <c r="L5" s="102">
        <v>0.5</v>
      </c>
      <c r="M5" s="102">
        <v>1</v>
      </c>
      <c r="N5" s="102">
        <v>0.66666666666666663</v>
      </c>
      <c r="O5" s="102">
        <v>0.66666666666666663</v>
      </c>
      <c r="P5" s="103">
        <v>3</v>
      </c>
      <c r="Q5" s="102">
        <v>0.77666666666666673</v>
      </c>
    </row>
    <row r="6" spans="1:17" x14ac:dyDescent="0.2">
      <c r="A6" s="113" t="s">
        <v>151</v>
      </c>
      <c r="B6" s="110" t="s">
        <v>153</v>
      </c>
      <c r="C6" s="111" t="s">
        <v>26</v>
      </c>
      <c r="D6" s="102">
        <v>0</v>
      </c>
      <c r="E6" s="102">
        <v>0.77777777777777768</v>
      </c>
      <c r="F6" s="102">
        <v>0.66666666666666663</v>
      </c>
      <c r="G6" s="102">
        <v>0.66666666666666663</v>
      </c>
      <c r="H6" s="102">
        <v>1</v>
      </c>
      <c r="I6" s="102">
        <v>1</v>
      </c>
      <c r="J6" s="102">
        <v>1</v>
      </c>
      <c r="K6" s="102">
        <v>0.66666666666666663</v>
      </c>
      <c r="L6" s="102">
        <v>0.5</v>
      </c>
      <c r="M6" s="102">
        <v>1</v>
      </c>
      <c r="N6" s="102">
        <v>1</v>
      </c>
      <c r="O6" s="102">
        <v>1</v>
      </c>
      <c r="P6" s="103">
        <v>3</v>
      </c>
      <c r="Q6" s="102">
        <v>0.82599999999999996</v>
      </c>
    </row>
    <row r="7" spans="1:17" x14ac:dyDescent="0.2">
      <c r="A7" s="113" t="s">
        <v>122</v>
      </c>
      <c r="B7" s="110" t="s">
        <v>124</v>
      </c>
      <c r="C7" s="111" t="s">
        <v>18</v>
      </c>
      <c r="D7" s="102">
        <v>0</v>
      </c>
      <c r="E7" s="102">
        <v>0.66666666666666663</v>
      </c>
      <c r="F7" s="102">
        <v>1</v>
      </c>
      <c r="G7" s="102">
        <v>1</v>
      </c>
      <c r="H7" s="102">
        <v>1</v>
      </c>
      <c r="I7" s="102">
        <v>1</v>
      </c>
      <c r="J7" s="102">
        <v>1</v>
      </c>
      <c r="K7" s="102">
        <v>0.5</v>
      </c>
      <c r="L7" s="102">
        <v>1</v>
      </c>
      <c r="M7" s="102">
        <v>1</v>
      </c>
      <c r="N7" s="102">
        <v>0.5</v>
      </c>
      <c r="O7" s="102">
        <v>0.5</v>
      </c>
      <c r="P7" s="103">
        <v>2</v>
      </c>
      <c r="Q7" s="102">
        <v>0.86</v>
      </c>
    </row>
    <row r="8" spans="1:17" x14ac:dyDescent="0.2">
      <c r="A8" s="113" t="s">
        <v>172</v>
      </c>
      <c r="B8" s="110" t="s">
        <v>174</v>
      </c>
      <c r="C8" s="111" t="s">
        <v>18</v>
      </c>
      <c r="D8" s="102">
        <v>0</v>
      </c>
      <c r="E8" s="102">
        <v>0.77777777777777768</v>
      </c>
      <c r="F8" s="102">
        <v>0.66666666666666663</v>
      </c>
      <c r="G8" s="102">
        <v>1</v>
      </c>
      <c r="H8" s="102">
        <v>1</v>
      </c>
      <c r="I8" s="102">
        <v>1</v>
      </c>
      <c r="J8" s="102">
        <v>0.66666666666666663</v>
      </c>
      <c r="K8" s="102">
        <v>0.66666666666666663</v>
      </c>
      <c r="L8" s="102">
        <v>1</v>
      </c>
      <c r="M8" s="102">
        <v>1</v>
      </c>
      <c r="N8" s="102">
        <v>1</v>
      </c>
      <c r="O8" s="102">
        <v>1</v>
      </c>
      <c r="P8" s="103">
        <v>3</v>
      </c>
      <c r="Q8" s="102">
        <v>0.90200000000000002</v>
      </c>
    </row>
    <row r="9" spans="1:17" x14ac:dyDescent="0.2">
      <c r="A9" s="113" t="s">
        <v>15</v>
      </c>
      <c r="B9" s="110" t="s">
        <v>17</v>
      </c>
      <c r="C9" s="111" t="s">
        <v>18</v>
      </c>
      <c r="D9" s="102">
        <v>0</v>
      </c>
      <c r="E9" s="102">
        <v>0.66666666666666663</v>
      </c>
      <c r="F9" s="102">
        <v>0.5</v>
      </c>
      <c r="G9" s="102">
        <v>1</v>
      </c>
      <c r="H9" s="102">
        <v>1</v>
      </c>
      <c r="I9" s="102">
        <v>1</v>
      </c>
      <c r="J9" s="102">
        <v>0.5</v>
      </c>
      <c r="K9" s="102">
        <v>0.5</v>
      </c>
      <c r="L9" s="102">
        <v>1</v>
      </c>
      <c r="M9" s="102">
        <v>1</v>
      </c>
      <c r="N9" s="102">
        <v>1</v>
      </c>
      <c r="O9" s="102">
        <v>1</v>
      </c>
      <c r="P9" s="103">
        <v>2</v>
      </c>
      <c r="Q9" s="102">
        <v>0.84400000000000008</v>
      </c>
    </row>
    <row r="10" spans="1:17" x14ac:dyDescent="0.2">
      <c r="A10" s="113" t="s">
        <v>132</v>
      </c>
      <c r="B10" s="110" t="s">
        <v>134</v>
      </c>
      <c r="C10" s="111" t="s">
        <v>28</v>
      </c>
      <c r="D10" s="102">
        <v>0</v>
      </c>
      <c r="E10" s="102">
        <v>0.66666666666666663</v>
      </c>
      <c r="F10" s="102">
        <v>0</v>
      </c>
      <c r="G10" s="102">
        <v>0.5</v>
      </c>
      <c r="H10" s="102">
        <v>0.5</v>
      </c>
      <c r="I10" s="102">
        <v>1</v>
      </c>
      <c r="J10" s="102">
        <v>0</v>
      </c>
      <c r="K10" s="102">
        <v>1</v>
      </c>
      <c r="L10" s="102">
        <v>1</v>
      </c>
      <c r="M10" s="102">
        <v>1</v>
      </c>
      <c r="N10" s="102">
        <v>1</v>
      </c>
      <c r="O10" s="102">
        <v>1</v>
      </c>
      <c r="P10" s="103">
        <v>2</v>
      </c>
      <c r="Q10" s="102">
        <v>0.67900000000000005</v>
      </c>
    </row>
    <row r="11" spans="1:17" x14ac:dyDescent="0.2">
      <c r="A11" s="113" t="s">
        <v>72</v>
      </c>
      <c r="B11" s="110" t="s">
        <v>74</v>
      </c>
      <c r="C11" s="111" t="s">
        <v>18</v>
      </c>
      <c r="D11" s="102">
        <v>0.33333333333333331</v>
      </c>
      <c r="E11" s="102">
        <v>0.66666666666666663</v>
      </c>
      <c r="F11" s="102">
        <v>0.66666666666666663</v>
      </c>
      <c r="G11" s="102">
        <v>0.66666666666666663</v>
      </c>
      <c r="H11" s="102" t="s">
        <v>656</v>
      </c>
      <c r="I11" s="102">
        <v>1</v>
      </c>
      <c r="J11" s="102">
        <v>1</v>
      </c>
      <c r="K11" s="102">
        <v>0.33333333333333331</v>
      </c>
      <c r="L11" s="102">
        <v>1</v>
      </c>
      <c r="M11" s="102" t="s">
        <v>656</v>
      </c>
      <c r="N11" s="102">
        <v>1</v>
      </c>
      <c r="O11" s="102">
        <v>1</v>
      </c>
      <c r="P11" s="103">
        <v>3</v>
      </c>
      <c r="Q11" s="102">
        <v>0.93333333333333324</v>
      </c>
    </row>
    <row r="12" spans="1:17" x14ac:dyDescent="0.2">
      <c r="A12" s="113" t="s">
        <v>676</v>
      </c>
      <c r="B12" s="110" t="s">
        <v>678</v>
      </c>
      <c r="C12" s="111" t="s">
        <v>56</v>
      </c>
      <c r="D12" s="102">
        <v>0</v>
      </c>
      <c r="E12" s="102">
        <v>0.74999999999999989</v>
      </c>
      <c r="F12" s="102">
        <v>0.75</v>
      </c>
      <c r="G12" s="102">
        <v>1</v>
      </c>
      <c r="H12" s="102">
        <v>1</v>
      </c>
      <c r="I12" s="102">
        <v>1</v>
      </c>
      <c r="J12" s="102">
        <v>0.75</v>
      </c>
      <c r="K12" s="102">
        <v>0.5</v>
      </c>
      <c r="L12" s="102">
        <v>1</v>
      </c>
      <c r="M12" s="102">
        <v>1</v>
      </c>
      <c r="N12" s="102">
        <v>1</v>
      </c>
      <c r="O12" s="102">
        <v>1</v>
      </c>
      <c r="P12" s="103">
        <v>4</v>
      </c>
      <c r="Q12" s="102">
        <v>0.85649999999999993</v>
      </c>
    </row>
    <row r="13" spans="1:17" x14ac:dyDescent="0.2">
      <c r="A13" s="113" t="s">
        <v>551</v>
      </c>
      <c r="B13" s="110" t="s">
        <v>552</v>
      </c>
      <c r="C13" s="111" t="s">
        <v>26</v>
      </c>
      <c r="D13" s="102">
        <v>0</v>
      </c>
      <c r="E13" s="102">
        <v>0.44444444444444442</v>
      </c>
      <c r="F13" s="102">
        <v>0.33333333333333331</v>
      </c>
      <c r="G13" s="102">
        <v>0.66666666666666663</v>
      </c>
      <c r="H13" s="102">
        <v>1</v>
      </c>
      <c r="I13" s="102">
        <v>1</v>
      </c>
      <c r="J13" s="102">
        <v>0.66666666666666663</v>
      </c>
      <c r="K13" s="102">
        <v>0.66666666666666663</v>
      </c>
      <c r="L13" s="102">
        <v>0.66666666666666663</v>
      </c>
      <c r="M13" s="102">
        <v>1</v>
      </c>
      <c r="N13" s="102">
        <v>0.33333333333333331</v>
      </c>
      <c r="O13" s="102">
        <v>0.33333333333333331</v>
      </c>
      <c r="P13" s="103">
        <v>3</v>
      </c>
      <c r="Q13" s="102">
        <v>0.76000000000000012</v>
      </c>
    </row>
    <row r="14" spans="1:17" x14ac:dyDescent="0.2">
      <c r="A14" s="113" t="s">
        <v>521</v>
      </c>
      <c r="B14" s="110" t="s">
        <v>522</v>
      </c>
      <c r="C14" s="111" t="s">
        <v>18</v>
      </c>
      <c r="D14" s="102">
        <v>0</v>
      </c>
      <c r="E14" s="102">
        <v>0.66666666666666663</v>
      </c>
      <c r="F14" s="102">
        <v>1</v>
      </c>
      <c r="G14" s="102">
        <v>1</v>
      </c>
      <c r="H14" s="102" t="s">
        <v>656</v>
      </c>
      <c r="I14" s="102">
        <v>1</v>
      </c>
      <c r="J14" s="102">
        <v>1</v>
      </c>
      <c r="K14" s="102">
        <v>0</v>
      </c>
      <c r="L14" s="102" t="s">
        <v>656</v>
      </c>
      <c r="M14" s="102" t="s">
        <v>656</v>
      </c>
      <c r="N14" s="102">
        <v>1</v>
      </c>
      <c r="O14" s="102">
        <v>1</v>
      </c>
      <c r="P14" s="103">
        <v>2</v>
      </c>
      <c r="Q14" s="102">
        <v>0.93049999999999999</v>
      </c>
    </row>
    <row r="15" spans="1:17" x14ac:dyDescent="0.2">
      <c r="A15" s="113" t="s">
        <v>623</v>
      </c>
      <c r="B15" s="110" t="s">
        <v>625</v>
      </c>
      <c r="C15" s="111" t="s">
        <v>28</v>
      </c>
      <c r="D15" s="102">
        <v>0</v>
      </c>
      <c r="E15" s="102">
        <v>0.66666666666666663</v>
      </c>
      <c r="F15" s="102">
        <v>0.66666666666666663</v>
      </c>
      <c r="G15" s="102">
        <v>1</v>
      </c>
      <c r="H15" s="102">
        <v>1</v>
      </c>
      <c r="I15" s="102">
        <v>1</v>
      </c>
      <c r="J15" s="102">
        <v>0.66666666666666663</v>
      </c>
      <c r="K15" s="102">
        <v>0.66666666666666663</v>
      </c>
      <c r="L15" s="102">
        <v>1</v>
      </c>
      <c r="M15" s="102">
        <v>1</v>
      </c>
      <c r="N15" s="102">
        <v>0.66666666666666663</v>
      </c>
      <c r="O15" s="102">
        <v>0.66666666666666663</v>
      </c>
      <c r="P15" s="103">
        <v>3</v>
      </c>
      <c r="Q15" s="102">
        <v>0.85699999999999987</v>
      </c>
    </row>
    <row r="16" spans="1:17" x14ac:dyDescent="0.2">
      <c r="A16" s="113" t="s">
        <v>412</v>
      </c>
      <c r="B16" s="110" t="s">
        <v>413</v>
      </c>
      <c r="C16" s="111" t="s">
        <v>56</v>
      </c>
      <c r="D16" s="102">
        <v>0</v>
      </c>
      <c r="E16" s="102">
        <v>0.5</v>
      </c>
      <c r="F16" s="102">
        <v>0</v>
      </c>
      <c r="G16" s="102">
        <v>1</v>
      </c>
      <c r="H16" s="102">
        <v>1</v>
      </c>
      <c r="I16" s="102">
        <v>1</v>
      </c>
      <c r="J16" s="102">
        <v>0</v>
      </c>
      <c r="K16" s="102">
        <v>0.5</v>
      </c>
      <c r="L16" s="102">
        <v>0.5</v>
      </c>
      <c r="M16" s="102">
        <v>1</v>
      </c>
      <c r="N16" s="102">
        <v>1</v>
      </c>
      <c r="O16" s="102">
        <v>1</v>
      </c>
      <c r="P16" s="103">
        <v>2</v>
      </c>
      <c r="Q16" s="102">
        <v>0.69300000000000006</v>
      </c>
    </row>
    <row r="17" spans="1:17" x14ac:dyDescent="0.2">
      <c r="A17" s="113" t="s">
        <v>756</v>
      </c>
      <c r="B17" s="110" t="s">
        <v>758</v>
      </c>
      <c r="C17" s="111" t="s">
        <v>28</v>
      </c>
      <c r="D17" s="102">
        <v>0</v>
      </c>
      <c r="E17" s="102">
        <v>0.66666666666666663</v>
      </c>
      <c r="F17" s="102">
        <v>0.33333333333333331</v>
      </c>
      <c r="G17" s="102">
        <v>0.33333333333333331</v>
      </c>
      <c r="H17" s="102">
        <v>1</v>
      </c>
      <c r="I17" s="102">
        <v>1</v>
      </c>
      <c r="J17" s="102">
        <v>0.33333333333333331</v>
      </c>
      <c r="K17" s="102">
        <v>0.66666666666666663</v>
      </c>
      <c r="L17" s="102">
        <v>1</v>
      </c>
      <c r="M17" s="102">
        <v>1</v>
      </c>
      <c r="N17" s="102">
        <v>1</v>
      </c>
      <c r="O17" s="102">
        <v>1</v>
      </c>
      <c r="P17" s="103">
        <v>3</v>
      </c>
      <c r="Q17" s="102">
        <v>0.70033333333333336</v>
      </c>
    </row>
    <row r="18" spans="1:17" x14ac:dyDescent="0.2">
      <c r="A18" s="113" t="s">
        <v>147</v>
      </c>
      <c r="B18" s="110" t="s">
        <v>149</v>
      </c>
      <c r="C18" s="111" t="s">
        <v>56</v>
      </c>
      <c r="D18" s="102">
        <v>0</v>
      </c>
      <c r="E18" s="102">
        <v>0.83333333333333326</v>
      </c>
      <c r="F18" s="102">
        <v>1</v>
      </c>
      <c r="G18" s="102">
        <v>1</v>
      </c>
      <c r="H18" s="102">
        <v>1</v>
      </c>
      <c r="I18" s="102">
        <v>1</v>
      </c>
      <c r="J18" s="102">
        <v>1</v>
      </c>
      <c r="K18" s="102">
        <v>0.5</v>
      </c>
      <c r="L18" s="102">
        <v>1</v>
      </c>
      <c r="M18" s="102" t="s">
        <v>656</v>
      </c>
      <c r="N18" s="102">
        <v>1</v>
      </c>
      <c r="O18" s="102">
        <v>1</v>
      </c>
      <c r="P18" s="103">
        <v>2</v>
      </c>
      <c r="Q18" s="102">
        <v>0.878</v>
      </c>
    </row>
    <row r="19" spans="1:17" x14ac:dyDescent="0.2">
      <c r="A19" s="113" t="s">
        <v>680</v>
      </c>
      <c r="B19" s="110" t="s">
        <v>682</v>
      </c>
      <c r="C19" s="111" t="s">
        <v>56</v>
      </c>
      <c r="D19" s="102">
        <v>0</v>
      </c>
      <c r="E19" s="102">
        <v>0.66666666666666663</v>
      </c>
      <c r="F19" s="102">
        <v>0.33333333333333331</v>
      </c>
      <c r="G19" s="102">
        <v>0.33333333333333331</v>
      </c>
      <c r="H19" s="102">
        <v>1</v>
      </c>
      <c r="I19" s="102">
        <v>1</v>
      </c>
      <c r="J19" s="102">
        <v>1</v>
      </c>
      <c r="K19" s="102">
        <v>0.66666666666666663</v>
      </c>
      <c r="L19" s="102">
        <v>1</v>
      </c>
      <c r="M19" s="102" t="s">
        <v>656</v>
      </c>
      <c r="N19" s="102">
        <v>1</v>
      </c>
      <c r="O19" s="102">
        <v>1</v>
      </c>
      <c r="P19" s="103">
        <v>3</v>
      </c>
      <c r="Q19" s="102">
        <v>0.8803333333333333</v>
      </c>
    </row>
    <row r="20" spans="1:17" x14ac:dyDescent="0.2">
      <c r="A20" s="113" t="s">
        <v>82</v>
      </c>
      <c r="B20" s="110" t="s">
        <v>84</v>
      </c>
      <c r="C20" s="111" t="s">
        <v>56</v>
      </c>
      <c r="D20" s="102">
        <v>0</v>
      </c>
      <c r="E20" s="102">
        <v>0.66666666666666663</v>
      </c>
      <c r="F20" s="102">
        <v>0.66666666666666663</v>
      </c>
      <c r="G20" s="102">
        <v>0.66666666666666663</v>
      </c>
      <c r="H20" s="102">
        <v>1</v>
      </c>
      <c r="I20" s="102">
        <v>1</v>
      </c>
      <c r="J20" s="102">
        <v>1</v>
      </c>
      <c r="K20" s="102">
        <v>0.33333333333333331</v>
      </c>
      <c r="L20" s="102">
        <v>1</v>
      </c>
      <c r="M20" s="102">
        <v>1</v>
      </c>
      <c r="N20" s="102">
        <v>1</v>
      </c>
      <c r="O20" s="102">
        <v>1</v>
      </c>
      <c r="P20" s="103">
        <v>3</v>
      </c>
      <c r="Q20" s="102">
        <v>0.87866666666666671</v>
      </c>
    </row>
    <row r="21" spans="1:17" x14ac:dyDescent="0.2">
      <c r="A21" s="113" t="s">
        <v>564</v>
      </c>
      <c r="B21" s="110" t="s">
        <v>565</v>
      </c>
      <c r="C21" s="111" t="s">
        <v>56</v>
      </c>
      <c r="D21" s="102">
        <v>0</v>
      </c>
      <c r="E21" s="102">
        <v>0.66666666666666663</v>
      </c>
      <c r="F21" s="102">
        <v>0.5</v>
      </c>
      <c r="G21" s="102">
        <v>1</v>
      </c>
      <c r="H21" s="102">
        <v>1</v>
      </c>
      <c r="I21" s="102">
        <v>1</v>
      </c>
      <c r="J21" s="102">
        <v>0.5</v>
      </c>
      <c r="K21" s="102">
        <v>1</v>
      </c>
      <c r="L21" s="102">
        <v>1</v>
      </c>
      <c r="M21" s="102">
        <v>1</v>
      </c>
      <c r="N21" s="102">
        <v>0.5</v>
      </c>
      <c r="O21" s="102">
        <v>0.5</v>
      </c>
      <c r="P21" s="103">
        <v>2</v>
      </c>
      <c r="Q21" s="102">
        <v>0.76550000000000007</v>
      </c>
    </row>
    <row r="22" spans="1:17" x14ac:dyDescent="0.2">
      <c r="A22" s="113" t="s">
        <v>69</v>
      </c>
      <c r="B22" s="110" t="s">
        <v>71</v>
      </c>
      <c r="C22" s="111" t="s">
        <v>28</v>
      </c>
      <c r="D22" s="102">
        <v>0.33333333333333331</v>
      </c>
      <c r="E22" s="102">
        <v>0.66666666666666663</v>
      </c>
      <c r="F22" s="102">
        <v>1</v>
      </c>
      <c r="G22" s="102">
        <v>1</v>
      </c>
      <c r="H22" s="102">
        <v>1</v>
      </c>
      <c r="I22" s="102">
        <v>1</v>
      </c>
      <c r="J22" s="102">
        <v>1</v>
      </c>
      <c r="K22" s="102">
        <v>0.66666666666666663</v>
      </c>
      <c r="L22" s="102">
        <v>1</v>
      </c>
      <c r="M22" s="102">
        <v>1</v>
      </c>
      <c r="N22" s="102">
        <v>0.33333333333333331</v>
      </c>
      <c r="O22" s="102">
        <v>0.33333333333333331</v>
      </c>
      <c r="P22" s="103">
        <v>3</v>
      </c>
      <c r="Q22" s="102">
        <v>0.89933333333333332</v>
      </c>
    </row>
    <row r="23" spans="1:17" x14ac:dyDescent="0.2">
      <c r="A23" s="113" t="s">
        <v>562</v>
      </c>
      <c r="B23" s="110" t="s">
        <v>563</v>
      </c>
      <c r="C23" s="111" t="s">
        <v>28</v>
      </c>
      <c r="D23" s="102">
        <v>0</v>
      </c>
      <c r="E23" s="102">
        <v>0.83333333333333326</v>
      </c>
      <c r="F23" s="102">
        <v>1</v>
      </c>
      <c r="G23" s="102">
        <v>1</v>
      </c>
      <c r="H23" s="102">
        <v>1</v>
      </c>
      <c r="I23" s="102">
        <v>1</v>
      </c>
      <c r="J23" s="102">
        <v>1</v>
      </c>
      <c r="K23" s="102">
        <v>1</v>
      </c>
      <c r="L23" s="102">
        <v>1</v>
      </c>
      <c r="M23" s="102">
        <v>1</v>
      </c>
      <c r="N23" s="102">
        <v>0.5</v>
      </c>
      <c r="O23" s="102">
        <v>0.5</v>
      </c>
      <c r="P23" s="103">
        <v>2</v>
      </c>
      <c r="Q23" s="102">
        <v>0.42649999999999999</v>
      </c>
    </row>
    <row r="24" spans="1:17" x14ac:dyDescent="0.2">
      <c r="A24" s="113" t="s">
        <v>154</v>
      </c>
      <c r="B24" s="110" t="s">
        <v>156</v>
      </c>
      <c r="C24" s="111" t="s">
        <v>28</v>
      </c>
      <c r="D24" s="102">
        <v>1</v>
      </c>
      <c r="E24" s="102">
        <v>0.83333333333333326</v>
      </c>
      <c r="F24" s="102">
        <v>1</v>
      </c>
      <c r="G24" s="102">
        <v>1</v>
      </c>
      <c r="H24" s="102" t="s">
        <v>656</v>
      </c>
      <c r="I24" s="102">
        <v>1</v>
      </c>
      <c r="J24" s="102">
        <v>1</v>
      </c>
      <c r="K24" s="102">
        <v>0.5</v>
      </c>
      <c r="L24" s="102">
        <v>1</v>
      </c>
      <c r="M24" s="102" t="s">
        <v>656</v>
      </c>
      <c r="N24" s="102">
        <v>1</v>
      </c>
      <c r="O24" s="102">
        <v>1</v>
      </c>
      <c r="P24" s="103">
        <v>2</v>
      </c>
      <c r="Q24" s="102">
        <v>1</v>
      </c>
    </row>
    <row r="25" spans="1:17" x14ac:dyDescent="0.2">
      <c r="A25" s="113" t="s">
        <v>95</v>
      </c>
      <c r="B25" s="110" t="s">
        <v>568</v>
      </c>
      <c r="C25" s="111" t="s">
        <v>28</v>
      </c>
      <c r="D25" s="102">
        <v>0.66666666666666663</v>
      </c>
      <c r="E25" s="102">
        <v>0.66666666666666663</v>
      </c>
      <c r="F25" s="102">
        <v>0.66666666666666663</v>
      </c>
      <c r="G25" s="102">
        <v>0.66666666666666663</v>
      </c>
      <c r="H25" s="102">
        <v>1</v>
      </c>
      <c r="I25" s="102">
        <v>1</v>
      </c>
      <c r="J25" s="102">
        <v>0.66666666666666663</v>
      </c>
      <c r="K25" s="102">
        <v>0.33333333333333331</v>
      </c>
      <c r="L25" s="102">
        <v>1</v>
      </c>
      <c r="M25" s="102">
        <v>1</v>
      </c>
      <c r="N25" s="102">
        <v>1</v>
      </c>
      <c r="O25" s="102">
        <v>1</v>
      </c>
      <c r="P25" s="103">
        <v>3</v>
      </c>
      <c r="Q25" s="102">
        <v>0.90933333333333322</v>
      </c>
    </row>
    <row r="26" spans="1:17" x14ac:dyDescent="0.2">
      <c r="A26" s="113" t="s">
        <v>729</v>
      </c>
      <c r="B26" s="110" t="s">
        <v>731</v>
      </c>
      <c r="C26" s="111" t="s">
        <v>56</v>
      </c>
      <c r="D26" s="102">
        <v>0</v>
      </c>
      <c r="E26" s="102">
        <v>0.77777777777777768</v>
      </c>
      <c r="F26" s="102">
        <v>1</v>
      </c>
      <c r="G26" s="102">
        <v>1</v>
      </c>
      <c r="H26" s="102">
        <v>1</v>
      </c>
      <c r="I26" s="102">
        <v>1</v>
      </c>
      <c r="J26" s="102">
        <v>1</v>
      </c>
      <c r="K26" s="102">
        <v>0.33333333333333331</v>
      </c>
      <c r="L26" s="102">
        <v>1</v>
      </c>
      <c r="M26" s="102">
        <v>1</v>
      </c>
      <c r="N26" s="102">
        <v>1</v>
      </c>
      <c r="O26" s="102">
        <v>1</v>
      </c>
      <c r="P26" s="103">
        <v>3</v>
      </c>
      <c r="Q26" s="102">
        <v>0.85033333333333339</v>
      </c>
    </row>
    <row r="27" spans="1:17" x14ac:dyDescent="0.2">
      <c r="A27" s="113" t="s">
        <v>194</v>
      </c>
      <c r="B27" s="110" t="s">
        <v>196</v>
      </c>
      <c r="C27" s="111" t="s">
        <v>28</v>
      </c>
      <c r="D27" s="102">
        <v>1</v>
      </c>
      <c r="E27" s="102">
        <v>0.59999999999999987</v>
      </c>
      <c r="F27" s="102">
        <v>0.8</v>
      </c>
      <c r="G27" s="102">
        <v>0.8</v>
      </c>
      <c r="H27" s="102">
        <v>1</v>
      </c>
      <c r="I27" s="102">
        <v>1</v>
      </c>
      <c r="J27" s="102">
        <v>1</v>
      </c>
      <c r="K27" s="102">
        <v>0.2</v>
      </c>
      <c r="L27" s="102">
        <v>1</v>
      </c>
      <c r="M27" s="102">
        <v>1</v>
      </c>
      <c r="N27" s="102">
        <v>0.8</v>
      </c>
      <c r="O27" s="102">
        <v>0.8</v>
      </c>
      <c r="P27" s="103">
        <v>5</v>
      </c>
      <c r="Q27" s="102">
        <v>0.97599999999999998</v>
      </c>
    </row>
    <row r="28" spans="1:17" x14ac:dyDescent="0.2">
      <c r="A28" s="113" t="s">
        <v>429</v>
      </c>
      <c r="B28" s="110" t="s">
        <v>430</v>
      </c>
      <c r="C28" s="111" t="s">
        <v>26</v>
      </c>
      <c r="D28" s="102">
        <v>0</v>
      </c>
      <c r="E28" s="102">
        <v>0.5</v>
      </c>
      <c r="F28" s="102">
        <v>0.5</v>
      </c>
      <c r="G28" s="102">
        <v>1</v>
      </c>
      <c r="H28" s="102">
        <v>1</v>
      </c>
      <c r="I28" s="102">
        <v>1</v>
      </c>
      <c r="J28" s="102">
        <v>0.5</v>
      </c>
      <c r="K28" s="102">
        <v>0.5</v>
      </c>
      <c r="L28" s="102">
        <v>0.5</v>
      </c>
      <c r="M28" s="102">
        <v>1</v>
      </c>
      <c r="N28" s="102">
        <v>0.5</v>
      </c>
      <c r="O28" s="102">
        <v>0.5</v>
      </c>
      <c r="P28" s="103">
        <v>2</v>
      </c>
      <c r="Q28" s="102">
        <v>0.76800000000000002</v>
      </c>
    </row>
    <row r="29" spans="1:17" x14ac:dyDescent="0.2">
      <c r="A29" s="113" t="s">
        <v>516</v>
      </c>
      <c r="B29" s="110" t="s">
        <v>517</v>
      </c>
      <c r="C29" s="111" t="s">
        <v>26</v>
      </c>
      <c r="D29" s="102">
        <v>0</v>
      </c>
      <c r="E29" s="102">
        <v>0.66666666666666663</v>
      </c>
      <c r="F29" s="102">
        <v>0.66666666666666663</v>
      </c>
      <c r="G29" s="102">
        <v>0.66666666666666663</v>
      </c>
      <c r="H29" s="102">
        <v>1</v>
      </c>
      <c r="I29" s="102">
        <v>1</v>
      </c>
      <c r="J29" s="102">
        <v>1</v>
      </c>
      <c r="K29" s="102">
        <v>0.33333333333333331</v>
      </c>
      <c r="L29" s="102">
        <v>1</v>
      </c>
      <c r="M29" s="102" t="s">
        <v>656</v>
      </c>
      <c r="N29" s="102">
        <v>1</v>
      </c>
      <c r="O29" s="102">
        <v>1</v>
      </c>
      <c r="P29" s="103">
        <v>3</v>
      </c>
      <c r="Q29" s="102">
        <v>0.58700000000000008</v>
      </c>
    </row>
    <row r="30" spans="1:17" x14ac:dyDescent="0.2">
      <c r="A30" s="113" t="s">
        <v>603</v>
      </c>
      <c r="B30" s="110" t="s">
        <v>605</v>
      </c>
      <c r="C30" s="111" t="s">
        <v>56</v>
      </c>
      <c r="D30" s="102">
        <v>0</v>
      </c>
      <c r="E30" s="102">
        <v>0.77777777777777768</v>
      </c>
      <c r="F30" s="102">
        <v>0.66666666666666663</v>
      </c>
      <c r="G30" s="102">
        <v>0.66666666666666663</v>
      </c>
      <c r="H30" s="102">
        <v>1</v>
      </c>
      <c r="I30" s="102">
        <v>1</v>
      </c>
      <c r="J30" s="102">
        <v>1</v>
      </c>
      <c r="K30" s="102">
        <v>1</v>
      </c>
      <c r="L30" s="102">
        <v>1</v>
      </c>
      <c r="M30" s="102">
        <v>1</v>
      </c>
      <c r="N30" s="102">
        <v>0.66666666666666663</v>
      </c>
      <c r="O30" s="102">
        <v>0.66666666666666663</v>
      </c>
      <c r="P30" s="103">
        <v>3</v>
      </c>
      <c r="Q30" s="102">
        <v>0.86233333333333329</v>
      </c>
    </row>
    <row r="31" spans="1:17" x14ac:dyDescent="0.2">
      <c r="A31" s="113" t="s">
        <v>104</v>
      </c>
      <c r="B31" s="110" t="s">
        <v>106</v>
      </c>
      <c r="C31" s="111" t="s">
        <v>56</v>
      </c>
      <c r="D31" s="102">
        <v>0</v>
      </c>
      <c r="E31" s="102">
        <v>0.88888888888888884</v>
      </c>
      <c r="F31" s="102">
        <v>1</v>
      </c>
      <c r="G31" s="102">
        <v>1</v>
      </c>
      <c r="H31" s="102">
        <v>1</v>
      </c>
      <c r="I31" s="102">
        <v>1</v>
      </c>
      <c r="J31" s="102">
        <v>1</v>
      </c>
      <c r="K31" s="102">
        <v>0.66666666666666663</v>
      </c>
      <c r="L31" s="102">
        <v>1</v>
      </c>
      <c r="M31" s="102" t="s">
        <v>656</v>
      </c>
      <c r="N31" s="102">
        <v>1</v>
      </c>
      <c r="O31" s="102">
        <v>1</v>
      </c>
      <c r="P31" s="103">
        <v>3</v>
      </c>
      <c r="Q31" s="102">
        <v>0.92966666666666653</v>
      </c>
    </row>
    <row r="32" spans="1:17" x14ac:dyDescent="0.2">
      <c r="A32" s="113" t="s">
        <v>508</v>
      </c>
      <c r="B32" s="110" t="s">
        <v>509</v>
      </c>
      <c r="C32" s="111" t="s">
        <v>26</v>
      </c>
      <c r="D32" s="102">
        <v>0</v>
      </c>
      <c r="E32" s="102">
        <v>0.83333333333333326</v>
      </c>
      <c r="F32" s="102">
        <v>1</v>
      </c>
      <c r="G32" s="102">
        <v>1</v>
      </c>
      <c r="H32" s="102" t="s">
        <v>656</v>
      </c>
      <c r="I32" s="102">
        <v>1</v>
      </c>
      <c r="J32" s="102">
        <v>1</v>
      </c>
      <c r="K32" s="102">
        <v>0.5</v>
      </c>
      <c r="L32" s="102">
        <v>1</v>
      </c>
      <c r="M32" s="102" t="s">
        <v>656</v>
      </c>
      <c r="N32" s="102">
        <v>1</v>
      </c>
      <c r="O32" s="102">
        <v>1</v>
      </c>
      <c r="P32" s="103">
        <v>2</v>
      </c>
      <c r="Q32" s="102">
        <v>0.96550000000000002</v>
      </c>
    </row>
    <row r="33" spans="1:17" x14ac:dyDescent="0.2">
      <c r="A33" s="113" t="s">
        <v>168</v>
      </c>
      <c r="B33" s="110" t="s">
        <v>170</v>
      </c>
      <c r="C33" s="111" t="s">
        <v>18</v>
      </c>
      <c r="D33" s="102">
        <v>0</v>
      </c>
      <c r="E33" s="102">
        <v>0.66666666666666663</v>
      </c>
      <c r="F33" s="102">
        <v>0</v>
      </c>
      <c r="G33" s="102">
        <v>0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 t="s">
        <v>656</v>
      </c>
      <c r="N33" s="102">
        <v>1</v>
      </c>
      <c r="O33" s="102">
        <v>1</v>
      </c>
      <c r="P33" s="103">
        <v>1</v>
      </c>
      <c r="Q33" s="102">
        <v>0.79300000000000004</v>
      </c>
    </row>
    <row r="34" spans="1:17" x14ac:dyDescent="0.2">
      <c r="A34" s="113" t="s">
        <v>673</v>
      </c>
      <c r="B34" s="110" t="s">
        <v>675</v>
      </c>
      <c r="C34" s="111" t="s">
        <v>28</v>
      </c>
      <c r="D34" s="102">
        <v>0</v>
      </c>
      <c r="E34" s="102">
        <v>0.66666666666666663</v>
      </c>
      <c r="F34" s="102">
        <v>0.5</v>
      </c>
      <c r="G34" s="102">
        <v>0.5</v>
      </c>
      <c r="H34" s="102" t="s">
        <v>656</v>
      </c>
      <c r="I34" s="102">
        <v>1</v>
      </c>
      <c r="J34" s="102">
        <v>1</v>
      </c>
      <c r="K34" s="102">
        <v>0.5</v>
      </c>
      <c r="L34" s="102">
        <v>1</v>
      </c>
      <c r="M34" s="102" t="s">
        <v>656</v>
      </c>
      <c r="N34" s="102">
        <v>1</v>
      </c>
      <c r="O34" s="102">
        <v>1</v>
      </c>
      <c r="P34" s="103">
        <v>2</v>
      </c>
      <c r="Q34" s="102">
        <v>0.91799999999999993</v>
      </c>
    </row>
    <row r="35" spans="1:17" x14ac:dyDescent="0.2">
      <c r="A35" s="113" t="s">
        <v>534</v>
      </c>
      <c r="B35" s="110" t="s">
        <v>535</v>
      </c>
      <c r="C35" s="111" t="s">
        <v>26</v>
      </c>
      <c r="D35" s="102">
        <v>0</v>
      </c>
      <c r="E35" s="102">
        <v>0.77777777777777768</v>
      </c>
      <c r="F35" s="102">
        <v>0.66666666666666663</v>
      </c>
      <c r="G35" s="102">
        <v>1</v>
      </c>
      <c r="H35" s="102" t="s">
        <v>656</v>
      </c>
      <c r="I35" s="102">
        <v>1</v>
      </c>
      <c r="J35" s="102">
        <v>0.66666666666666663</v>
      </c>
      <c r="K35" s="102">
        <v>0.66666666666666663</v>
      </c>
      <c r="L35" s="102">
        <v>1</v>
      </c>
      <c r="M35" s="102">
        <v>1</v>
      </c>
      <c r="N35" s="102">
        <v>1</v>
      </c>
      <c r="O35" s="102">
        <v>1</v>
      </c>
      <c r="P35" s="103">
        <v>3</v>
      </c>
      <c r="Q35" s="102">
        <v>0.86699999999999999</v>
      </c>
    </row>
    <row r="36" spans="1:17" x14ac:dyDescent="0.2">
      <c r="A36" s="113" t="s">
        <v>536</v>
      </c>
      <c r="B36" s="110" t="s">
        <v>545</v>
      </c>
      <c r="C36" s="111" t="s">
        <v>28</v>
      </c>
      <c r="D36" s="102">
        <v>0</v>
      </c>
      <c r="E36" s="102">
        <v>0.83333333333333326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0.5</v>
      </c>
      <c r="O36" s="102">
        <v>0.5</v>
      </c>
      <c r="P36" s="103">
        <v>2</v>
      </c>
      <c r="Q36" s="102">
        <v>0.873</v>
      </c>
    </row>
    <row r="37" spans="1:17" x14ac:dyDescent="0.2">
      <c r="A37" s="113" t="s">
        <v>164</v>
      </c>
      <c r="B37" s="110" t="s">
        <v>166</v>
      </c>
      <c r="C37" s="111" t="s">
        <v>26</v>
      </c>
      <c r="D37" s="102">
        <v>0</v>
      </c>
      <c r="E37" s="102">
        <v>0.66666666666666663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0.5</v>
      </c>
      <c r="L37" s="102">
        <v>1</v>
      </c>
      <c r="M37" s="102" t="s">
        <v>656</v>
      </c>
      <c r="N37" s="102">
        <v>0.5</v>
      </c>
      <c r="O37" s="102">
        <v>0.5</v>
      </c>
      <c r="P37" s="103">
        <v>2</v>
      </c>
      <c r="Q37" s="102">
        <v>0.82099999999999995</v>
      </c>
    </row>
    <row r="38" spans="1:17" x14ac:dyDescent="0.2">
      <c r="A38" s="113" t="s">
        <v>537</v>
      </c>
      <c r="B38" s="110" t="s">
        <v>538</v>
      </c>
      <c r="C38" s="111" t="s">
        <v>26</v>
      </c>
      <c r="D38" s="102">
        <v>0</v>
      </c>
      <c r="E38" s="102">
        <v>0.33333333333333331</v>
      </c>
      <c r="F38" s="102">
        <v>0</v>
      </c>
      <c r="G38" s="102">
        <v>0</v>
      </c>
      <c r="H38" s="102">
        <v>1</v>
      </c>
      <c r="I38" s="102">
        <v>1</v>
      </c>
      <c r="J38" s="102">
        <v>1</v>
      </c>
      <c r="K38" s="102">
        <v>0</v>
      </c>
      <c r="L38" s="102">
        <v>0</v>
      </c>
      <c r="M38" s="102">
        <v>1</v>
      </c>
      <c r="N38" s="102">
        <v>1</v>
      </c>
      <c r="O38" s="102">
        <v>1</v>
      </c>
      <c r="P38" s="103">
        <v>1</v>
      </c>
      <c r="Q38" s="102">
        <v>0.59299999999999997</v>
      </c>
    </row>
    <row r="39" spans="1:17" x14ac:dyDescent="0.2">
      <c r="A39" s="113" t="s">
        <v>639</v>
      </c>
      <c r="B39" s="110" t="s">
        <v>641</v>
      </c>
      <c r="C39" s="111" t="s">
        <v>28</v>
      </c>
      <c r="D39" s="102">
        <v>0</v>
      </c>
      <c r="E39" s="102">
        <v>0.66666666666666663</v>
      </c>
      <c r="F39" s="102">
        <v>0.66666666666666663</v>
      </c>
      <c r="G39" s="102">
        <v>0.66666666666666663</v>
      </c>
      <c r="H39" s="102">
        <v>1</v>
      </c>
      <c r="I39" s="102">
        <v>1</v>
      </c>
      <c r="J39" s="102">
        <v>0.66666666666666663</v>
      </c>
      <c r="K39" s="102">
        <v>0.66666666666666663</v>
      </c>
      <c r="L39" s="102">
        <v>1</v>
      </c>
      <c r="M39" s="102">
        <v>1</v>
      </c>
      <c r="N39" s="102">
        <v>0.66666666666666663</v>
      </c>
      <c r="O39" s="102">
        <v>0.66666666666666663</v>
      </c>
      <c r="P39" s="103">
        <v>3</v>
      </c>
      <c r="Q39" s="102">
        <v>0.80333333333333334</v>
      </c>
    </row>
    <row r="40" spans="1:17" x14ac:dyDescent="0.2">
      <c r="A40" s="113" t="s">
        <v>354</v>
      </c>
      <c r="B40" s="110" t="s">
        <v>355</v>
      </c>
      <c r="C40" s="111" t="s">
        <v>18</v>
      </c>
      <c r="D40" s="102">
        <v>0</v>
      </c>
      <c r="E40" s="102">
        <v>0.73333333333333328</v>
      </c>
      <c r="F40" s="102">
        <v>0.4</v>
      </c>
      <c r="G40" s="102">
        <v>0.4</v>
      </c>
      <c r="H40" s="102" t="s">
        <v>656</v>
      </c>
      <c r="I40" s="102">
        <v>1</v>
      </c>
      <c r="J40" s="102">
        <v>1</v>
      </c>
      <c r="K40" s="102">
        <v>0.8</v>
      </c>
      <c r="L40" s="102">
        <v>1</v>
      </c>
      <c r="M40" s="102">
        <v>1</v>
      </c>
      <c r="N40" s="102">
        <v>1</v>
      </c>
      <c r="O40" s="102">
        <v>1</v>
      </c>
      <c r="P40" s="103">
        <v>5</v>
      </c>
      <c r="Q40" s="102">
        <v>0.93399999999999994</v>
      </c>
    </row>
    <row r="41" spans="1:17" x14ac:dyDescent="0.2">
      <c r="A41" s="113" t="s">
        <v>683</v>
      </c>
      <c r="B41" s="110" t="s">
        <v>685</v>
      </c>
      <c r="C41" s="111" t="s">
        <v>26</v>
      </c>
      <c r="D41" s="102">
        <v>0</v>
      </c>
      <c r="E41" s="102">
        <v>0.66666666666666663</v>
      </c>
      <c r="F41" s="102">
        <v>0.66666666666666663</v>
      </c>
      <c r="G41" s="102">
        <v>0.66666666666666663</v>
      </c>
      <c r="H41" s="102">
        <v>1</v>
      </c>
      <c r="I41" s="102">
        <v>1</v>
      </c>
      <c r="J41" s="102">
        <v>0.66666666666666663</v>
      </c>
      <c r="K41" s="102">
        <v>0.33333333333333331</v>
      </c>
      <c r="L41" s="102">
        <v>1</v>
      </c>
      <c r="M41" s="102">
        <v>1</v>
      </c>
      <c r="N41" s="102">
        <v>1</v>
      </c>
      <c r="O41" s="102">
        <v>1</v>
      </c>
      <c r="P41" s="103">
        <v>3</v>
      </c>
      <c r="Q41" s="102">
        <v>0.8703333333333334</v>
      </c>
    </row>
    <row r="42" spans="1:17" x14ac:dyDescent="0.2">
      <c r="A42" s="113" t="s">
        <v>394</v>
      </c>
      <c r="B42" s="110" t="s">
        <v>395</v>
      </c>
      <c r="C42" s="111" t="s">
        <v>56</v>
      </c>
      <c r="D42" s="102">
        <v>0</v>
      </c>
      <c r="E42" s="102">
        <v>0.83333333333333326</v>
      </c>
      <c r="F42" s="102">
        <v>1</v>
      </c>
      <c r="G42" s="102">
        <v>1</v>
      </c>
      <c r="H42" s="102" t="s">
        <v>656</v>
      </c>
      <c r="I42" s="102">
        <v>1</v>
      </c>
      <c r="J42" s="102">
        <v>1</v>
      </c>
      <c r="K42" s="102">
        <v>0.5</v>
      </c>
      <c r="L42" s="102">
        <v>1</v>
      </c>
      <c r="M42" s="102" t="s">
        <v>656</v>
      </c>
      <c r="N42" s="102">
        <v>1</v>
      </c>
      <c r="O42" s="102">
        <v>1</v>
      </c>
      <c r="P42" s="103">
        <v>2</v>
      </c>
      <c r="Q42" s="102">
        <v>0.89800000000000002</v>
      </c>
    </row>
    <row r="43" spans="1:17" x14ac:dyDescent="0.2">
      <c r="A43" s="113" t="s">
        <v>661</v>
      </c>
      <c r="B43" s="110" t="s">
        <v>663</v>
      </c>
      <c r="C43" s="111" t="s">
        <v>26</v>
      </c>
      <c r="D43" s="102">
        <v>0</v>
      </c>
      <c r="E43" s="102">
        <v>0.88888888888888884</v>
      </c>
      <c r="F43" s="102">
        <v>0.66666666666666663</v>
      </c>
      <c r="G43" s="102">
        <v>1</v>
      </c>
      <c r="H43" s="102">
        <v>1</v>
      </c>
      <c r="I43" s="102">
        <v>1</v>
      </c>
      <c r="J43" s="102">
        <v>0.66666666666666663</v>
      </c>
      <c r="K43" s="102">
        <v>1</v>
      </c>
      <c r="L43" s="102">
        <v>1</v>
      </c>
      <c r="M43" s="102">
        <v>1</v>
      </c>
      <c r="N43" s="102">
        <v>1</v>
      </c>
      <c r="O43" s="102">
        <v>1</v>
      </c>
      <c r="P43" s="103">
        <v>3</v>
      </c>
      <c r="Q43" s="102">
        <v>0.8653333333333334</v>
      </c>
    </row>
    <row r="44" spans="1:17" x14ac:dyDescent="0.2">
      <c r="A44" s="113" t="s">
        <v>136</v>
      </c>
      <c r="B44" s="110" t="s">
        <v>138</v>
      </c>
      <c r="C44" s="111" t="s">
        <v>56</v>
      </c>
      <c r="D44" s="102">
        <v>0.5</v>
      </c>
      <c r="E44" s="102">
        <v>1</v>
      </c>
      <c r="F44" s="102">
        <v>1</v>
      </c>
      <c r="G44" s="102">
        <v>1</v>
      </c>
      <c r="H44" s="102">
        <v>1</v>
      </c>
      <c r="I44" s="102">
        <v>1</v>
      </c>
      <c r="J44" s="102">
        <v>1</v>
      </c>
      <c r="K44" s="102">
        <v>1</v>
      </c>
      <c r="L44" s="102">
        <v>1</v>
      </c>
      <c r="M44" s="102">
        <v>1</v>
      </c>
      <c r="N44" s="102">
        <v>1</v>
      </c>
      <c r="O44" s="102">
        <v>1</v>
      </c>
      <c r="P44" s="103">
        <v>2</v>
      </c>
      <c r="Q44" s="102">
        <v>0.97499999999999998</v>
      </c>
    </row>
    <row r="45" spans="1:17" x14ac:dyDescent="0.2">
      <c r="A45" s="113" t="s">
        <v>658</v>
      </c>
      <c r="B45" s="110" t="s">
        <v>660</v>
      </c>
      <c r="C45" s="111" t="s">
        <v>26</v>
      </c>
      <c r="D45" s="102">
        <v>0.33333333333333331</v>
      </c>
      <c r="E45" s="102">
        <v>0.77777777777777768</v>
      </c>
      <c r="F45" s="102">
        <v>0.66666666666666663</v>
      </c>
      <c r="G45" s="102">
        <v>1</v>
      </c>
      <c r="H45" s="102" t="s">
        <v>656</v>
      </c>
      <c r="I45" s="102">
        <v>1</v>
      </c>
      <c r="J45" s="102">
        <v>0.66666666666666663</v>
      </c>
      <c r="K45" s="102">
        <v>0.66666666666666663</v>
      </c>
      <c r="L45" s="102">
        <v>1</v>
      </c>
      <c r="M45" s="102">
        <v>1</v>
      </c>
      <c r="N45" s="102">
        <v>1</v>
      </c>
      <c r="O45" s="102">
        <v>1</v>
      </c>
      <c r="P45" s="103">
        <v>3</v>
      </c>
      <c r="Q45" s="102">
        <v>0.92600000000000005</v>
      </c>
    </row>
    <row r="46" spans="1:17" x14ac:dyDescent="0.2">
      <c r="A46" s="113" t="s">
        <v>732</v>
      </c>
      <c r="B46" s="110" t="s">
        <v>734</v>
      </c>
      <c r="C46" s="111" t="s">
        <v>56</v>
      </c>
      <c r="D46" s="102">
        <v>0</v>
      </c>
      <c r="E46" s="102">
        <v>0.55555555555555547</v>
      </c>
      <c r="F46" s="102">
        <v>0.66666666666666663</v>
      </c>
      <c r="G46" s="102">
        <v>1</v>
      </c>
      <c r="H46" s="102">
        <v>1</v>
      </c>
      <c r="I46" s="102">
        <v>1</v>
      </c>
      <c r="J46" s="102">
        <v>0.66666666666666663</v>
      </c>
      <c r="K46" s="102">
        <v>0.66666666666666663</v>
      </c>
      <c r="L46" s="102">
        <v>0.66666666666666663</v>
      </c>
      <c r="M46" s="102">
        <v>1</v>
      </c>
      <c r="N46" s="102">
        <v>0.33333333333333331</v>
      </c>
      <c r="O46" s="102">
        <v>0.33333333333333331</v>
      </c>
      <c r="P46" s="103">
        <v>3</v>
      </c>
      <c r="Q46" s="102">
        <v>0.65833333333333333</v>
      </c>
    </row>
    <row r="47" spans="1:17" x14ac:dyDescent="0.2">
      <c r="A47" s="113" t="s">
        <v>92</v>
      </c>
      <c r="B47" s="110" t="s">
        <v>93</v>
      </c>
      <c r="C47" s="111" t="s">
        <v>28</v>
      </c>
      <c r="D47" s="102">
        <v>0</v>
      </c>
      <c r="E47" s="102">
        <v>1</v>
      </c>
      <c r="F47" s="102">
        <v>1</v>
      </c>
      <c r="G47" s="102">
        <v>1</v>
      </c>
      <c r="H47" s="102" t="s">
        <v>656</v>
      </c>
      <c r="I47" s="102">
        <v>1</v>
      </c>
      <c r="J47" s="102">
        <v>1</v>
      </c>
      <c r="K47" s="102">
        <v>1</v>
      </c>
      <c r="L47" s="102">
        <v>1</v>
      </c>
      <c r="M47" s="102" t="s">
        <v>656</v>
      </c>
      <c r="N47" s="102">
        <v>1</v>
      </c>
      <c r="O47" s="102">
        <v>1</v>
      </c>
      <c r="P47" s="103">
        <v>2</v>
      </c>
      <c r="Q47" s="102">
        <v>0.95899999999999996</v>
      </c>
    </row>
    <row r="48" spans="1:17" x14ac:dyDescent="0.2">
      <c r="A48" s="113" t="s">
        <v>631</v>
      </c>
      <c r="B48" s="110" t="s">
        <v>633</v>
      </c>
      <c r="C48" s="111" t="s">
        <v>28</v>
      </c>
      <c r="D48" s="102">
        <v>0</v>
      </c>
      <c r="E48" s="102">
        <v>0.33333333333333331</v>
      </c>
      <c r="F48" s="102">
        <v>0</v>
      </c>
      <c r="G48" s="102">
        <v>0.5</v>
      </c>
      <c r="H48" s="102">
        <v>1</v>
      </c>
      <c r="I48" s="102">
        <v>1</v>
      </c>
      <c r="J48" s="102">
        <v>0.5</v>
      </c>
      <c r="K48" s="102">
        <v>1</v>
      </c>
      <c r="L48" s="102">
        <v>1</v>
      </c>
      <c r="M48" s="102">
        <v>1</v>
      </c>
      <c r="N48" s="102">
        <v>0</v>
      </c>
      <c r="O48" s="102">
        <v>0</v>
      </c>
      <c r="P48" s="103">
        <v>2</v>
      </c>
      <c r="Q48" s="102">
        <v>0.65400000000000003</v>
      </c>
    </row>
    <row r="49" spans="1:17" x14ac:dyDescent="0.2">
      <c r="A49" s="113" t="s">
        <v>455</v>
      </c>
      <c r="B49" s="110" t="s">
        <v>506</v>
      </c>
      <c r="C49" s="111" t="s">
        <v>56</v>
      </c>
      <c r="D49" s="102">
        <v>0</v>
      </c>
      <c r="E49" s="102">
        <v>0.66666666666666663</v>
      </c>
      <c r="F49" s="102">
        <v>1</v>
      </c>
      <c r="G49" s="102">
        <v>1</v>
      </c>
      <c r="H49" s="102">
        <v>1</v>
      </c>
      <c r="I49" s="102">
        <v>1</v>
      </c>
      <c r="J49" s="102">
        <v>1</v>
      </c>
      <c r="K49" s="102">
        <v>1</v>
      </c>
      <c r="L49" s="102">
        <v>1</v>
      </c>
      <c r="M49" s="102">
        <v>1</v>
      </c>
      <c r="N49" s="102">
        <v>0</v>
      </c>
      <c r="O49" s="102">
        <v>0</v>
      </c>
      <c r="P49" s="103">
        <v>1</v>
      </c>
      <c r="Q49" s="102">
        <v>0.753</v>
      </c>
    </row>
    <row r="50" spans="1:17" x14ac:dyDescent="0.2">
      <c r="A50" s="113" t="s">
        <v>752</v>
      </c>
      <c r="B50" s="110" t="s">
        <v>754</v>
      </c>
      <c r="C50" s="111" t="s">
        <v>28</v>
      </c>
      <c r="D50" s="102">
        <v>0</v>
      </c>
      <c r="E50" s="102">
        <v>0.66666666666666663</v>
      </c>
      <c r="F50" s="102">
        <v>0.66666666666666663</v>
      </c>
      <c r="G50" s="102">
        <v>1</v>
      </c>
      <c r="H50" s="102">
        <v>1</v>
      </c>
      <c r="I50" s="102">
        <v>1</v>
      </c>
      <c r="J50" s="102">
        <v>0.66666666666666663</v>
      </c>
      <c r="K50" s="102">
        <v>0.66666666666666663</v>
      </c>
      <c r="L50" s="102">
        <v>1</v>
      </c>
      <c r="M50" s="102">
        <v>1</v>
      </c>
      <c r="N50" s="102">
        <v>0.66666666666666663</v>
      </c>
      <c r="O50" s="102">
        <v>0.66666666666666663</v>
      </c>
      <c r="P50" s="103">
        <v>3</v>
      </c>
      <c r="Q50" s="102">
        <v>0.75</v>
      </c>
    </row>
    <row r="51" spans="1:17" x14ac:dyDescent="0.2">
      <c r="A51" s="113" t="s">
        <v>619</v>
      </c>
      <c r="B51" s="110" t="s">
        <v>621</v>
      </c>
      <c r="C51" s="111" t="s">
        <v>26</v>
      </c>
      <c r="D51" s="102">
        <v>0</v>
      </c>
      <c r="E51" s="102">
        <v>0.55555555555555547</v>
      </c>
      <c r="F51" s="102">
        <v>0.66666666666666663</v>
      </c>
      <c r="G51" s="102">
        <v>1</v>
      </c>
      <c r="H51" s="102">
        <v>1</v>
      </c>
      <c r="I51" s="102">
        <v>1</v>
      </c>
      <c r="J51" s="102">
        <v>0.66666666666666663</v>
      </c>
      <c r="K51" s="102">
        <v>0.33333333333333331</v>
      </c>
      <c r="L51" s="102">
        <v>0.5</v>
      </c>
      <c r="M51" s="102">
        <v>1</v>
      </c>
      <c r="N51" s="102">
        <v>0.66666666666666663</v>
      </c>
      <c r="O51" s="102">
        <v>0.66666666666666663</v>
      </c>
      <c r="P51" s="103">
        <v>3</v>
      </c>
      <c r="Q51" s="102">
        <v>0.74633333333333329</v>
      </c>
    </row>
    <row r="52" spans="1:17" x14ac:dyDescent="0.2">
      <c r="A52" s="113" t="s">
        <v>58</v>
      </c>
      <c r="B52" s="110" t="s">
        <v>60</v>
      </c>
      <c r="C52" s="111" t="s">
        <v>28</v>
      </c>
      <c r="D52" s="102">
        <v>0</v>
      </c>
      <c r="E52" s="102">
        <v>0.83333333333333326</v>
      </c>
      <c r="F52" s="102">
        <v>1</v>
      </c>
      <c r="G52" s="102">
        <v>1</v>
      </c>
      <c r="H52" s="102">
        <v>1</v>
      </c>
      <c r="I52" s="102">
        <v>1</v>
      </c>
      <c r="J52" s="102">
        <v>1</v>
      </c>
      <c r="K52" s="102">
        <v>1</v>
      </c>
      <c r="L52" s="102">
        <v>1</v>
      </c>
      <c r="M52" s="102">
        <v>1</v>
      </c>
      <c r="N52" s="102">
        <v>0.5</v>
      </c>
      <c r="O52" s="102">
        <v>0.5</v>
      </c>
      <c r="P52" s="103">
        <v>2</v>
      </c>
      <c r="Q52" s="102">
        <v>0.80649999999999999</v>
      </c>
    </row>
    <row r="53" spans="1:17" x14ac:dyDescent="0.2">
      <c r="A53" s="113" t="s">
        <v>98</v>
      </c>
      <c r="B53" s="110" t="s">
        <v>100</v>
      </c>
      <c r="C53" s="111" t="s">
        <v>56</v>
      </c>
      <c r="D53" s="102">
        <v>0.33333333333333331</v>
      </c>
      <c r="E53" s="102">
        <v>0.88888888888888884</v>
      </c>
      <c r="F53" s="102">
        <v>0.66666666666666663</v>
      </c>
      <c r="G53" s="102">
        <v>0.66666666666666663</v>
      </c>
      <c r="H53" s="102">
        <v>1</v>
      </c>
      <c r="I53" s="102">
        <v>1</v>
      </c>
      <c r="J53" s="102">
        <v>1</v>
      </c>
      <c r="K53" s="102">
        <v>1</v>
      </c>
      <c r="L53" s="102">
        <v>1</v>
      </c>
      <c r="M53" s="102">
        <v>1</v>
      </c>
      <c r="N53" s="102">
        <v>1</v>
      </c>
      <c r="O53" s="102">
        <v>1</v>
      </c>
      <c r="P53" s="103">
        <v>3</v>
      </c>
      <c r="Q53" s="102">
        <v>0.93666666666666665</v>
      </c>
    </row>
    <row r="54" spans="1:17" x14ac:dyDescent="0.2">
      <c r="A54" s="113" t="s">
        <v>554</v>
      </c>
      <c r="B54" s="110" t="s">
        <v>555</v>
      </c>
      <c r="C54" s="111" t="s">
        <v>26</v>
      </c>
      <c r="D54" s="102">
        <v>0</v>
      </c>
      <c r="E54" s="102">
        <v>0.66666666666666663</v>
      </c>
      <c r="F54" s="102">
        <v>0</v>
      </c>
      <c r="G54" s="102">
        <v>0</v>
      </c>
      <c r="H54" s="102">
        <v>1</v>
      </c>
      <c r="I54" s="102">
        <v>1</v>
      </c>
      <c r="J54" s="102">
        <v>0</v>
      </c>
      <c r="K54" s="102">
        <v>1</v>
      </c>
      <c r="L54" s="102">
        <v>1</v>
      </c>
      <c r="M54" s="102">
        <v>1</v>
      </c>
      <c r="N54" s="102">
        <v>1</v>
      </c>
      <c r="O54" s="102">
        <v>1</v>
      </c>
      <c r="P54" s="103">
        <v>1</v>
      </c>
      <c r="Q54" s="102">
        <v>0.66</v>
      </c>
    </row>
    <row r="55" spans="1:17" x14ac:dyDescent="0.2">
      <c r="A55" s="113" t="s">
        <v>556</v>
      </c>
      <c r="B55" s="110" t="s">
        <v>762</v>
      </c>
      <c r="C55" s="111" t="s">
        <v>18</v>
      </c>
      <c r="D55" s="102">
        <v>0.66666666666666663</v>
      </c>
      <c r="E55" s="102">
        <v>0.88888888888888884</v>
      </c>
      <c r="F55" s="102">
        <v>0.66666666666666663</v>
      </c>
      <c r="G55" s="102">
        <v>0.66666666666666663</v>
      </c>
      <c r="H55" s="102" t="s">
        <v>656</v>
      </c>
      <c r="I55" s="102">
        <v>1</v>
      </c>
      <c r="J55" s="102">
        <v>0.5</v>
      </c>
      <c r="K55" s="102">
        <v>1</v>
      </c>
      <c r="L55" s="102">
        <v>1</v>
      </c>
      <c r="M55" s="102">
        <v>1</v>
      </c>
      <c r="N55" s="102">
        <v>1</v>
      </c>
      <c r="O55" s="102">
        <v>1</v>
      </c>
      <c r="P55" s="103">
        <v>3</v>
      </c>
      <c r="Q55" s="102">
        <v>0.91266666666666663</v>
      </c>
    </row>
    <row r="56" spans="1:17" x14ac:dyDescent="0.2">
      <c r="A56" s="113" t="s">
        <v>560</v>
      </c>
      <c r="B56" s="110" t="s">
        <v>561</v>
      </c>
      <c r="C56" s="111" t="s">
        <v>56</v>
      </c>
      <c r="D56" s="102">
        <v>0</v>
      </c>
      <c r="E56" s="102">
        <v>0.5</v>
      </c>
      <c r="F56" s="102">
        <v>0.5</v>
      </c>
      <c r="G56" s="102">
        <v>1</v>
      </c>
      <c r="H56" s="102">
        <v>1</v>
      </c>
      <c r="I56" s="102">
        <v>1</v>
      </c>
      <c r="J56" s="102">
        <v>0.5</v>
      </c>
      <c r="K56" s="102">
        <v>0.5</v>
      </c>
      <c r="L56" s="102">
        <v>1</v>
      </c>
      <c r="M56" s="102">
        <v>1</v>
      </c>
      <c r="N56" s="102">
        <v>0.5</v>
      </c>
      <c r="O56" s="102">
        <v>0.5</v>
      </c>
      <c r="P56" s="103">
        <v>2</v>
      </c>
      <c r="Q56" s="102">
        <v>0.69450000000000001</v>
      </c>
    </row>
    <row r="57" spans="1:17" x14ac:dyDescent="0.2">
      <c r="A57" s="113" t="s">
        <v>748</v>
      </c>
      <c r="B57" s="110" t="s">
        <v>750</v>
      </c>
      <c r="C57" s="111" t="s">
        <v>28</v>
      </c>
      <c r="D57" s="102">
        <v>0</v>
      </c>
      <c r="E57" s="102">
        <v>0.5</v>
      </c>
      <c r="F57" s="102">
        <v>0.5</v>
      </c>
      <c r="G57" s="102">
        <v>0.5</v>
      </c>
      <c r="H57" s="102">
        <v>1</v>
      </c>
      <c r="I57" s="102">
        <v>1</v>
      </c>
      <c r="J57" s="102">
        <v>1</v>
      </c>
      <c r="K57" s="102">
        <v>0</v>
      </c>
      <c r="L57" s="102" t="s">
        <v>656</v>
      </c>
      <c r="M57" s="102" t="s">
        <v>656</v>
      </c>
      <c r="N57" s="102">
        <v>1</v>
      </c>
      <c r="O57" s="102">
        <v>1</v>
      </c>
      <c r="P57" s="103">
        <v>2</v>
      </c>
      <c r="Q57" s="102">
        <v>0.90850000000000009</v>
      </c>
    </row>
    <row r="58" spans="1:17" x14ac:dyDescent="0.2">
      <c r="A58" s="113" t="s">
        <v>599</v>
      </c>
      <c r="B58" s="110" t="s">
        <v>601</v>
      </c>
      <c r="C58" s="111" t="s">
        <v>26</v>
      </c>
      <c r="D58" s="102">
        <v>0.33333333333333331</v>
      </c>
      <c r="E58" s="102">
        <v>0.88888888888888884</v>
      </c>
      <c r="F58" s="102">
        <v>1</v>
      </c>
      <c r="G58" s="102">
        <v>1</v>
      </c>
      <c r="H58" s="102">
        <v>1</v>
      </c>
      <c r="I58" s="102">
        <v>1</v>
      </c>
      <c r="J58" s="102">
        <v>1</v>
      </c>
      <c r="K58" s="102">
        <v>0.66666666666666663</v>
      </c>
      <c r="L58" s="102">
        <v>1</v>
      </c>
      <c r="M58" s="102" t="s">
        <v>656</v>
      </c>
      <c r="N58" s="102">
        <v>1</v>
      </c>
      <c r="O58" s="102">
        <v>1</v>
      </c>
      <c r="P58" s="103">
        <v>3</v>
      </c>
      <c r="Q58" s="102">
        <v>0.94533333333333325</v>
      </c>
    </row>
    <row r="59" spans="1:17" x14ac:dyDescent="0.2">
      <c r="A59" s="113" t="s">
        <v>607</v>
      </c>
      <c r="B59" s="110" t="s">
        <v>609</v>
      </c>
      <c r="C59" s="111" t="s">
        <v>26</v>
      </c>
      <c r="D59" s="102">
        <v>0.5</v>
      </c>
      <c r="E59" s="102">
        <v>0.66666666666666663</v>
      </c>
      <c r="F59" s="102">
        <v>0.5</v>
      </c>
      <c r="G59" s="102">
        <v>0.5</v>
      </c>
      <c r="H59" s="102">
        <v>1</v>
      </c>
      <c r="I59" s="102">
        <v>1</v>
      </c>
      <c r="J59" s="102">
        <v>1</v>
      </c>
      <c r="K59" s="102">
        <v>0.5</v>
      </c>
      <c r="L59" s="102">
        <v>0.5</v>
      </c>
      <c r="M59" s="102">
        <v>1</v>
      </c>
      <c r="N59" s="102">
        <v>1</v>
      </c>
      <c r="O59" s="102">
        <v>1</v>
      </c>
      <c r="P59" s="103">
        <v>2</v>
      </c>
      <c r="Q59" s="102">
        <v>0.83149999999999991</v>
      </c>
    </row>
    <row r="60" spans="1:17" x14ac:dyDescent="0.2">
      <c r="A60" s="113" t="s">
        <v>723</v>
      </c>
      <c r="B60" s="110" t="s">
        <v>725</v>
      </c>
      <c r="C60" s="111" t="s">
        <v>26</v>
      </c>
      <c r="D60" s="102">
        <v>0</v>
      </c>
      <c r="E60" s="102">
        <v>0.66666666666666663</v>
      </c>
      <c r="F60" s="102">
        <v>0.66666666666666663</v>
      </c>
      <c r="G60" s="102">
        <v>1</v>
      </c>
      <c r="H60" s="102">
        <v>1</v>
      </c>
      <c r="I60" s="102">
        <v>1</v>
      </c>
      <c r="J60" s="102">
        <v>0.66666666666666663</v>
      </c>
      <c r="K60" s="102">
        <v>0.33333333333333331</v>
      </c>
      <c r="L60" s="102">
        <v>1</v>
      </c>
      <c r="M60" s="102">
        <v>1</v>
      </c>
      <c r="N60" s="102">
        <v>1</v>
      </c>
      <c r="O60" s="102">
        <v>1</v>
      </c>
      <c r="P60" s="103">
        <v>3</v>
      </c>
      <c r="Q60" s="102">
        <v>0.8693333333333334</v>
      </c>
    </row>
    <row r="61" spans="1:17" x14ac:dyDescent="0.2">
      <c r="A61" s="113" t="s">
        <v>627</v>
      </c>
      <c r="B61" s="110" t="s">
        <v>629</v>
      </c>
      <c r="C61" s="111" t="s">
        <v>56</v>
      </c>
      <c r="D61" s="102">
        <v>0</v>
      </c>
      <c r="E61" s="102">
        <v>0.5</v>
      </c>
      <c r="F61" s="102">
        <v>0.5</v>
      </c>
      <c r="G61" s="102">
        <v>0.5</v>
      </c>
      <c r="H61" s="102">
        <v>1</v>
      </c>
      <c r="I61" s="102">
        <v>1</v>
      </c>
      <c r="J61" s="102">
        <v>0.5</v>
      </c>
      <c r="K61" s="102">
        <v>0.5</v>
      </c>
      <c r="L61" s="102">
        <v>1</v>
      </c>
      <c r="M61" s="102">
        <v>1</v>
      </c>
      <c r="N61" s="102">
        <v>0.5</v>
      </c>
      <c r="O61" s="102">
        <v>0.5</v>
      </c>
      <c r="P61" s="103">
        <v>2</v>
      </c>
      <c r="Q61" s="102">
        <v>0.72799999999999998</v>
      </c>
    </row>
    <row r="62" spans="1:17" x14ac:dyDescent="0.2">
      <c r="A62" s="113" t="s">
        <v>176</v>
      </c>
      <c r="B62" s="110" t="s">
        <v>178</v>
      </c>
      <c r="C62" s="111" t="s">
        <v>26</v>
      </c>
      <c r="D62" s="102">
        <v>0</v>
      </c>
      <c r="E62" s="102">
        <v>0.93333333333333335</v>
      </c>
      <c r="F62" s="102">
        <v>1</v>
      </c>
      <c r="G62" s="102">
        <v>1</v>
      </c>
      <c r="H62" s="102" t="s">
        <v>656</v>
      </c>
      <c r="I62" s="102">
        <v>1</v>
      </c>
      <c r="J62" s="102">
        <v>1</v>
      </c>
      <c r="K62" s="102">
        <v>1</v>
      </c>
      <c r="L62" s="102">
        <v>1</v>
      </c>
      <c r="M62" s="102">
        <v>1</v>
      </c>
      <c r="N62" s="102">
        <v>0.8</v>
      </c>
      <c r="O62" s="102">
        <v>0.8</v>
      </c>
      <c r="P62" s="103">
        <v>5</v>
      </c>
      <c r="Q62" s="102">
        <v>0.95</v>
      </c>
    </row>
    <row r="63" spans="1:17" x14ac:dyDescent="0.2">
      <c r="A63" s="113" t="s">
        <v>539</v>
      </c>
      <c r="B63" s="110" t="s">
        <v>540</v>
      </c>
      <c r="C63" s="111" t="s">
        <v>56</v>
      </c>
      <c r="D63" s="102">
        <v>0</v>
      </c>
      <c r="E63" s="102">
        <v>0.66666666666666663</v>
      </c>
      <c r="F63" s="102">
        <v>0.5</v>
      </c>
      <c r="G63" s="102">
        <v>0.5</v>
      </c>
      <c r="H63" s="102">
        <v>1</v>
      </c>
      <c r="I63" s="102">
        <v>1</v>
      </c>
      <c r="J63" s="102">
        <v>1</v>
      </c>
      <c r="K63" s="102">
        <v>0.5</v>
      </c>
      <c r="L63" s="102">
        <v>1</v>
      </c>
      <c r="M63" s="102">
        <v>1</v>
      </c>
      <c r="N63" s="102">
        <v>1</v>
      </c>
      <c r="O63" s="102">
        <v>1</v>
      </c>
      <c r="P63" s="103">
        <v>2</v>
      </c>
      <c r="Q63" s="102">
        <v>0.82799999999999996</v>
      </c>
    </row>
    <row r="64" spans="1:17" x14ac:dyDescent="0.2">
      <c r="A64" s="113" t="s">
        <v>541</v>
      </c>
      <c r="B64" s="110" t="s">
        <v>543</v>
      </c>
      <c r="C64" s="111" t="s">
        <v>18</v>
      </c>
      <c r="D64" s="102">
        <v>0</v>
      </c>
      <c r="E64" s="102">
        <v>0.66666666666666663</v>
      </c>
      <c r="F64" s="102">
        <v>1</v>
      </c>
      <c r="G64" s="102">
        <v>1</v>
      </c>
      <c r="H64" s="102">
        <v>1</v>
      </c>
      <c r="I64" s="102">
        <v>1</v>
      </c>
      <c r="J64" s="102">
        <v>1</v>
      </c>
      <c r="K64" s="102">
        <v>0</v>
      </c>
      <c r="L64" s="102">
        <v>0.33333333333333331</v>
      </c>
      <c r="M64" s="102">
        <v>0.66666666666666663</v>
      </c>
      <c r="N64" s="102">
        <v>1</v>
      </c>
      <c r="O64" s="102">
        <v>1</v>
      </c>
      <c r="P64" s="103">
        <v>3</v>
      </c>
      <c r="Q64" s="102">
        <v>0.82966666666666677</v>
      </c>
    </row>
    <row r="65" spans="1:17" x14ac:dyDescent="0.2">
      <c r="A65" s="113" t="s">
        <v>408</v>
      </c>
      <c r="B65" s="110" t="s">
        <v>410</v>
      </c>
      <c r="C65" s="111" t="s">
        <v>26</v>
      </c>
      <c r="D65" s="102">
        <v>0</v>
      </c>
      <c r="E65" s="102">
        <v>0.66666666666666663</v>
      </c>
      <c r="F65" s="102">
        <v>0.5</v>
      </c>
      <c r="G65" s="102">
        <v>1</v>
      </c>
      <c r="H65" s="102">
        <v>1</v>
      </c>
      <c r="I65" s="102">
        <v>1</v>
      </c>
      <c r="J65" s="102">
        <v>0.5</v>
      </c>
      <c r="K65" s="102">
        <v>0.5</v>
      </c>
      <c r="L65" s="102">
        <v>0.5</v>
      </c>
      <c r="M65" s="102">
        <v>1</v>
      </c>
      <c r="N65" s="102">
        <v>1</v>
      </c>
      <c r="O65" s="102">
        <v>1</v>
      </c>
      <c r="P65" s="103">
        <v>2</v>
      </c>
      <c r="Q65" s="102">
        <v>0.78300000000000003</v>
      </c>
    </row>
    <row r="66" spans="1:17" x14ac:dyDescent="0.2">
      <c r="A66" s="113" t="s">
        <v>451</v>
      </c>
      <c r="B66" s="110" t="s">
        <v>452</v>
      </c>
      <c r="C66" s="111" t="s">
        <v>28</v>
      </c>
      <c r="D66" s="102">
        <v>0</v>
      </c>
      <c r="E66" s="102">
        <v>0.83333333333333326</v>
      </c>
      <c r="F66" s="102">
        <v>0.5</v>
      </c>
      <c r="G66" s="102">
        <v>1</v>
      </c>
      <c r="H66" s="102">
        <v>1</v>
      </c>
      <c r="I66" s="102">
        <v>1</v>
      </c>
      <c r="J66" s="102">
        <v>0.5</v>
      </c>
      <c r="K66" s="102">
        <v>1</v>
      </c>
      <c r="L66" s="102">
        <v>1</v>
      </c>
      <c r="M66" s="102">
        <v>1</v>
      </c>
      <c r="N66" s="102">
        <v>1</v>
      </c>
      <c r="O66" s="102">
        <v>1</v>
      </c>
      <c r="P66" s="103">
        <v>2</v>
      </c>
      <c r="Q66" s="102">
        <v>0.89300000000000002</v>
      </c>
    </row>
    <row r="67" spans="1:17" x14ac:dyDescent="0.2">
      <c r="A67" s="113" t="s">
        <v>180</v>
      </c>
      <c r="B67" s="110" t="s">
        <v>182</v>
      </c>
      <c r="C67" s="111" t="s">
        <v>56</v>
      </c>
      <c r="D67" s="102">
        <v>0</v>
      </c>
      <c r="E67" s="102">
        <v>0.77777777777777768</v>
      </c>
      <c r="F67" s="102">
        <v>1</v>
      </c>
      <c r="G67" s="102">
        <v>1</v>
      </c>
      <c r="H67" s="102">
        <v>1</v>
      </c>
      <c r="I67" s="102">
        <v>1</v>
      </c>
      <c r="J67" s="102">
        <v>1</v>
      </c>
      <c r="K67" s="102">
        <v>0.66666666666666663</v>
      </c>
      <c r="L67" s="102">
        <v>1</v>
      </c>
      <c r="M67" s="102">
        <v>1</v>
      </c>
      <c r="N67" s="102">
        <v>0.66666666666666663</v>
      </c>
      <c r="O67" s="102">
        <v>0.66666666666666663</v>
      </c>
      <c r="P67" s="103">
        <v>3</v>
      </c>
      <c r="Q67" s="102">
        <v>0.89866666666666661</v>
      </c>
    </row>
    <row r="68" spans="1:17" x14ac:dyDescent="0.2">
      <c r="A68" s="113" t="s">
        <v>65</v>
      </c>
      <c r="B68" s="110" t="s">
        <v>67</v>
      </c>
      <c r="C68" s="111" t="s">
        <v>26</v>
      </c>
      <c r="D68" s="102">
        <v>0.5</v>
      </c>
      <c r="E68" s="102">
        <v>0.83333333333333326</v>
      </c>
      <c r="F68" s="102">
        <v>1</v>
      </c>
      <c r="G68" s="102">
        <v>1</v>
      </c>
      <c r="H68" s="102" t="s">
        <v>656</v>
      </c>
      <c r="I68" s="102">
        <v>1</v>
      </c>
      <c r="J68" s="102">
        <v>1</v>
      </c>
      <c r="K68" s="102">
        <v>0.5</v>
      </c>
      <c r="L68" s="102">
        <v>1</v>
      </c>
      <c r="M68" s="102" t="s">
        <v>656</v>
      </c>
      <c r="N68" s="102">
        <v>1</v>
      </c>
      <c r="O68" s="102">
        <v>1</v>
      </c>
      <c r="P68" s="103">
        <v>2</v>
      </c>
      <c r="Q68" s="102">
        <v>0.98899999999999999</v>
      </c>
    </row>
    <row r="69" spans="1:17" x14ac:dyDescent="0.2">
      <c r="A69" s="113" t="s">
        <v>38</v>
      </c>
      <c r="B69" s="110" t="s">
        <v>40</v>
      </c>
      <c r="C69" s="111" t="s">
        <v>28</v>
      </c>
      <c r="D69" s="102">
        <v>1</v>
      </c>
      <c r="E69" s="102">
        <v>0.66666666666666663</v>
      </c>
      <c r="F69" s="102">
        <v>0.33333333333333331</v>
      </c>
      <c r="G69" s="102">
        <v>0.66666666666666663</v>
      </c>
      <c r="H69" s="102" t="s">
        <v>656</v>
      </c>
      <c r="I69" s="102">
        <v>1</v>
      </c>
      <c r="J69" s="102">
        <v>0.66666666666666663</v>
      </c>
      <c r="K69" s="102">
        <v>0.66666666666666663</v>
      </c>
      <c r="L69" s="102">
        <v>1</v>
      </c>
      <c r="M69" s="102">
        <v>1</v>
      </c>
      <c r="N69" s="102">
        <v>1</v>
      </c>
      <c r="O69" s="102">
        <v>1</v>
      </c>
      <c r="P69" s="103">
        <v>3</v>
      </c>
      <c r="Q69" s="102">
        <v>0.93</v>
      </c>
    </row>
    <row r="70" spans="1:17" x14ac:dyDescent="0.2">
      <c r="A70" s="113" t="s">
        <v>744</v>
      </c>
      <c r="B70" s="110" t="s">
        <v>746</v>
      </c>
      <c r="C70" s="111" t="s">
        <v>28</v>
      </c>
      <c r="D70" s="102">
        <v>0</v>
      </c>
      <c r="E70" s="102">
        <v>0.55555555555555547</v>
      </c>
      <c r="F70" s="102">
        <v>0.66666666666666663</v>
      </c>
      <c r="G70" s="102">
        <v>1</v>
      </c>
      <c r="H70" s="102">
        <v>1</v>
      </c>
      <c r="I70" s="102">
        <v>1</v>
      </c>
      <c r="J70" s="102">
        <v>0.66666666666666663</v>
      </c>
      <c r="K70" s="102">
        <v>0.33333333333333331</v>
      </c>
      <c r="L70" s="102">
        <v>1</v>
      </c>
      <c r="M70" s="102">
        <v>1</v>
      </c>
      <c r="N70" s="102">
        <v>0.66666666666666663</v>
      </c>
      <c r="O70" s="102">
        <v>0.66666666666666663</v>
      </c>
      <c r="P70" s="103">
        <v>3</v>
      </c>
      <c r="Q70" s="102">
        <v>0.82933333333333337</v>
      </c>
    </row>
    <row r="71" spans="1:17" x14ac:dyDescent="0.2">
      <c r="A71" s="113" t="s">
        <v>548</v>
      </c>
      <c r="B71" s="110" t="s">
        <v>549</v>
      </c>
      <c r="C71" s="111" t="s">
        <v>26</v>
      </c>
      <c r="D71" s="102">
        <v>0</v>
      </c>
      <c r="E71" s="102">
        <v>0.33333333333333331</v>
      </c>
      <c r="F71" s="102">
        <v>0</v>
      </c>
      <c r="G71" s="102">
        <v>0.66666666666666663</v>
      </c>
      <c r="H71" s="102">
        <v>1</v>
      </c>
      <c r="I71" s="102">
        <v>1</v>
      </c>
      <c r="J71" s="102">
        <v>0</v>
      </c>
      <c r="K71" s="102">
        <v>0.33333333333333331</v>
      </c>
      <c r="L71" s="102">
        <v>0.33333333333333331</v>
      </c>
      <c r="M71" s="102">
        <v>1</v>
      </c>
      <c r="N71" s="102">
        <v>0.66666666666666663</v>
      </c>
      <c r="O71" s="102">
        <v>0.66666666666666663</v>
      </c>
      <c r="P71" s="103">
        <v>3</v>
      </c>
      <c r="Q71" s="102">
        <v>0.59299999999999997</v>
      </c>
    </row>
    <row r="72" spans="1:17" x14ac:dyDescent="0.2">
      <c r="A72" s="113" t="s">
        <v>464</v>
      </c>
      <c r="B72" s="110" t="s">
        <v>465</v>
      </c>
      <c r="C72" s="111" t="s">
        <v>18</v>
      </c>
      <c r="D72" s="102">
        <v>0</v>
      </c>
      <c r="E72" s="102">
        <v>0.77777777777777768</v>
      </c>
      <c r="F72" s="102">
        <v>0.66666666666666663</v>
      </c>
      <c r="G72" s="102">
        <v>1</v>
      </c>
      <c r="H72" s="102">
        <v>1</v>
      </c>
      <c r="I72" s="102">
        <v>1</v>
      </c>
      <c r="J72" s="102">
        <v>0.66666666666666663</v>
      </c>
      <c r="K72" s="102">
        <v>1</v>
      </c>
      <c r="L72" s="102">
        <v>1</v>
      </c>
      <c r="M72" s="102">
        <v>1</v>
      </c>
      <c r="N72" s="102">
        <v>0.66666666666666663</v>
      </c>
      <c r="O72" s="102">
        <v>0.66666666666666663</v>
      </c>
      <c r="P72" s="103">
        <v>3</v>
      </c>
      <c r="Q72" s="102">
        <v>0.86866666666666659</v>
      </c>
    </row>
    <row r="73" spans="1:17" x14ac:dyDescent="0.2">
      <c r="A73" s="113" t="s">
        <v>115</v>
      </c>
      <c r="B73" s="110" t="s">
        <v>117</v>
      </c>
      <c r="C73" s="111" t="s">
        <v>56</v>
      </c>
      <c r="D73" s="102">
        <v>0.66666666666666663</v>
      </c>
      <c r="E73" s="102">
        <v>0.66666666666666663</v>
      </c>
      <c r="F73" s="102">
        <v>0.66666666666666663</v>
      </c>
      <c r="G73" s="102">
        <v>0.66666666666666663</v>
      </c>
      <c r="H73" s="102" t="s">
        <v>656</v>
      </c>
      <c r="I73" s="102">
        <v>1</v>
      </c>
      <c r="J73" s="102">
        <v>1</v>
      </c>
      <c r="K73" s="102">
        <v>0.33333333333333331</v>
      </c>
      <c r="L73" s="102">
        <v>1</v>
      </c>
      <c r="M73" s="102">
        <v>1</v>
      </c>
      <c r="N73" s="102">
        <v>1</v>
      </c>
      <c r="O73" s="102">
        <v>1</v>
      </c>
      <c r="P73" s="103">
        <v>3</v>
      </c>
      <c r="Q73" s="102">
        <v>0.97933333333333328</v>
      </c>
    </row>
    <row r="74" spans="1:17" x14ac:dyDescent="0.2">
      <c r="A74" s="113" t="s">
        <v>669</v>
      </c>
      <c r="B74" s="110" t="s">
        <v>671</v>
      </c>
      <c r="C74" s="111" t="s">
        <v>28</v>
      </c>
      <c r="D74" s="102">
        <v>0</v>
      </c>
      <c r="E74" s="102">
        <v>0.77777777777777768</v>
      </c>
      <c r="F74" s="102">
        <v>0.66666666666666663</v>
      </c>
      <c r="G74" s="102">
        <v>0.66666666666666663</v>
      </c>
      <c r="H74" s="102">
        <v>1</v>
      </c>
      <c r="I74" s="102">
        <v>1</v>
      </c>
      <c r="J74" s="102">
        <v>0.66666666666666663</v>
      </c>
      <c r="K74" s="102">
        <v>0.66666666666666663</v>
      </c>
      <c r="L74" s="102">
        <v>1</v>
      </c>
      <c r="M74" s="102">
        <v>1</v>
      </c>
      <c r="N74" s="102">
        <v>1</v>
      </c>
      <c r="O74" s="102">
        <v>1</v>
      </c>
      <c r="P74" s="103">
        <v>3</v>
      </c>
      <c r="Q74" s="102">
        <v>0.82799999999999996</v>
      </c>
    </row>
    <row r="75" spans="1:17" x14ac:dyDescent="0.2">
      <c r="A75" s="113" t="s">
        <v>111</v>
      </c>
      <c r="B75" s="110" t="s">
        <v>113</v>
      </c>
      <c r="C75" s="111" t="s">
        <v>28</v>
      </c>
      <c r="D75" s="102">
        <v>0.33333333333333331</v>
      </c>
      <c r="E75" s="102">
        <v>0.66666666666666663</v>
      </c>
      <c r="F75" s="102">
        <v>0.66666666666666663</v>
      </c>
      <c r="G75" s="102">
        <v>0.66666666666666663</v>
      </c>
      <c r="H75" s="102">
        <v>1</v>
      </c>
      <c r="I75" s="102">
        <v>1</v>
      </c>
      <c r="J75" s="102">
        <v>1</v>
      </c>
      <c r="K75" s="102">
        <v>0.33333333333333331</v>
      </c>
      <c r="L75" s="102">
        <v>1</v>
      </c>
      <c r="M75" s="102">
        <v>1</v>
      </c>
      <c r="N75" s="102">
        <v>1</v>
      </c>
      <c r="O75" s="102">
        <v>1</v>
      </c>
      <c r="P75" s="103">
        <v>3</v>
      </c>
      <c r="Q75" s="102">
        <v>0.96600000000000008</v>
      </c>
    </row>
    <row r="76" spans="1:17" x14ac:dyDescent="0.2">
      <c r="A76" s="113" t="s">
        <v>615</v>
      </c>
      <c r="B76" s="110" t="s">
        <v>617</v>
      </c>
      <c r="C76" s="111" t="s">
        <v>28</v>
      </c>
      <c r="D76" s="102">
        <v>0</v>
      </c>
      <c r="E76" s="102">
        <v>0.55555555555555547</v>
      </c>
      <c r="F76" s="102">
        <v>0.33333333333333331</v>
      </c>
      <c r="G76" s="102">
        <v>0.66666666666666663</v>
      </c>
      <c r="H76" s="102">
        <v>1</v>
      </c>
      <c r="I76" s="102">
        <v>1</v>
      </c>
      <c r="J76" s="102">
        <v>0.33333333333333331</v>
      </c>
      <c r="K76" s="102">
        <v>0.66666666666666663</v>
      </c>
      <c r="L76" s="102">
        <v>1</v>
      </c>
      <c r="M76" s="102">
        <v>1</v>
      </c>
      <c r="N76" s="102">
        <v>0.66666666666666663</v>
      </c>
      <c r="O76" s="102">
        <v>0.66666666666666663</v>
      </c>
      <c r="P76" s="103">
        <v>3</v>
      </c>
      <c r="Q76" s="102">
        <v>0.74299999999999999</v>
      </c>
    </row>
    <row r="77" spans="1:17" x14ac:dyDescent="0.2">
      <c r="A77" s="113" t="s">
        <v>140</v>
      </c>
      <c r="B77" s="110" t="s">
        <v>142</v>
      </c>
      <c r="C77" s="111" t="s">
        <v>56</v>
      </c>
      <c r="D77" s="102">
        <v>0.33333333333333331</v>
      </c>
      <c r="E77" s="102">
        <v>0.77777777777777768</v>
      </c>
      <c r="F77" s="102">
        <v>0.66666666666666663</v>
      </c>
      <c r="G77" s="102">
        <v>1</v>
      </c>
      <c r="H77" s="102" t="s">
        <v>656</v>
      </c>
      <c r="I77" s="102">
        <v>1</v>
      </c>
      <c r="J77" s="102">
        <v>0.66666666666666663</v>
      </c>
      <c r="K77" s="102">
        <v>0.66666666666666663</v>
      </c>
      <c r="L77" s="102">
        <v>1</v>
      </c>
      <c r="M77" s="102">
        <v>1</v>
      </c>
      <c r="N77" s="102">
        <v>1</v>
      </c>
      <c r="O77" s="102">
        <v>1</v>
      </c>
      <c r="P77" s="103">
        <v>3</v>
      </c>
      <c r="Q77" s="102">
        <v>0.90200000000000002</v>
      </c>
    </row>
    <row r="78" spans="1:17" x14ac:dyDescent="0.2">
      <c r="A78" s="113" t="s">
        <v>523</v>
      </c>
      <c r="B78" s="110" t="s">
        <v>524</v>
      </c>
      <c r="C78" s="111" t="s">
        <v>26</v>
      </c>
      <c r="D78" s="102">
        <v>0</v>
      </c>
      <c r="E78" s="102">
        <v>0.66666666666666663</v>
      </c>
      <c r="F78" s="102">
        <v>0</v>
      </c>
      <c r="G78" s="102">
        <v>1</v>
      </c>
      <c r="H78" s="102">
        <v>1</v>
      </c>
      <c r="I78" s="102">
        <v>1</v>
      </c>
      <c r="J78" s="102">
        <v>0</v>
      </c>
      <c r="K78" s="102">
        <v>1</v>
      </c>
      <c r="L78" s="102">
        <v>1</v>
      </c>
      <c r="M78" s="102">
        <v>1</v>
      </c>
      <c r="N78" s="102">
        <v>1</v>
      </c>
      <c r="O78" s="102">
        <v>1</v>
      </c>
      <c r="P78" s="103">
        <v>2</v>
      </c>
      <c r="Q78" s="102">
        <v>0.73550000000000004</v>
      </c>
    </row>
    <row r="79" spans="1:17" x14ac:dyDescent="0.2">
      <c r="A79" s="113" t="s">
        <v>511</v>
      </c>
      <c r="B79" s="110" t="s">
        <v>512</v>
      </c>
      <c r="C79" s="111" t="s">
        <v>56</v>
      </c>
      <c r="D79" s="102">
        <v>0</v>
      </c>
      <c r="E79" s="102">
        <v>0.66666666666666663</v>
      </c>
      <c r="F79" s="102">
        <v>0.5</v>
      </c>
      <c r="G79" s="102">
        <v>1</v>
      </c>
      <c r="H79" s="102">
        <v>1</v>
      </c>
      <c r="I79" s="102">
        <v>1</v>
      </c>
      <c r="J79" s="102">
        <v>0.5</v>
      </c>
      <c r="K79" s="102">
        <v>0.5</v>
      </c>
      <c r="L79" s="102">
        <v>1</v>
      </c>
      <c r="M79" s="102">
        <v>1</v>
      </c>
      <c r="N79" s="102">
        <v>1</v>
      </c>
      <c r="O79" s="102">
        <v>1</v>
      </c>
      <c r="P79" s="103">
        <v>2</v>
      </c>
      <c r="Q79" s="102">
        <v>0.75800000000000001</v>
      </c>
    </row>
    <row r="80" spans="1:17" x14ac:dyDescent="0.2">
      <c r="A80" s="113" t="s">
        <v>557</v>
      </c>
      <c r="B80" s="110" t="s">
        <v>558</v>
      </c>
      <c r="C80" s="111" t="s">
        <v>28</v>
      </c>
      <c r="D80" s="102">
        <v>0</v>
      </c>
      <c r="E80" s="102">
        <v>0.77777777777777768</v>
      </c>
      <c r="F80" s="102">
        <v>0.66666666666666663</v>
      </c>
      <c r="G80" s="102">
        <v>1</v>
      </c>
      <c r="H80" s="102">
        <v>1</v>
      </c>
      <c r="I80" s="102">
        <v>1</v>
      </c>
      <c r="J80" s="102">
        <v>0.66666666666666663</v>
      </c>
      <c r="K80" s="102">
        <v>0.66666666666666663</v>
      </c>
      <c r="L80" s="102">
        <v>0.66666666666666663</v>
      </c>
      <c r="M80" s="102">
        <v>1</v>
      </c>
      <c r="N80" s="102">
        <v>1</v>
      </c>
      <c r="O80" s="102">
        <v>1</v>
      </c>
      <c r="P80" s="103">
        <v>3</v>
      </c>
      <c r="Q80" s="102">
        <v>0.83333333333333337</v>
      </c>
    </row>
    <row r="81" spans="1:17" x14ac:dyDescent="0.2">
      <c r="A81" s="113" t="s">
        <v>665</v>
      </c>
      <c r="B81" s="110" t="s">
        <v>667</v>
      </c>
      <c r="C81" s="111" t="s">
        <v>26</v>
      </c>
      <c r="D81" s="102">
        <v>0.33333333333333331</v>
      </c>
      <c r="E81" s="102">
        <v>0.66666666666666663</v>
      </c>
      <c r="F81" s="102">
        <v>0.33333333333333331</v>
      </c>
      <c r="G81" s="102">
        <v>1</v>
      </c>
      <c r="H81" s="102">
        <v>1</v>
      </c>
      <c r="I81" s="102">
        <v>1</v>
      </c>
      <c r="J81" s="102">
        <v>0.33333333333333331</v>
      </c>
      <c r="K81" s="102">
        <v>0.66666666666666663</v>
      </c>
      <c r="L81" s="102">
        <v>0.66666666666666663</v>
      </c>
      <c r="M81" s="102">
        <v>1</v>
      </c>
      <c r="N81" s="102">
        <v>1</v>
      </c>
      <c r="O81" s="102">
        <v>1</v>
      </c>
      <c r="P81" s="103">
        <v>3</v>
      </c>
      <c r="Q81" s="102">
        <v>0.80200000000000005</v>
      </c>
    </row>
    <row r="82" spans="1:17" ht="12" thickBot="1" x14ac:dyDescent="0.25">
      <c r="A82" s="113" t="s">
        <v>611</v>
      </c>
      <c r="B82" s="110" t="s">
        <v>613</v>
      </c>
      <c r="C82" s="111" t="s">
        <v>18</v>
      </c>
      <c r="D82" s="102">
        <v>0</v>
      </c>
      <c r="E82" s="102">
        <v>0.66666666666666663</v>
      </c>
      <c r="F82" s="102">
        <v>0.5</v>
      </c>
      <c r="G82" s="102">
        <v>1</v>
      </c>
      <c r="H82" s="102">
        <v>0.5</v>
      </c>
      <c r="I82" s="102">
        <v>0.75</v>
      </c>
      <c r="J82" s="102">
        <v>0.75</v>
      </c>
      <c r="K82" s="102">
        <v>0.5</v>
      </c>
      <c r="L82" s="102">
        <v>0.66666666666666663</v>
      </c>
      <c r="M82" s="102">
        <v>1</v>
      </c>
      <c r="N82" s="102">
        <v>1</v>
      </c>
      <c r="O82" s="102">
        <v>1</v>
      </c>
      <c r="P82" s="103">
        <v>4</v>
      </c>
      <c r="Q82" s="102">
        <v>0.81800000000000006</v>
      </c>
    </row>
    <row r="83" spans="1:17" ht="12" thickTop="1" x14ac:dyDescent="0.2">
      <c r="A83" s="107" t="s">
        <v>209</v>
      </c>
      <c r="B83" s="107"/>
      <c r="C83" s="107"/>
      <c r="D83" s="104">
        <v>0.12857142857142856</v>
      </c>
      <c r="E83" s="104">
        <v>0.69999999999999973</v>
      </c>
      <c r="F83" s="104">
        <v>0.64761904761904765</v>
      </c>
      <c r="G83" s="104">
        <v>0.81904761904761902</v>
      </c>
      <c r="H83" s="104">
        <v>0.96938775510204078</v>
      </c>
      <c r="I83" s="104">
        <v>0.99523809523809526</v>
      </c>
      <c r="J83" s="105">
        <v>0.77294685990338163</v>
      </c>
      <c r="K83" s="105">
        <v>0.6</v>
      </c>
      <c r="L83" s="104">
        <v>0.87769784172661869</v>
      </c>
      <c r="M83" s="105">
        <v>0.99065420560747663</v>
      </c>
      <c r="N83" s="104">
        <v>0.85238095238095235</v>
      </c>
      <c r="O83" s="104">
        <v>0.85238095238095235</v>
      </c>
      <c r="P83" s="106">
        <v>210</v>
      </c>
      <c r="Q83" s="104">
        <v>0.84342380952380935</v>
      </c>
    </row>
  </sheetData>
  <conditionalFormatting sqref="E1:G1">
    <cfRule type="iconSet" priority="6">
      <iconSet iconSet="3Arrows">
        <cfvo type="percent" val="0"/>
        <cfvo type="num" val="0.85"/>
        <cfvo type="num" val="0.9"/>
      </iconSet>
    </cfRule>
  </conditionalFormatting>
  <conditionalFormatting sqref="H1:I1">
    <cfRule type="iconSet" priority="4">
      <iconSet iconSet="3Arrows">
        <cfvo type="percent" val="0"/>
        <cfvo type="num" val="0.85"/>
        <cfvo type="num" val="0.9"/>
      </iconSet>
    </cfRule>
  </conditionalFormatting>
  <conditionalFormatting sqref="J1">
    <cfRule type="iconSet" priority="5">
      <iconSet iconSet="3Arrows">
        <cfvo type="percent" val="0"/>
        <cfvo type="num" val="0.85"/>
        <cfvo type="num" val="0.9"/>
      </iconSet>
    </cfRule>
  </conditionalFormatting>
  <conditionalFormatting sqref="D83:Q83">
    <cfRule type="iconSet" priority="1">
      <iconSet iconSet="3Arrows">
        <cfvo type="percent" val="0"/>
        <cfvo type="num" val="0.85"/>
        <cfvo type="num" val="0.9"/>
      </iconSet>
    </cfRule>
  </conditionalFormatting>
  <conditionalFormatting sqref="D2:Q82">
    <cfRule type="iconSet" priority="38">
      <iconSet iconSet="3Arrows">
        <cfvo type="percent" val="0"/>
        <cfvo type="num" val="0.85"/>
        <cfvo type="num" val="0.9"/>
      </iconSet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FED9-061C-4577-BE69-3F54C23C9DF5}">
  <dimension ref="A1:J81"/>
  <sheetViews>
    <sheetView showGridLines="0" workbookViewId="0"/>
  </sheetViews>
  <sheetFormatPr baseColWidth="10" defaultColWidth="11.5703125" defaultRowHeight="12" x14ac:dyDescent="0.2"/>
  <cols>
    <col min="1" max="1" width="9.7109375" style="1" bestFit="1" customWidth="1"/>
    <col min="2" max="2" width="33.7109375" style="1" bestFit="1" customWidth="1"/>
    <col min="3" max="3" width="24.7109375" style="1" bestFit="1" customWidth="1"/>
    <col min="4" max="4" width="5.140625" style="1" bestFit="1" customWidth="1"/>
    <col min="5" max="5" width="9.28515625" style="1" bestFit="1" customWidth="1"/>
    <col min="6" max="6" width="6" style="1" bestFit="1" customWidth="1"/>
    <col min="7" max="7" width="9.140625" style="1" bestFit="1" customWidth="1"/>
    <col min="8" max="8" width="6.42578125" style="1" bestFit="1" customWidth="1"/>
    <col min="9" max="9" width="5.28515625" style="1" bestFit="1" customWidth="1"/>
    <col min="10" max="10" width="5.5703125" style="1" bestFit="1" customWidth="1"/>
    <col min="11" max="16384" width="11.5703125" style="1"/>
  </cols>
  <sheetData>
    <row r="1" spans="1:10" ht="21.6" customHeight="1" x14ac:dyDescent="0.2">
      <c r="A1" s="84" t="s">
        <v>0</v>
      </c>
      <c r="B1" s="84" t="s">
        <v>415</v>
      </c>
      <c r="C1" s="85" t="s">
        <v>3</v>
      </c>
      <c r="D1" s="84" t="s">
        <v>416</v>
      </c>
      <c r="E1" s="84" t="s">
        <v>417</v>
      </c>
      <c r="F1" s="84" t="s">
        <v>418</v>
      </c>
      <c r="G1" s="84" t="s">
        <v>419</v>
      </c>
      <c r="H1" s="84" t="s">
        <v>420</v>
      </c>
      <c r="I1" s="84" t="s">
        <v>421</v>
      </c>
      <c r="J1" s="84" t="s">
        <v>422</v>
      </c>
    </row>
    <row r="2" spans="1:10" x14ac:dyDescent="0.2">
      <c r="A2" s="86" t="s">
        <v>31</v>
      </c>
      <c r="B2" s="87" t="s">
        <v>33</v>
      </c>
      <c r="C2" s="15" t="s">
        <v>26</v>
      </c>
      <c r="D2" s="6">
        <v>224</v>
      </c>
      <c r="E2" s="6">
        <v>173</v>
      </c>
      <c r="F2" s="5">
        <v>9</v>
      </c>
      <c r="G2" s="5">
        <v>42</v>
      </c>
      <c r="H2" s="19">
        <v>0.5848214285714286</v>
      </c>
      <c r="I2" s="88">
        <v>0.7232142857142857</v>
      </c>
      <c r="J2" s="88">
        <v>0</v>
      </c>
    </row>
    <row r="3" spans="1:10" x14ac:dyDescent="0.2">
      <c r="A3" s="86" t="s">
        <v>151</v>
      </c>
      <c r="B3" s="87" t="s">
        <v>153</v>
      </c>
      <c r="C3" s="15" t="s">
        <v>26</v>
      </c>
      <c r="D3" s="6">
        <v>139</v>
      </c>
      <c r="E3" s="6">
        <v>127</v>
      </c>
      <c r="F3" s="5">
        <v>4</v>
      </c>
      <c r="G3" s="5">
        <v>8</v>
      </c>
      <c r="H3" s="19">
        <v>0.85611510791366907</v>
      </c>
      <c r="I3" s="88">
        <v>0.78417266187050361</v>
      </c>
      <c r="J3" s="88">
        <v>0</v>
      </c>
    </row>
    <row r="4" spans="1:10" x14ac:dyDescent="0.2">
      <c r="A4" s="86" t="s">
        <v>551</v>
      </c>
      <c r="B4" s="87" t="s">
        <v>552</v>
      </c>
      <c r="C4" s="15" t="s">
        <v>26</v>
      </c>
      <c r="D4" s="6">
        <v>343</v>
      </c>
      <c r="E4" s="6">
        <v>301</v>
      </c>
      <c r="F4" s="5">
        <v>22</v>
      </c>
      <c r="G4" s="5">
        <v>20</v>
      </c>
      <c r="H4" s="19">
        <v>0.81924198250728864</v>
      </c>
      <c r="I4" s="88">
        <v>0.78425655976676389</v>
      </c>
      <c r="J4" s="88">
        <v>0</v>
      </c>
    </row>
    <row r="5" spans="1:10" x14ac:dyDescent="0.2">
      <c r="A5" s="86" t="s">
        <v>429</v>
      </c>
      <c r="B5" s="87" t="s">
        <v>430</v>
      </c>
      <c r="C5" s="15" t="s">
        <v>26</v>
      </c>
      <c r="D5" s="6">
        <v>189</v>
      </c>
      <c r="E5" s="6">
        <v>174</v>
      </c>
      <c r="F5" s="5">
        <v>7</v>
      </c>
      <c r="G5" s="5">
        <v>8</v>
      </c>
      <c r="H5" s="19">
        <v>0.87830687830687826</v>
      </c>
      <c r="I5" s="88">
        <v>0.81481481481481477</v>
      </c>
      <c r="J5" s="88">
        <v>0</v>
      </c>
    </row>
    <row r="6" spans="1:10" x14ac:dyDescent="0.2">
      <c r="A6" s="86" t="s">
        <v>516</v>
      </c>
      <c r="B6" s="87" t="s">
        <v>517</v>
      </c>
      <c r="C6" s="15" t="s">
        <v>26</v>
      </c>
      <c r="D6" s="6">
        <v>246</v>
      </c>
      <c r="E6" s="6">
        <v>228</v>
      </c>
      <c r="F6" s="5">
        <v>6</v>
      </c>
      <c r="G6" s="5">
        <v>12</v>
      </c>
      <c r="H6" s="19">
        <v>0.87804878048780488</v>
      </c>
      <c r="I6" s="88">
        <v>0.77642276422764223</v>
      </c>
      <c r="J6" s="88">
        <v>0</v>
      </c>
    </row>
    <row r="7" spans="1:10" x14ac:dyDescent="0.2">
      <c r="A7" s="86" t="s">
        <v>508</v>
      </c>
      <c r="B7" s="87" t="s">
        <v>509</v>
      </c>
      <c r="C7" s="15" t="s">
        <v>26</v>
      </c>
      <c r="D7" s="6">
        <v>317</v>
      </c>
      <c r="E7" s="6">
        <v>295</v>
      </c>
      <c r="F7" s="5">
        <v>8</v>
      </c>
      <c r="G7" s="5">
        <v>14</v>
      </c>
      <c r="H7" s="19">
        <v>0.88643533123028395</v>
      </c>
      <c r="I7" s="88">
        <v>0.79495268138801267</v>
      </c>
      <c r="J7" s="88">
        <v>0</v>
      </c>
    </row>
    <row r="8" spans="1:10" x14ac:dyDescent="0.2">
      <c r="A8" s="86" t="s">
        <v>534</v>
      </c>
      <c r="B8" s="87" t="s">
        <v>535</v>
      </c>
      <c r="C8" s="15" t="s">
        <v>26</v>
      </c>
      <c r="D8" s="6">
        <v>55</v>
      </c>
      <c r="E8" s="6">
        <v>49</v>
      </c>
      <c r="F8" s="5">
        <v>0</v>
      </c>
      <c r="G8" s="5">
        <v>6</v>
      </c>
      <c r="H8" s="19">
        <v>0.78181818181818186</v>
      </c>
      <c r="I8" s="88">
        <v>0.70909090909090911</v>
      </c>
      <c r="J8" s="88">
        <v>0</v>
      </c>
    </row>
    <row r="9" spans="1:10" x14ac:dyDescent="0.2">
      <c r="A9" s="86" t="s">
        <v>164</v>
      </c>
      <c r="B9" s="87" t="s">
        <v>166</v>
      </c>
      <c r="C9" s="15" t="s">
        <v>26</v>
      </c>
      <c r="D9" s="6">
        <v>15</v>
      </c>
      <c r="E9" s="6">
        <v>14</v>
      </c>
      <c r="F9" s="5">
        <v>0</v>
      </c>
      <c r="G9" s="5">
        <v>1</v>
      </c>
      <c r="H9" s="19">
        <v>0.8666666666666667</v>
      </c>
      <c r="I9" s="88">
        <v>0.73333333333333328</v>
      </c>
      <c r="J9" s="88">
        <v>0</v>
      </c>
    </row>
    <row r="10" spans="1:10" x14ac:dyDescent="0.2">
      <c r="A10" s="86" t="s">
        <v>537</v>
      </c>
      <c r="B10" s="87" t="s">
        <v>538</v>
      </c>
      <c r="C10" s="15" t="s">
        <v>26</v>
      </c>
      <c r="D10" s="6">
        <v>194</v>
      </c>
      <c r="E10" s="6">
        <v>179</v>
      </c>
      <c r="F10" s="5">
        <v>7</v>
      </c>
      <c r="G10" s="5">
        <v>8</v>
      </c>
      <c r="H10" s="19">
        <v>0.88144329896907214</v>
      </c>
      <c r="I10" s="88">
        <v>0.73711340206185572</v>
      </c>
      <c r="J10" s="88">
        <v>0</v>
      </c>
    </row>
    <row r="11" spans="1:10" x14ac:dyDescent="0.2">
      <c r="A11" s="86" t="s">
        <v>683</v>
      </c>
      <c r="B11" s="87" t="s">
        <v>685</v>
      </c>
      <c r="C11" s="15" t="s">
        <v>26</v>
      </c>
      <c r="D11" s="6">
        <v>49</v>
      </c>
      <c r="E11" s="6">
        <v>42</v>
      </c>
      <c r="F11" s="5">
        <v>1</v>
      </c>
      <c r="G11" s="5">
        <v>6</v>
      </c>
      <c r="H11" s="19">
        <v>0.73469387755102045</v>
      </c>
      <c r="I11" s="88">
        <v>0.69387755102040816</v>
      </c>
      <c r="J11" s="88">
        <v>0</v>
      </c>
    </row>
    <row r="12" spans="1:10" x14ac:dyDescent="0.2">
      <c r="A12" s="86" t="s">
        <v>661</v>
      </c>
      <c r="B12" s="87" t="s">
        <v>663</v>
      </c>
      <c r="C12" s="15" t="s">
        <v>26</v>
      </c>
      <c r="D12" s="6">
        <v>373</v>
      </c>
      <c r="E12" s="6">
        <v>353</v>
      </c>
      <c r="F12" s="5">
        <v>6</v>
      </c>
      <c r="G12" s="5">
        <v>14</v>
      </c>
      <c r="H12" s="19">
        <v>0.90884718498659522</v>
      </c>
      <c r="I12" s="88">
        <v>0.806970509383378</v>
      </c>
      <c r="J12" s="88">
        <v>0</v>
      </c>
    </row>
    <row r="13" spans="1:10" x14ac:dyDescent="0.2">
      <c r="A13" s="86" t="s">
        <v>658</v>
      </c>
      <c r="B13" s="87" t="s">
        <v>660</v>
      </c>
      <c r="C13" s="15" t="s">
        <v>26</v>
      </c>
      <c r="D13" s="6">
        <v>380</v>
      </c>
      <c r="E13" s="6">
        <v>359</v>
      </c>
      <c r="F13" s="5">
        <v>6</v>
      </c>
      <c r="G13" s="5">
        <v>15</v>
      </c>
      <c r="H13" s="19">
        <v>0.90526315789473688</v>
      </c>
      <c r="I13" s="88">
        <v>0.77631578947368418</v>
      </c>
      <c r="J13" s="88">
        <v>0</v>
      </c>
    </row>
    <row r="14" spans="1:10" x14ac:dyDescent="0.2">
      <c r="A14" s="86" t="s">
        <v>619</v>
      </c>
      <c r="B14" s="87" t="s">
        <v>621</v>
      </c>
      <c r="C14" s="15" t="s">
        <v>26</v>
      </c>
      <c r="D14" s="6">
        <v>320</v>
      </c>
      <c r="E14" s="6">
        <v>307</v>
      </c>
      <c r="F14" s="5">
        <v>4</v>
      </c>
      <c r="G14" s="5">
        <v>9</v>
      </c>
      <c r="H14" s="19">
        <v>0.93125000000000002</v>
      </c>
      <c r="I14" s="88">
        <v>0.82499999999999996</v>
      </c>
      <c r="J14" s="88">
        <v>0</v>
      </c>
    </row>
    <row r="15" spans="1:10" x14ac:dyDescent="0.2">
      <c r="A15" s="86" t="s">
        <v>554</v>
      </c>
      <c r="B15" s="87" t="s">
        <v>555</v>
      </c>
      <c r="C15" s="15" t="s">
        <v>26</v>
      </c>
      <c r="D15" s="6">
        <v>91</v>
      </c>
      <c r="E15" s="6">
        <v>85</v>
      </c>
      <c r="F15" s="5">
        <v>2</v>
      </c>
      <c r="G15" s="5">
        <v>4</v>
      </c>
      <c r="H15" s="19">
        <v>0.89010989010989006</v>
      </c>
      <c r="I15" s="88">
        <v>0.78021978021978022</v>
      </c>
      <c r="J15" s="88">
        <v>0</v>
      </c>
    </row>
    <row r="16" spans="1:10" x14ac:dyDescent="0.2">
      <c r="A16" s="86" t="s">
        <v>720</v>
      </c>
      <c r="B16" s="87" t="s">
        <v>722</v>
      </c>
      <c r="C16" s="15" t="s">
        <v>26</v>
      </c>
      <c r="D16" s="6">
        <v>9</v>
      </c>
      <c r="E16" s="6">
        <v>8</v>
      </c>
      <c r="F16" s="5">
        <v>1</v>
      </c>
      <c r="G16" s="5">
        <v>0</v>
      </c>
      <c r="H16" s="19">
        <v>0.88888888888888884</v>
      </c>
      <c r="I16" s="88">
        <v>0.66666666666666663</v>
      </c>
      <c r="J16" s="88">
        <v>0</v>
      </c>
    </row>
    <row r="17" spans="1:10" x14ac:dyDescent="0.2">
      <c r="A17" s="86" t="s">
        <v>599</v>
      </c>
      <c r="B17" s="87" t="s">
        <v>601</v>
      </c>
      <c r="C17" s="15" t="s">
        <v>26</v>
      </c>
      <c r="D17" s="6">
        <v>278</v>
      </c>
      <c r="E17" s="6">
        <v>259</v>
      </c>
      <c r="F17" s="5">
        <v>8</v>
      </c>
      <c r="G17" s="5">
        <v>11</v>
      </c>
      <c r="H17" s="19">
        <v>0.8920863309352518</v>
      </c>
      <c r="I17" s="88">
        <v>0.83812949640287771</v>
      </c>
      <c r="J17" s="88">
        <v>0</v>
      </c>
    </row>
    <row r="18" spans="1:10" x14ac:dyDescent="0.2">
      <c r="A18" s="86" t="s">
        <v>607</v>
      </c>
      <c r="B18" s="87" t="s">
        <v>609</v>
      </c>
      <c r="C18" s="15" t="s">
        <v>26</v>
      </c>
      <c r="D18" s="6">
        <v>63</v>
      </c>
      <c r="E18" s="6">
        <v>58</v>
      </c>
      <c r="F18" s="5">
        <v>2</v>
      </c>
      <c r="G18" s="5">
        <v>3</v>
      </c>
      <c r="H18" s="19">
        <v>0.87301587301587302</v>
      </c>
      <c r="I18" s="88">
        <v>0.77777777777777779</v>
      </c>
      <c r="J18" s="88">
        <v>0</v>
      </c>
    </row>
    <row r="19" spans="1:10" x14ac:dyDescent="0.2">
      <c r="A19" s="86" t="s">
        <v>723</v>
      </c>
      <c r="B19" s="87" t="s">
        <v>725</v>
      </c>
      <c r="C19" s="15" t="s">
        <v>26</v>
      </c>
      <c r="D19" s="6">
        <v>260</v>
      </c>
      <c r="E19" s="6">
        <v>239</v>
      </c>
      <c r="F19" s="5">
        <v>7</v>
      </c>
      <c r="G19" s="5">
        <v>14</v>
      </c>
      <c r="H19" s="19">
        <v>0.86538461538461542</v>
      </c>
      <c r="I19" s="88">
        <v>0.80384615384615388</v>
      </c>
      <c r="J19" s="88">
        <v>0</v>
      </c>
    </row>
    <row r="20" spans="1:10" x14ac:dyDescent="0.2">
      <c r="A20" s="86" t="s">
        <v>408</v>
      </c>
      <c r="B20" s="87" t="s">
        <v>410</v>
      </c>
      <c r="C20" s="15" t="s">
        <v>26</v>
      </c>
      <c r="D20" s="6">
        <v>377</v>
      </c>
      <c r="E20" s="6">
        <v>353</v>
      </c>
      <c r="F20" s="5">
        <v>7</v>
      </c>
      <c r="G20" s="5">
        <v>17</v>
      </c>
      <c r="H20" s="19">
        <v>0.89124668435013266</v>
      </c>
      <c r="I20" s="88">
        <v>0.79575596816976124</v>
      </c>
      <c r="J20" s="88">
        <v>0</v>
      </c>
    </row>
    <row r="21" spans="1:10" x14ac:dyDescent="0.2">
      <c r="A21" s="86" t="s">
        <v>65</v>
      </c>
      <c r="B21" s="87" t="s">
        <v>67</v>
      </c>
      <c r="C21" s="15" t="s">
        <v>26</v>
      </c>
      <c r="D21" s="6">
        <v>274</v>
      </c>
      <c r="E21" s="6">
        <v>251</v>
      </c>
      <c r="F21" s="5">
        <v>8</v>
      </c>
      <c r="G21" s="5">
        <v>15</v>
      </c>
      <c r="H21" s="19">
        <v>0.86131386861313863</v>
      </c>
      <c r="I21" s="88">
        <v>0.77737226277372262</v>
      </c>
      <c r="J21" s="88">
        <v>0</v>
      </c>
    </row>
    <row r="22" spans="1:10" x14ac:dyDescent="0.2">
      <c r="A22" s="86" t="s">
        <v>548</v>
      </c>
      <c r="B22" s="87" t="s">
        <v>549</v>
      </c>
      <c r="C22" s="15" t="s">
        <v>26</v>
      </c>
      <c r="D22" s="6">
        <v>174</v>
      </c>
      <c r="E22" s="6">
        <v>162</v>
      </c>
      <c r="F22" s="5">
        <v>5</v>
      </c>
      <c r="G22" s="5">
        <v>7</v>
      </c>
      <c r="H22" s="19">
        <v>0.89080459770114939</v>
      </c>
      <c r="I22" s="88">
        <v>0.78735632183908044</v>
      </c>
      <c r="J22" s="88">
        <v>0</v>
      </c>
    </row>
    <row r="23" spans="1:10" x14ac:dyDescent="0.2">
      <c r="A23" s="86" t="s">
        <v>523</v>
      </c>
      <c r="B23" s="87" t="s">
        <v>524</v>
      </c>
      <c r="C23" s="15" t="s">
        <v>26</v>
      </c>
      <c r="D23" s="6">
        <v>137</v>
      </c>
      <c r="E23" s="6">
        <v>127</v>
      </c>
      <c r="F23" s="5">
        <v>4</v>
      </c>
      <c r="G23" s="5">
        <v>6</v>
      </c>
      <c r="H23" s="19">
        <v>0.88321167883211682</v>
      </c>
      <c r="I23" s="88">
        <v>0.70802919708029199</v>
      </c>
      <c r="J23" s="88">
        <v>0</v>
      </c>
    </row>
    <row r="24" spans="1:10" x14ac:dyDescent="0.2">
      <c r="A24" s="86" t="s">
        <v>665</v>
      </c>
      <c r="B24" s="87" t="s">
        <v>667</v>
      </c>
      <c r="C24" s="15" t="s">
        <v>26</v>
      </c>
      <c r="D24" s="6">
        <v>292</v>
      </c>
      <c r="E24" s="6">
        <v>268</v>
      </c>
      <c r="F24" s="5">
        <v>10</v>
      </c>
      <c r="G24" s="5">
        <v>14</v>
      </c>
      <c r="H24" s="19">
        <v>0.86986301369863017</v>
      </c>
      <c r="I24" s="88">
        <v>0.80821917808219179</v>
      </c>
      <c r="J24" s="88">
        <v>0</v>
      </c>
    </row>
    <row r="25" spans="1:10" x14ac:dyDescent="0.2">
      <c r="A25" s="86" t="s">
        <v>736</v>
      </c>
      <c r="B25" s="87" t="s">
        <v>738</v>
      </c>
      <c r="C25" s="15" t="s">
        <v>56</v>
      </c>
      <c r="D25" s="6">
        <v>238</v>
      </c>
      <c r="E25" s="6">
        <v>228</v>
      </c>
      <c r="F25" s="5">
        <v>2</v>
      </c>
      <c r="G25" s="5">
        <v>8</v>
      </c>
      <c r="H25" s="19">
        <v>0.92436974789915971</v>
      </c>
      <c r="I25" s="88">
        <v>0.73949579831932777</v>
      </c>
      <c r="J25" s="88">
        <v>0</v>
      </c>
    </row>
    <row r="26" spans="1:10" x14ac:dyDescent="0.2">
      <c r="A26" s="86" t="s">
        <v>676</v>
      </c>
      <c r="B26" s="87" t="s">
        <v>678</v>
      </c>
      <c r="C26" s="15" t="s">
        <v>56</v>
      </c>
      <c r="D26" s="6">
        <v>179</v>
      </c>
      <c r="E26" s="6">
        <v>150</v>
      </c>
      <c r="F26" s="5">
        <v>13</v>
      </c>
      <c r="G26" s="5">
        <v>16</v>
      </c>
      <c r="H26" s="19">
        <v>0.74860335195530725</v>
      </c>
      <c r="I26" s="88">
        <v>0.69273743016759781</v>
      </c>
      <c r="J26" s="88">
        <v>0</v>
      </c>
    </row>
    <row r="27" spans="1:10" x14ac:dyDescent="0.2">
      <c r="A27" s="86" t="s">
        <v>457</v>
      </c>
      <c r="B27" s="87" t="s">
        <v>566</v>
      </c>
      <c r="C27" s="15" t="s">
        <v>56</v>
      </c>
      <c r="D27" s="6">
        <v>18</v>
      </c>
      <c r="E27" s="6">
        <v>16</v>
      </c>
      <c r="F27" s="5">
        <v>0</v>
      </c>
      <c r="G27" s="5">
        <v>2</v>
      </c>
      <c r="H27" s="19">
        <v>0.77777777777777779</v>
      </c>
      <c r="I27" s="88">
        <v>0.83333333333333337</v>
      </c>
      <c r="J27" s="88">
        <v>0</v>
      </c>
    </row>
    <row r="28" spans="1:10" x14ac:dyDescent="0.2">
      <c r="A28" s="86" t="s">
        <v>412</v>
      </c>
      <c r="B28" s="87" t="s">
        <v>413</v>
      </c>
      <c r="C28" s="15" t="s">
        <v>56</v>
      </c>
      <c r="D28" s="6">
        <v>354</v>
      </c>
      <c r="E28" s="6">
        <v>314</v>
      </c>
      <c r="F28" s="5">
        <v>11</v>
      </c>
      <c r="G28" s="5">
        <v>29</v>
      </c>
      <c r="H28" s="19">
        <v>0.80508474576271183</v>
      </c>
      <c r="I28" s="88">
        <v>0.70621468926553677</v>
      </c>
      <c r="J28" s="88">
        <v>0</v>
      </c>
    </row>
    <row r="29" spans="1:10" x14ac:dyDescent="0.2">
      <c r="A29" s="86" t="s">
        <v>147</v>
      </c>
      <c r="B29" s="87" t="s">
        <v>149</v>
      </c>
      <c r="C29" s="15" t="s">
        <v>56</v>
      </c>
      <c r="D29" s="6">
        <v>307</v>
      </c>
      <c r="E29" s="6">
        <v>286</v>
      </c>
      <c r="F29" s="5">
        <v>8</v>
      </c>
      <c r="G29" s="5">
        <v>13</v>
      </c>
      <c r="H29" s="19">
        <v>0.88925081433224751</v>
      </c>
      <c r="I29" s="88">
        <v>0.74592833876221498</v>
      </c>
      <c r="J29" s="88">
        <v>0</v>
      </c>
    </row>
    <row r="30" spans="1:10" x14ac:dyDescent="0.2">
      <c r="A30" s="86" t="s">
        <v>680</v>
      </c>
      <c r="B30" s="87" t="s">
        <v>682</v>
      </c>
      <c r="C30" s="15" t="s">
        <v>56</v>
      </c>
      <c r="D30" s="6">
        <v>146</v>
      </c>
      <c r="E30" s="6">
        <v>139</v>
      </c>
      <c r="F30" s="5">
        <v>2</v>
      </c>
      <c r="G30" s="5">
        <v>5</v>
      </c>
      <c r="H30" s="19">
        <v>0.9178082191780822</v>
      </c>
      <c r="I30" s="88">
        <v>0.84931506849315064</v>
      </c>
      <c r="J30" s="88">
        <v>0</v>
      </c>
    </row>
    <row r="31" spans="1:10" x14ac:dyDescent="0.2">
      <c r="A31" s="86" t="s">
        <v>82</v>
      </c>
      <c r="B31" s="87" t="s">
        <v>84</v>
      </c>
      <c r="C31" s="15" t="s">
        <v>56</v>
      </c>
      <c r="D31" s="6">
        <v>159</v>
      </c>
      <c r="E31" s="6">
        <v>141</v>
      </c>
      <c r="F31" s="5">
        <v>7</v>
      </c>
      <c r="G31" s="5">
        <v>11</v>
      </c>
      <c r="H31" s="19">
        <v>0.8176100628930818</v>
      </c>
      <c r="I31" s="88">
        <v>0.79245283018867929</v>
      </c>
      <c r="J31" s="88">
        <v>0</v>
      </c>
    </row>
    <row r="32" spans="1:10" x14ac:dyDescent="0.2">
      <c r="A32" s="86" t="s">
        <v>564</v>
      </c>
      <c r="B32" s="87" t="s">
        <v>565</v>
      </c>
      <c r="C32" s="15" t="s">
        <v>56</v>
      </c>
      <c r="D32" s="6">
        <v>179</v>
      </c>
      <c r="E32" s="6">
        <v>155</v>
      </c>
      <c r="F32" s="5">
        <v>5</v>
      </c>
      <c r="G32" s="5">
        <v>19</v>
      </c>
      <c r="H32" s="19">
        <v>0.75977653631284914</v>
      </c>
      <c r="I32" s="88">
        <v>0.76536312849162014</v>
      </c>
      <c r="J32" s="88">
        <v>0</v>
      </c>
    </row>
    <row r="33" spans="1:10" x14ac:dyDescent="0.2">
      <c r="A33" s="86" t="s">
        <v>729</v>
      </c>
      <c r="B33" s="87" t="s">
        <v>731</v>
      </c>
      <c r="C33" s="15" t="s">
        <v>56</v>
      </c>
      <c r="D33" s="6">
        <v>207</v>
      </c>
      <c r="E33" s="6">
        <v>184</v>
      </c>
      <c r="F33" s="5">
        <v>10</v>
      </c>
      <c r="G33" s="5">
        <v>13</v>
      </c>
      <c r="H33" s="19">
        <v>0.82608695652173914</v>
      </c>
      <c r="I33" s="88">
        <v>0.75845410628019327</v>
      </c>
      <c r="J33" s="88">
        <v>0</v>
      </c>
    </row>
    <row r="34" spans="1:10" x14ac:dyDescent="0.2">
      <c r="A34" s="86" t="s">
        <v>603</v>
      </c>
      <c r="B34" s="87" t="s">
        <v>605</v>
      </c>
      <c r="C34" s="15" t="s">
        <v>56</v>
      </c>
      <c r="D34" s="6">
        <v>254</v>
      </c>
      <c r="E34" s="6">
        <v>237</v>
      </c>
      <c r="F34" s="5">
        <v>5</v>
      </c>
      <c r="G34" s="5">
        <v>12</v>
      </c>
      <c r="H34" s="19">
        <v>0.88582677165354329</v>
      </c>
      <c r="I34" s="88">
        <v>0.78346456692913391</v>
      </c>
      <c r="J34" s="88">
        <v>0</v>
      </c>
    </row>
    <row r="35" spans="1:10" x14ac:dyDescent="0.2">
      <c r="A35" s="86" t="s">
        <v>104</v>
      </c>
      <c r="B35" s="87" t="s">
        <v>106</v>
      </c>
      <c r="C35" s="15" t="s">
        <v>56</v>
      </c>
      <c r="D35" s="6">
        <v>269</v>
      </c>
      <c r="E35" s="6">
        <v>251</v>
      </c>
      <c r="F35" s="5">
        <v>3</v>
      </c>
      <c r="G35" s="5">
        <v>15</v>
      </c>
      <c r="H35" s="19">
        <v>0.87732342007434949</v>
      </c>
      <c r="I35" s="88">
        <v>0.82899628252788105</v>
      </c>
      <c r="J35" s="88">
        <v>0</v>
      </c>
    </row>
    <row r="36" spans="1:10" x14ac:dyDescent="0.2">
      <c r="A36" s="86" t="s">
        <v>394</v>
      </c>
      <c r="B36" s="87" t="s">
        <v>395</v>
      </c>
      <c r="C36" s="15" t="s">
        <v>56</v>
      </c>
      <c r="D36" s="6">
        <v>271</v>
      </c>
      <c r="E36" s="6">
        <v>250</v>
      </c>
      <c r="F36" s="5">
        <v>6</v>
      </c>
      <c r="G36" s="5">
        <v>15</v>
      </c>
      <c r="H36" s="19">
        <v>0.86715867158671589</v>
      </c>
      <c r="I36" s="88">
        <v>0.77490774907749083</v>
      </c>
      <c r="J36" s="88">
        <v>0</v>
      </c>
    </row>
    <row r="37" spans="1:10" x14ac:dyDescent="0.2">
      <c r="A37" s="86" t="s">
        <v>136</v>
      </c>
      <c r="B37" s="87" t="s">
        <v>138</v>
      </c>
      <c r="C37" s="15" t="s">
        <v>56</v>
      </c>
      <c r="D37" s="6">
        <v>34</v>
      </c>
      <c r="E37" s="6">
        <v>30</v>
      </c>
      <c r="F37" s="5">
        <v>3</v>
      </c>
      <c r="G37" s="5">
        <v>1</v>
      </c>
      <c r="H37" s="19">
        <v>0.8529411764705882</v>
      </c>
      <c r="I37" s="88">
        <v>0.70588235294117652</v>
      </c>
      <c r="J37" s="88">
        <v>0</v>
      </c>
    </row>
    <row r="38" spans="1:10" x14ac:dyDescent="0.2">
      <c r="A38" s="86" t="s">
        <v>732</v>
      </c>
      <c r="B38" s="87" t="s">
        <v>734</v>
      </c>
      <c r="C38" s="15" t="s">
        <v>56</v>
      </c>
      <c r="D38" s="6">
        <v>197</v>
      </c>
      <c r="E38" s="6">
        <v>170</v>
      </c>
      <c r="F38" s="5">
        <v>8</v>
      </c>
      <c r="G38" s="5">
        <v>19</v>
      </c>
      <c r="H38" s="19">
        <v>0.76649746192893398</v>
      </c>
      <c r="I38" s="88">
        <v>0.80203045685279184</v>
      </c>
      <c r="J38" s="88">
        <v>0</v>
      </c>
    </row>
    <row r="39" spans="1:10" x14ac:dyDescent="0.2">
      <c r="A39" s="86" t="s">
        <v>455</v>
      </c>
      <c r="B39" s="87" t="s">
        <v>506</v>
      </c>
      <c r="C39" s="15" t="s">
        <v>56</v>
      </c>
      <c r="D39" s="6">
        <v>117</v>
      </c>
      <c r="E39" s="6">
        <v>108</v>
      </c>
      <c r="F39" s="5">
        <v>4</v>
      </c>
      <c r="G39" s="5">
        <v>5</v>
      </c>
      <c r="H39" s="19">
        <v>0.88034188034188032</v>
      </c>
      <c r="I39" s="88">
        <v>0.72649572649572647</v>
      </c>
      <c r="J39" s="88">
        <v>0</v>
      </c>
    </row>
    <row r="40" spans="1:10" x14ac:dyDescent="0.2">
      <c r="A40" s="86" t="s">
        <v>98</v>
      </c>
      <c r="B40" s="87" t="s">
        <v>100</v>
      </c>
      <c r="C40" s="15" t="s">
        <v>56</v>
      </c>
      <c r="D40" s="6">
        <v>198</v>
      </c>
      <c r="E40" s="6">
        <v>172</v>
      </c>
      <c r="F40" s="5">
        <v>8</v>
      </c>
      <c r="G40" s="5">
        <v>18</v>
      </c>
      <c r="H40" s="19">
        <v>0.77777777777777779</v>
      </c>
      <c r="I40" s="88">
        <v>0.79292929292929293</v>
      </c>
      <c r="J40" s="88">
        <v>0</v>
      </c>
    </row>
    <row r="41" spans="1:10" x14ac:dyDescent="0.2">
      <c r="A41" s="86" t="s">
        <v>560</v>
      </c>
      <c r="B41" s="87" t="s">
        <v>561</v>
      </c>
      <c r="C41" s="15" t="s">
        <v>56</v>
      </c>
      <c r="D41" s="6">
        <v>177</v>
      </c>
      <c r="E41" s="6">
        <v>160</v>
      </c>
      <c r="F41" s="5">
        <v>5</v>
      </c>
      <c r="G41" s="5">
        <v>12</v>
      </c>
      <c r="H41" s="19">
        <v>0.83615819209039544</v>
      </c>
      <c r="I41" s="88">
        <v>0.7344632768361582</v>
      </c>
      <c r="J41" s="88">
        <v>0</v>
      </c>
    </row>
    <row r="42" spans="1:10" x14ac:dyDescent="0.2">
      <c r="A42" s="86" t="s">
        <v>627</v>
      </c>
      <c r="B42" s="87" t="s">
        <v>629</v>
      </c>
      <c r="C42" s="15" t="s">
        <v>56</v>
      </c>
      <c r="D42" s="6">
        <v>220</v>
      </c>
      <c r="E42" s="6">
        <v>204</v>
      </c>
      <c r="F42" s="5">
        <v>8</v>
      </c>
      <c r="G42" s="5">
        <v>8</v>
      </c>
      <c r="H42" s="19">
        <v>0.89090909090909087</v>
      </c>
      <c r="I42" s="88">
        <v>0.75</v>
      </c>
      <c r="J42" s="88">
        <v>0</v>
      </c>
    </row>
    <row r="43" spans="1:10" x14ac:dyDescent="0.2">
      <c r="A43" s="86" t="s">
        <v>539</v>
      </c>
      <c r="B43" s="87" t="s">
        <v>540</v>
      </c>
      <c r="C43" s="15" t="s">
        <v>56</v>
      </c>
      <c r="D43" s="6">
        <v>113</v>
      </c>
      <c r="E43" s="6">
        <v>101</v>
      </c>
      <c r="F43" s="5">
        <v>4</v>
      </c>
      <c r="G43" s="5">
        <v>8</v>
      </c>
      <c r="H43" s="19">
        <v>0.82300884955752207</v>
      </c>
      <c r="I43" s="88">
        <v>0.80530973451327437</v>
      </c>
      <c r="J43" s="88">
        <v>0</v>
      </c>
    </row>
    <row r="44" spans="1:10" x14ac:dyDescent="0.2">
      <c r="A44" s="86" t="s">
        <v>180</v>
      </c>
      <c r="B44" s="87" t="s">
        <v>182</v>
      </c>
      <c r="C44" s="15" t="s">
        <v>56</v>
      </c>
      <c r="D44" s="6">
        <v>106</v>
      </c>
      <c r="E44" s="6">
        <v>94</v>
      </c>
      <c r="F44" s="5">
        <v>4</v>
      </c>
      <c r="G44" s="5">
        <v>8</v>
      </c>
      <c r="H44" s="19">
        <v>0.81132075471698117</v>
      </c>
      <c r="I44" s="88">
        <v>0.69811320754716977</v>
      </c>
      <c r="J44" s="88">
        <v>0</v>
      </c>
    </row>
    <row r="45" spans="1:10" x14ac:dyDescent="0.2">
      <c r="A45" s="86" t="s">
        <v>115</v>
      </c>
      <c r="B45" s="87" t="s">
        <v>117</v>
      </c>
      <c r="C45" s="15" t="s">
        <v>56</v>
      </c>
      <c r="D45" s="6">
        <v>277</v>
      </c>
      <c r="E45" s="6">
        <v>253</v>
      </c>
      <c r="F45" s="5">
        <v>11</v>
      </c>
      <c r="G45" s="5">
        <v>13</v>
      </c>
      <c r="H45" s="19">
        <v>0.86642599277978338</v>
      </c>
      <c r="I45" s="88">
        <v>0.75451263537906132</v>
      </c>
      <c r="J45" s="88">
        <v>0</v>
      </c>
    </row>
    <row r="46" spans="1:10" x14ac:dyDescent="0.2">
      <c r="A46" s="86" t="s">
        <v>140</v>
      </c>
      <c r="B46" s="87" t="s">
        <v>142</v>
      </c>
      <c r="C46" s="15" t="s">
        <v>56</v>
      </c>
      <c r="D46" s="6">
        <v>145</v>
      </c>
      <c r="E46" s="6">
        <v>124</v>
      </c>
      <c r="F46" s="5">
        <v>6</v>
      </c>
      <c r="G46" s="5">
        <v>15</v>
      </c>
      <c r="H46" s="19">
        <v>0.75172413793103443</v>
      </c>
      <c r="I46" s="88">
        <v>0.77931034482758621</v>
      </c>
      <c r="J46" s="88">
        <v>0</v>
      </c>
    </row>
    <row r="47" spans="1:10" x14ac:dyDescent="0.2">
      <c r="A47" s="86" t="s">
        <v>511</v>
      </c>
      <c r="B47" s="87" t="s">
        <v>512</v>
      </c>
      <c r="C47" s="15" t="s">
        <v>56</v>
      </c>
      <c r="D47" s="6">
        <v>124</v>
      </c>
      <c r="E47" s="6">
        <v>109</v>
      </c>
      <c r="F47" s="5">
        <v>3</v>
      </c>
      <c r="G47" s="5">
        <v>12</v>
      </c>
      <c r="H47" s="19">
        <v>0.782258064516129</v>
      </c>
      <c r="I47" s="88">
        <v>0.79838709677419351</v>
      </c>
      <c r="J47" s="88">
        <v>0</v>
      </c>
    </row>
    <row r="48" spans="1:10" x14ac:dyDescent="0.2">
      <c r="A48" s="86" t="s">
        <v>122</v>
      </c>
      <c r="B48" s="87" t="s">
        <v>124</v>
      </c>
      <c r="C48" s="15" t="s">
        <v>18</v>
      </c>
      <c r="D48" s="6">
        <v>408</v>
      </c>
      <c r="E48" s="6">
        <v>347</v>
      </c>
      <c r="F48" s="5">
        <v>18</v>
      </c>
      <c r="G48" s="5">
        <v>43</v>
      </c>
      <c r="H48" s="19">
        <v>0.74509803921568629</v>
      </c>
      <c r="I48" s="88">
        <v>0.72549019607843135</v>
      </c>
      <c r="J48" s="88">
        <v>0</v>
      </c>
    </row>
    <row r="49" spans="1:10" x14ac:dyDescent="0.2">
      <c r="A49" s="86" t="s">
        <v>172</v>
      </c>
      <c r="B49" s="87" t="s">
        <v>174</v>
      </c>
      <c r="C49" s="15" t="s">
        <v>18</v>
      </c>
      <c r="D49" s="6">
        <v>381</v>
      </c>
      <c r="E49" s="6">
        <v>352</v>
      </c>
      <c r="F49" s="5">
        <v>7</v>
      </c>
      <c r="G49" s="5">
        <v>22</v>
      </c>
      <c r="H49" s="19">
        <v>0.86614173228346458</v>
      </c>
      <c r="I49" s="88">
        <v>0.79527559055118113</v>
      </c>
      <c r="J49" s="88">
        <v>0</v>
      </c>
    </row>
    <row r="50" spans="1:10" x14ac:dyDescent="0.2">
      <c r="A50" s="86" t="s">
        <v>15</v>
      </c>
      <c r="B50" s="87" t="s">
        <v>17</v>
      </c>
      <c r="C50" s="15" t="s">
        <v>18</v>
      </c>
      <c r="D50" s="6">
        <v>282</v>
      </c>
      <c r="E50" s="6">
        <v>261</v>
      </c>
      <c r="F50" s="5">
        <v>8</v>
      </c>
      <c r="G50" s="5">
        <v>13</v>
      </c>
      <c r="H50" s="19">
        <v>0.87943262411347523</v>
      </c>
      <c r="I50" s="88">
        <v>0.77304964539007093</v>
      </c>
      <c r="J50" s="88">
        <v>0</v>
      </c>
    </row>
    <row r="51" spans="1:10" x14ac:dyDescent="0.2">
      <c r="A51" s="86" t="s">
        <v>72</v>
      </c>
      <c r="B51" s="87" t="s">
        <v>74</v>
      </c>
      <c r="C51" s="15" t="s">
        <v>18</v>
      </c>
      <c r="D51" s="6">
        <v>347</v>
      </c>
      <c r="E51" s="6">
        <v>326</v>
      </c>
      <c r="F51" s="5">
        <v>5</v>
      </c>
      <c r="G51" s="5">
        <v>16</v>
      </c>
      <c r="H51" s="19">
        <v>0.89337175792507206</v>
      </c>
      <c r="I51" s="88">
        <v>0.79250720461095103</v>
      </c>
      <c r="J51" s="88">
        <v>0</v>
      </c>
    </row>
    <row r="52" spans="1:10" x14ac:dyDescent="0.2">
      <c r="A52" s="86" t="s">
        <v>521</v>
      </c>
      <c r="B52" s="87" t="s">
        <v>522</v>
      </c>
      <c r="C52" s="15" t="s">
        <v>18</v>
      </c>
      <c r="D52" s="6">
        <v>126</v>
      </c>
      <c r="E52" s="6">
        <v>114</v>
      </c>
      <c r="F52" s="5">
        <v>3</v>
      </c>
      <c r="G52" s="5">
        <v>9</v>
      </c>
      <c r="H52" s="19">
        <v>0.83333333333333337</v>
      </c>
      <c r="I52" s="88">
        <v>0.76190476190476186</v>
      </c>
      <c r="J52" s="88">
        <v>0</v>
      </c>
    </row>
    <row r="53" spans="1:10" x14ac:dyDescent="0.2">
      <c r="A53" s="86" t="s">
        <v>354</v>
      </c>
      <c r="B53" s="87" t="s">
        <v>355</v>
      </c>
      <c r="C53" s="15" t="s">
        <v>18</v>
      </c>
      <c r="D53" s="6">
        <v>25</v>
      </c>
      <c r="E53" s="6">
        <v>22</v>
      </c>
      <c r="F53" s="5">
        <v>1</v>
      </c>
      <c r="G53" s="5">
        <v>2</v>
      </c>
      <c r="H53" s="19">
        <v>0.8</v>
      </c>
      <c r="I53" s="88">
        <v>0.88</v>
      </c>
      <c r="J53" s="88">
        <v>0</v>
      </c>
    </row>
    <row r="54" spans="1:10" x14ac:dyDescent="0.2">
      <c r="A54" s="86" t="s">
        <v>556</v>
      </c>
      <c r="B54" s="87" t="s">
        <v>559</v>
      </c>
      <c r="C54" s="15" t="s">
        <v>18</v>
      </c>
      <c r="D54" s="6">
        <v>325</v>
      </c>
      <c r="E54" s="6">
        <v>291</v>
      </c>
      <c r="F54" s="5">
        <v>13</v>
      </c>
      <c r="G54" s="5">
        <v>21</v>
      </c>
      <c r="H54" s="19">
        <v>0.83076923076923082</v>
      </c>
      <c r="I54" s="88">
        <v>0.76923076923076927</v>
      </c>
      <c r="J54" s="88">
        <v>0</v>
      </c>
    </row>
    <row r="55" spans="1:10" x14ac:dyDescent="0.2">
      <c r="A55" s="86" t="s">
        <v>541</v>
      </c>
      <c r="B55" s="87" t="s">
        <v>543</v>
      </c>
      <c r="C55" s="15" t="s">
        <v>18</v>
      </c>
      <c r="D55" s="6">
        <v>108</v>
      </c>
      <c r="E55" s="6">
        <v>103</v>
      </c>
      <c r="F55" s="5">
        <v>1</v>
      </c>
      <c r="G55" s="5">
        <v>4</v>
      </c>
      <c r="H55" s="19">
        <v>0.91666666666666663</v>
      </c>
      <c r="I55" s="88">
        <v>0.85185185185185186</v>
      </c>
      <c r="J55" s="88">
        <v>0</v>
      </c>
    </row>
    <row r="56" spans="1:10" x14ac:dyDescent="0.2">
      <c r="A56" s="86" t="s">
        <v>464</v>
      </c>
      <c r="B56" s="87" t="s">
        <v>465</v>
      </c>
      <c r="C56" s="15" t="s">
        <v>18</v>
      </c>
      <c r="D56" s="6">
        <v>101</v>
      </c>
      <c r="E56" s="6">
        <v>89</v>
      </c>
      <c r="F56" s="5">
        <v>3</v>
      </c>
      <c r="G56" s="5">
        <v>9</v>
      </c>
      <c r="H56" s="19">
        <v>0.79207920792079212</v>
      </c>
      <c r="I56" s="88">
        <v>0.73267326732673266</v>
      </c>
      <c r="J56" s="88">
        <v>0</v>
      </c>
    </row>
    <row r="57" spans="1:10" x14ac:dyDescent="0.2">
      <c r="A57" s="86" t="s">
        <v>611</v>
      </c>
      <c r="B57" s="87" t="s">
        <v>613</v>
      </c>
      <c r="C57" s="15" t="s">
        <v>18</v>
      </c>
      <c r="D57" s="6">
        <v>211</v>
      </c>
      <c r="E57" s="6">
        <v>183</v>
      </c>
      <c r="F57" s="5">
        <v>12</v>
      </c>
      <c r="G57" s="5">
        <v>16</v>
      </c>
      <c r="H57" s="19">
        <v>0.79146919431279616</v>
      </c>
      <c r="I57" s="88">
        <v>0.72511848341232232</v>
      </c>
      <c r="J57" s="88">
        <v>0</v>
      </c>
    </row>
    <row r="58" spans="1:10" x14ac:dyDescent="0.2">
      <c r="A58" s="86" t="s">
        <v>527</v>
      </c>
      <c r="B58" s="87" t="s">
        <v>514</v>
      </c>
      <c r="C58" s="15" t="s">
        <v>28</v>
      </c>
      <c r="D58" s="6">
        <v>14</v>
      </c>
      <c r="E58" s="6">
        <v>14</v>
      </c>
      <c r="F58" s="5">
        <v>0</v>
      </c>
      <c r="G58" s="5">
        <v>0</v>
      </c>
      <c r="H58" s="19">
        <v>1</v>
      </c>
      <c r="I58" s="88">
        <v>0.8571428571428571</v>
      </c>
      <c r="J58" s="88">
        <v>0</v>
      </c>
    </row>
    <row r="59" spans="1:10" x14ac:dyDescent="0.2">
      <c r="A59" s="86" t="s">
        <v>132</v>
      </c>
      <c r="B59" s="87" t="s">
        <v>134</v>
      </c>
      <c r="C59" s="15" t="s">
        <v>28</v>
      </c>
      <c r="D59" s="6">
        <v>123</v>
      </c>
      <c r="E59" s="6">
        <v>117</v>
      </c>
      <c r="F59" s="5">
        <v>2</v>
      </c>
      <c r="G59" s="5">
        <v>4</v>
      </c>
      <c r="H59" s="19">
        <v>0.91869918699186992</v>
      </c>
      <c r="I59" s="88">
        <v>0.81300813008130079</v>
      </c>
      <c r="J59" s="88">
        <v>0</v>
      </c>
    </row>
    <row r="60" spans="1:10" x14ac:dyDescent="0.2">
      <c r="A60" s="86" t="s">
        <v>623</v>
      </c>
      <c r="B60" s="87" t="s">
        <v>625</v>
      </c>
      <c r="C60" s="15" t="s">
        <v>28</v>
      </c>
      <c r="D60" s="6">
        <v>224</v>
      </c>
      <c r="E60" s="6">
        <v>209</v>
      </c>
      <c r="F60" s="5">
        <v>6</v>
      </c>
      <c r="G60" s="5">
        <v>9</v>
      </c>
      <c r="H60" s="19">
        <v>0.8928571428571429</v>
      </c>
      <c r="I60" s="88">
        <v>0.7589285714285714</v>
      </c>
      <c r="J60" s="88">
        <v>0</v>
      </c>
    </row>
    <row r="61" spans="1:10" x14ac:dyDescent="0.2">
      <c r="A61" s="86" t="s">
        <v>756</v>
      </c>
      <c r="B61" s="87" t="s">
        <v>758</v>
      </c>
      <c r="C61" s="15" t="s">
        <v>28</v>
      </c>
      <c r="D61" s="6">
        <v>68</v>
      </c>
      <c r="E61" s="6">
        <v>57</v>
      </c>
      <c r="F61" s="5">
        <v>5</v>
      </c>
      <c r="G61" s="5">
        <v>6</v>
      </c>
      <c r="H61" s="19">
        <v>0.75</v>
      </c>
      <c r="I61" s="88">
        <v>0.82352941176470584</v>
      </c>
      <c r="J61" s="88">
        <v>0</v>
      </c>
    </row>
    <row r="62" spans="1:10" x14ac:dyDescent="0.2">
      <c r="A62" s="86" t="s">
        <v>69</v>
      </c>
      <c r="B62" s="87" t="s">
        <v>71</v>
      </c>
      <c r="C62" s="15" t="s">
        <v>28</v>
      </c>
      <c r="D62" s="6">
        <v>120</v>
      </c>
      <c r="E62" s="6">
        <v>107</v>
      </c>
      <c r="F62" s="5">
        <v>4</v>
      </c>
      <c r="G62" s="5">
        <v>9</v>
      </c>
      <c r="H62" s="19">
        <v>0.81666666666666665</v>
      </c>
      <c r="I62" s="88">
        <v>0.75</v>
      </c>
      <c r="J62" s="88">
        <v>0</v>
      </c>
    </row>
    <row r="63" spans="1:10" x14ac:dyDescent="0.2">
      <c r="A63" s="86" t="s">
        <v>562</v>
      </c>
      <c r="B63" s="87" t="s">
        <v>563</v>
      </c>
      <c r="C63" s="15" t="s">
        <v>28</v>
      </c>
      <c r="D63" s="6">
        <v>193</v>
      </c>
      <c r="E63" s="6">
        <v>168</v>
      </c>
      <c r="F63" s="5">
        <v>6</v>
      </c>
      <c r="G63" s="5">
        <v>19</v>
      </c>
      <c r="H63" s="19">
        <v>0.772020725388601</v>
      </c>
      <c r="I63" s="88">
        <v>0.77720207253886009</v>
      </c>
      <c r="J63" s="88">
        <v>0</v>
      </c>
    </row>
    <row r="64" spans="1:10" x14ac:dyDescent="0.2">
      <c r="A64" s="86" t="s">
        <v>154</v>
      </c>
      <c r="B64" s="87" t="s">
        <v>156</v>
      </c>
      <c r="C64" s="15" t="s">
        <v>28</v>
      </c>
      <c r="D64" s="6">
        <v>374</v>
      </c>
      <c r="E64" s="6">
        <v>341</v>
      </c>
      <c r="F64" s="5">
        <v>15</v>
      </c>
      <c r="G64" s="5">
        <v>18</v>
      </c>
      <c r="H64" s="19">
        <v>0.86363636363636365</v>
      </c>
      <c r="I64" s="88">
        <v>0.74331550802139035</v>
      </c>
      <c r="J64" s="88">
        <v>0</v>
      </c>
    </row>
    <row r="65" spans="1:10" x14ac:dyDescent="0.2">
      <c r="A65" s="86" t="s">
        <v>95</v>
      </c>
      <c r="B65" s="87" t="s">
        <v>568</v>
      </c>
      <c r="C65" s="15" t="s">
        <v>28</v>
      </c>
      <c r="D65" s="6">
        <v>378</v>
      </c>
      <c r="E65" s="6">
        <v>354</v>
      </c>
      <c r="F65" s="5">
        <v>10</v>
      </c>
      <c r="G65" s="5">
        <v>14</v>
      </c>
      <c r="H65" s="19">
        <v>0.89947089947089942</v>
      </c>
      <c r="I65" s="88">
        <v>0.75132275132275128</v>
      </c>
      <c r="J65" s="88">
        <v>0</v>
      </c>
    </row>
    <row r="66" spans="1:10" x14ac:dyDescent="0.2">
      <c r="A66" s="86" t="s">
        <v>673</v>
      </c>
      <c r="B66" s="87" t="s">
        <v>675</v>
      </c>
      <c r="C66" s="15" t="s">
        <v>28</v>
      </c>
      <c r="D66" s="6">
        <v>286</v>
      </c>
      <c r="E66" s="6">
        <v>251</v>
      </c>
      <c r="F66" s="5">
        <v>13</v>
      </c>
      <c r="G66" s="5">
        <v>22</v>
      </c>
      <c r="H66" s="19">
        <v>0.80069930069930073</v>
      </c>
      <c r="I66" s="88">
        <v>0.72727272727272729</v>
      </c>
      <c r="J66" s="88">
        <v>0</v>
      </c>
    </row>
    <row r="67" spans="1:10" x14ac:dyDescent="0.2">
      <c r="A67" s="86" t="s">
        <v>536</v>
      </c>
      <c r="B67" s="87" t="s">
        <v>545</v>
      </c>
      <c r="C67" s="15" t="s">
        <v>28</v>
      </c>
      <c r="D67" s="6">
        <v>55</v>
      </c>
      <c r="E67" s="6">
        <v>51</v>
      </c>
      <c r="F67" s="5">
        <v>1</v>
      </c>
      <c r="G67" s="5">
        <v>3</v>
      </c>
      <c r="H67" s="19">
        <v>0.87272727272727268</v>
      </c>
      <c r="I67" s="88">
        <v>0.8</v>
      </c>
      <c r="J67" s="88">
        <v>0</v>
      </c>
    </row>
    <row r="68" spans="1:10" x14ac:dyDescent="0.2">
      <c r="A68" s="86" t="s">
        <v>639</v>
      </c>
      <c r="B68" s="87" t="s">
        <v>641</v>
      </c>
      <c r="C68" s="15" t="s">
        <v>28</v>
      </c>
      <c r="D68" s="6">
        <v>218</v>
      </c>
      <c r="E68" s="6">
        <v>201</v>
      </c>
      <c r="F68" s="5">
        <v>7</v>
      </c>
      <c r="G68" s="5">
        <v>10</v>
      </c>
      <c r="H68" s="19">
        <v>0.87614678899082565</v>
      </c>
      <c r="I68" s="88">
        <v>0.72018348623853212</v>
      </c>
      <c r="J68" s="88">
        <v>0</v>
      </c>
    </row>
    <row r="69" spans="1:10" x14ac:dyDescent="0.2">
      <c r="A69" s="86" t="s">
        <v>92</v>
      </c>
      <c r="B69" s="87" t="s">
        <v>93</v>
      </c>
      <c r="C69" s="15" t="s">
        <v>28</v>
      </c>
      <c r="D69" s="6">
        <v>251</v>
      </c>
      <c r="E69" s="6">
        <v>217</v>
      </c>
      <c r="F69" s="5">
        <v>12</v>
      </c>
      <c r="G69" s="5">
        <v>22</v>
      </c>
      <c r="H69" s="19">
        <v>0.77689243027888444</v>
      </c>
      <c r="I69" s="88">
        <v>0.77290836653386452</v>
      </c>
      <c r="J69" s="88">
        <v>0</v>
      </c>
    </row>
    <row r="70" spans="1:10" x14ac:dyDescent="0.2">
      <c r="A70" s="86" t="s">
        <v>631</v>
      </c>
      <c r="B70" s="87" t="s">
        <v>633</v>
      </c>
      <c r="C70" s="15" t="s">
        <v>28</v>
      </c>
      <c r="D70" s="6">
        <v>281</v>
      </c>
      <c r="E70" s="6">
        <v>252</v>
      </c>
      <c r="F70" s="5">
        <v>15</v>
      </c>
      <c r="G70" s="5">
        <v>14</v>
      </c>
      <c r="H70" s="19">
        <v>0.84697508896797158</v>
      </c>
      <c r="I70" s="88">
        <v>0.77224199288256223</v>
      </c>
      <c r="J70" s="88">
        <v>0</v>
      </c>
    </row>
    <row r="71" spans="1:10" x14ac:dyDescent="0.2">
      <c r="A71" s="86" t="s">
        <v>752</v>
      </c>
      <c r="B71" s="87" t="s">
        <v>754</v>
      </c>
      <c r="C71" s="15" t="s">
        <v>28</v>
      </c>
      <c r="D71" s="6">
        <v>132</v>
      </c>
      <c r="E71" s="6">
        <v>120</v>
      </c>
      <c r="F71" s="5">
        <v>4</v>
      </c>
      <c r="G71" s="5">
        <v>8</v>
      </c>
      <c r="H71" s="19">
        <v>0.84848484848484851</v>
      </c>
      <c r="I71" s="88">
        <v>0.78030303030303028</v>
      </c>
      <c r="J71" s="88">
        <v>0</v>
      </c>
    </row>
    <row r="72" spans="1:10" x14ac:dyDescent="0.2">
      <c r="A72" s="86" t="s">
        <v>58</v>
      </c>
      <c r="B72" s="87" t="s">
        <v>60</v>
      </c>
      <c r="C72" s="15" t="s">
        <v>28</v>
      </c>
      <c r="D72" s="6">
        <v>277</v>
      </c>
      <c r="E72" s="6">
        <v>240</v>
      </c>
      <c r="F72" s="5">
        <v>12</v>
      </c>
      <c r="G72" s="5">
        <v>25</v>
      </c>
      <c r="H72" s="19">
        <v>0.776173285198556</v>
      </c>
      <c r="I72" s="88">
        <v>0.776173285198556</v>
      </c>
      <c r="J72" s="88">
        <v>0</v>
      </c>
    </row>
    <row r="73" spans="1:10" x14ac:dyDescent="0.2">
      <c r="A73" s="86" t="s">
        <v>748</v>
      </c>
      <c r="B73" s="87" t="s">
        <v>750</v>
      </c>
      <c r="C73" s="15" t="s">
        <v>28</v>
      </c>
      <c r="D73" s="6">
        <v>24</v>
      </c>
      <c r="E73" s="6">
        <v>23</v>
      </c>
      <c r="F73" s="5">
        <v>0</v>
      </c>
      <c r="G73" s="5">
        <v>1</v>
      </c>
      <c r="H73" s="19">
        <v>0.91666666666666663</v>
      </c>
      <c r="I73" s="88">
        <v>0.83333333333333337</v>
      </c>
      <c r="J73" s="88">
        <v>0</v>
      </c>
    </row>
    <row r="74" spans="1:10" x14ac:dyDescent="0.2">
      <c r="A74" s="86" t="s">
        <v>451</v>
      </c>
      <c r="B74" s="87" t="s">
        <v>452</v>
      </c>
      <c r="C74" s="15" t="s">
        <v>28</v>
      </c>
      <c r="D74" s="6">
        <v>155</v>
      </c>
      <c r="E74" s="6">
        <v>141</v>
      </c>
      <c r="F74" s="5">
        <v>2</v>
      </c>
      <c r="G74" s="5">
        <v>12</v>
      </c>
      <c r="H74" s="19">
        <v>0.83225806451612905</v>
      </c>
      <c r="I74" s="88">
        <v>0.76129032258064511</v>
      </c>
      <c r="J74" s="88">
        <v>0</v>
      </c>
    </row>
    <row r="75" spans="1:10" x14ac:dyDescent="0.2">
      <c r="A75" s="86" t="s">
        <v>38</v>
      </c>
      <c r="B75" s="87" t="s">
        <v>40</v>
      </c>
      <c r="C75" s="15" t="s">
        <v>28</v>
      </c>
      <c r="D75" s="6">
        <v>116</v>
      </c>
      <c r="E75" s="6">
        <v>107</v>
      </c>
      <c r="F75" s="5">
        <v>2</v>
      </c>
      <c r="G75" s="5">
        <v>7</v>
      </c>
      <c r="H75" s="19">
        <v>0.86206896551724133</v>
      </c>
      <c r="I75" s="88">
        <v>0.81896551724137934</v>
      </c>
      <c r="J75" s="88">
        <v>0</v>
      </c>
    </row>
    <row r="76" spans="1:10" x14ac:dyDescent="0.2">
      <c r="A76" s="86" t="s">
        <v>744</v>
      </c>
      <c r="B76" s="87" t="s">
        <v>746</v>
      </c>
      <c r="C76" s="15" t="s">
        <v>28</v>
      </c>
      <c r="D76" s="6">
        <v>122</v>
      </c>
      <c r="E76" s="6">
        <v>113</v>
      </c>
      <c r="F76" s="5">
        <v>5</v>
      </c>
      <c r="G76" s="5">
        <v>4</v>
      </c>
      <c r="H76" s="19">
        <v>0.89344262295081966</v>
      </c>
      <c r="I76" s="88">
        <v>0.74590163934426235</v>
      </c>
      <c r="J76" s="88">
        <v>0</v>
      </c>
    </row>
    <row r="77" spans="1:10" x14ac:dyDescent="0.2">
      <c r="A77" s="86" t="s">
        <v>669</v>
      </c>
      <c r="B77" s="87" t="s">
        <v>671</v>
      </c>
      <c r="C77" s="15" t="s">
        <v>28</v>
      </c>
      <c r="D77" s="6">
        <v>329</v>
      </c>
      <c r="E77" s="6">
        <v>302</v>
      </c>
      <c r="F77" s="5">
        <v>8</v>
      </c>
      <c r="G77" s="5">
        <v>19</v>
      </c>
      <c r="H77" s="19">
        <v>0.86018237082066873</v>
      </c>
      <c r="I77" s="88">
        <v>0.79331306990881456</v>
      </c>
      <c r="J77" s="88">
        <v>0</v>
      </c>
    </row>
    <row r="78" spans="1:10" x14ac:dyDescent="0.2">
      <c r="A78" s="86" t="s">
        <v>111</v>
      </c>
      <c r="B78" s="87" t="s">
        <v>113</v>
      </c>
      <c r="C78" s="15" t="s">
        <v>28</v>
      </c>
      <c r="D78" s="6">
        <v>384</v>
      </c>
      <c r="E78" s="6">
        <v>353</v>
      </c>
      <c r="F78" s="5">
        <v>7</v>
      </c>
      <c r="G78" s="5">
        <v>24</v>
      </c>
      <c r="H78" s="19">
        <v>0.85677083333333337</v>
      </c>
      <c r="I78" s="88">
        <v>0.75</v>
      </c>
      <c r="J78" s="88">
        <v>0</v>
      </c>
    </row>
    <row r="79" spans="1:10" x14ac:dyDescent="0.2">
      <c r="A79" s="86" t="s">
        <v>615</v>
      </c>
      <c r="B79" s="87" t="s">
        <v>617</v>
      </c>
      <c r="C79" s="15" t="s">
        <v>28</v>
      </c>
      <c r="D79" s="6">
        <v>72</v>
      </c>
      <c r="E79" s="6">
        <v>68</v>
      </c>
      <c r="F79" s="5">
        <v>2</v>
      </c>
      <c r="G79" s="5">
        <v>2</v>
      </c>
      <c r="H79" s="19">
        <v>0.91666666666666663</v>
      </c>
      <c r="I79" s="88">
        <v>0.79166666666666663</v>
      </c>
      <c r="J79" s="88">
        <v>0</v>
      </c>
    </row>
    <row r="80" spans="1:10" x14ac:dyDescent="0.2">
      <c r="A80" s="86" t="s">
        <v>557</v>
      </c>
      <c r="B80" s="87" t="s">
        <v>558</v>
      </c>
      <c r="C80" s="15" t="s">
        <v>28</v>
      </c>
      <c r="D80" s="6">
        <v>255</v>
      </c>
      <c r="E80" s="6">
        <v>234</v>
      </c>
      <c r="F80" s="5">
        <v>7</v>
      </c>
      <c r="G80" s="5">
        <v>14</v>
      </c>
      <c r="H80" s="19">
        <v>0.86274509803921573</v>
      </c>
      <c r="I80" s="88">
        <v>0.78823529411764703</v>
      </c>
      <c r="J80" s="88">
        <v>0</v>
      </c>
    </row>
    <row r="81" spans="1:10" ht="12.75" thickBot="1" x14ac:dyDescent="0.25">
      <c r="A81" s="89" t="s">
        <v>209</v>
      </c>
      <c r="B81" s="89"/>
      <c r="C81" s="89"/>
      <c r="D81" s="118">
        <v>15853</v>
      </c>
      <c r="E81" s="118">
        <v>14415</v>
      </c>
      <c r="F81" s="90">
        <v>486</v>
      </c>
      <c r="G81" s="90">
        <v>952</v>
      </c>
      <c r="H81" s="91">
        <v>0.84923989150318546</v>
      </c>
      <c r="I81" s="92">
        <v>0.77196745095565511</v>
      </c>
      <c r="J81" s="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41D9-44F6-4ECE-B2C2-513306DE3FFB}">
  <dimension ref="A1:BK104"/>
  <sheetViews>
    <sheetView showGridLines="0" tabSelected="1" workbookViewId="0">
      <selection sqref="A1:K4"/>
    </sheetView>
  </sheetViews>
  <sheetFormatPr baseColWidth="10" defaultColWidth="0" defaultRowHeight="11.25" x14ac:dyDescent="0.25"/>
  <cols>
    <col min="1" max="1" width="7.85546875" style="30" bestFit="1" customWidth="1"/>
    <col min="2" max="2" width="36.85546875" style="30" bestFit="1" customWidth="1"/>
    <col min="3" max="3" width="27.140625" style="30" customWidth="1"/>
    <col min="4" max="4" width="15" style="9" customWidth="1"/>
    <col min="5" max="5" width="13.140625" style="9" customWidth="1"/>
    <col min="6" max="6" width="25" style="30" customWidth="1"/>
    <col min="7" max="7" width="13.28515625" style="30" customWidth="1"/>
    <col min="8" max="8" width="11" style="30" customWidth="1"/>
    <col min="9" max="9" width="7.85546875" style="30" customWidth="1"/>
    <col min="10" max="10" width="14" style="30" customWidth="1"/>
    <col min="11" max="11" width="10.5703125" style="30" customWidth="1"/>
    <col min="12" max="12" width="21.5703125" style="30" customWidth="1"/>
    <col min="13" max="13" width="14.7109375" style="30" customWidth="1"/>
    <col min="14" max="14" width="9" style="30" customWidth="1"/>
    <col min="15" max="15" width="14.42578125" style="30" customWidth="1"/>
    <col min="16" max="16" width="14" style="30" customWidth="1"/>
    <col min="17" max="17" width="14.42578125" style="30" customWidth="1"/>
    <col min="18" max="27" width="10.7109375" style="9" customWidth="1"/>
    <col min="28" max="28" width="14.28515625" style="30" customWidth="1"/>
    <col min="29" max="30" width="16.85546875" style="30" customWidth="1"/>
    <col min="31" max="31" width="9.42578125" style="9" customWidth="1"/>
    <col min="32" max="32" width="4.28515625" style="9" customWidth="1"/>
    <col min="33" max="34" width="5.85546875" style="9" customWidth="1"/>
    <col min="35" max="35" width="4.85546875" style="9" customWidth="1"/>
    <col min="36" max="37" width="5.7109375" style="9" customWidth="1"/>
    <col min="38" max="38" width="4.28515625" style="9" customWidth="1"/>
    <col min="39" max="40" width="4.85546875" style="9" customWidth="1"/>
    <col min="41" max="41" width="6.28515625" style="9" customWidth="1"/>
    <col min="42" max="42" width="13.7109375" style="9" bestFit="1" customWidth="1"/>
    <col min="43" max="43" width="13.7109375" style="9" customWidth="1"/>
    <col min="44" max="50" width="13.5703125" style="30" customWidth="1"/>
    <col min="51" max="52" width="11.85546875" style="30" customWidth="1"/>
    <col min="53" max="53" width="12.28515625" style="30" customWidth="1"/>
    <col min="54" max="54" width="12.42578125" style="30" customWidth="1"/>
    <col min="55" max="55" width="15.7109375" style="30" customWidth="1"/>
    <col min="56" max="56" width="15.140625" style="30" bestFit="1" customWidth="1"/>
    <col min="57" max="60" width="11.42578125" style="30" customWidth="1"/>
    <col min="61" max="61" width="31" style="30" bestFit="1" customWidth="1"/>
    <col min="62" max="62" width="52.85546875" style="30" bestFit="1" customWidth="1"/>
    <col min="63" max="63" width="11.42578125" style="30" customWidth="1"/>
    <col min="64" max="16384" width="11.42578125" style="30" hidden="1"/>
  </cols>
  <sheetData>
    <row r="1" spans="1:62" ht="12" customHeight="1" x14ac:dyDescent="0.25">
      <c r="A1" s="119" t="s">
        <v>687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ht="12" customHeight="1" x14ac:dyDescent="0.25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</row>
    <row r="3" spans="1:62" ht="12" customHeight="1" x14ac:dyDescent="0.25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</row>
    <row r="4" spans="1:62" ht="12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</row>
    <row r="14" spans="1:62" x14ac:dyDescent="0.25">
      <c r="AE14" s="57">
        <v>47</v>
      </c>
      <c r="AF14" s="57">
        <v>48</v>
      </c>
      <c r="AG14" s="57">
        <v>55</v>
      </c>
      <c r="AH14" s="57">
        <v>56</v>
      </c>
      <c r="AI14" s="57">
        <v>57</v>
      </c>
      <c r="AJ14" s="57">
        <v>59</v>
      </c>
      <c r="AK14" s="57">
        <v>51</v>
      </c>
      <c r="AL14" s="57">
        <v>54</v>
      </c>
      <c r="AM14" s="57">
        <v>60</v>
      </c>
      <c r="AN14" s="57">
        <v>58</v>
      </c>
      <c r="AO14" s="57">
        <v>52</v>
      </c>
    </row>
    <row r="15" spans="1:62" x14ac:dyDescent="0.25">
      <c r="F15" s="58"/>
      <c r="G15" s="59">
        <v>45931</v>
      </c>
      <c r="L15" s="122" t="s">
        <v>226</v>
      </c>
      <c r="M15" s="122"/>
      <c r="N15" s="122"/>
      <c r="O15" s="123" t="s">
        <v>227</v>
      </c>
      <c r="P15" s="123"/>
      <c r="Q15" s="123"/>
      <c r="R15" s="127" t="s">
        <v>228</v>
      </c>
      <c r="S15" s="127"/>
      <c r="T15" s="127"/>
      <c r="U15" s="127"/>
      <c r="V15" s="127"/>
      <c r="W15" s="127"/>
      <c r="X15" s="127"/>
      <c r="Y15" s="127"/>
      <c r="Z15" s="127"/>
      <c r="AA15" s="127"/>
      <c r="AB15" s="124" t="s">
        <v>229</v>
      </c>
      <c r="AC15" s="124"/>
      <c r="AD15" s="60" t="s">
        <v>27</v>
      </c>
      <c r="AE15" s="125" t="s">
        <v>230</v>
      </c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12"/>
      <c r="AR15" s="126" t="s">
        <v>231</v>
      </c>
      <c r="AS15" s="126"/>
      <c r="AT15" s="126"/>
      <c r="AU15" s="126"/>
      <c r="AV15" s="126"/>
      <c r="AW15" s="126"/>
      <c r="AX15" s="126"/>
      <c r="AY15" s="121" t="s">
        <v>341</v>
      </c>
      <c r="AZ15" s="121"/>
      <c r="BA15" s="120" t="s">
        <v>340</v>
      </c>
      <c r="BB15" s="120"/>
      <c r="BC15" s="120"/>
      <c r="BD15" s="120"/>
      <c r="BE15" s="120"/>
      <c r="BF15" s="120"/>
      <c r="BG15" s="120"/>
      <c r="BH15" s="120"/>
    </row>
    <row r="16" spans="1:62" ht="39.75" customHeight="1" x14ac:dyDescent="0.25">
      <c r="A16" s="61" t="s">
        <v>0</v>
      </c>
      <c r="B16" s="61" t="s">
        <v>232</v>
      </c>
      <c r="C16" s="61" t="s">
        <v>204</v>
      </c>
      <c r="D16" s="61" t="s">
        <v>233</v>
      </c>
      <c r="E16" s="61" t="s">
        <v>234</v>
      </c>
      <c r="F16" s="61" t="s">
        <v>235</v>
      </c>
      <c r="G16" s="61" t="s">
        <v>236</v>
      </c>
      <c r="H16" s="61" t="s">
        <v>237</v>
      </c>
      <c r="I16" s="61" t="s">
        <v>200</v>
      </c>
      <c r="J16" s="61" t="s">
        <v>238</v>
      </c>
      <c r="K16" s="61" t="s">
        <v>239</v>
      </c>
      <c r="L16" s="61" t="s">
        <v>240</v>
      </c>
      <c r="M16" s="61" t="s">
        <v>241</v>
      </c>
      <c r="N16" s="61" t="s">
        <v>242</v>
      </c>
      <c r="O16" s="61" t="s">
        <v>243</v>
      </c>
      <c r="P16" s="61" t="s">
        <v>244</v>
      </c>
      <c r="Q16" s="61" t="s">
        <v>245</v>
      </c>
      <c r="R16" s="61" t="s">
        <v>284</v>
      </c>
      <c r="S16" s="61" t="s">
        <v>283</v>
      </c>
      <c r="T16" s="61" t="s">
        <v>282</v>
      </c>
      <c r="U16" s="61" t="s">
        <v>281</v>
      </c>
      <c r="V16" s="61" t="s">
        <v>267</v>
      </c>
      <c r="W16" s="61" t="s">
        <v>268</v>
      </c>
      <c r="X16" s="61" t="s">
        <v>269</v>
      </c>
      <c r="Y16" s="61" t="s">
        <v>270</v>
      </c>
      <c r="Z16" s="61" t="s">
        <v>279</v>
      </c>
      <c r="AA16" s="61" t="s">
        <v>280</v>
      </c>
      <c r="AB16" s="61" t="s">
        <v>246</v>
      </c>
      <c r="AC16" s="61" t="s">
        <v>247</v>
      </c>
      <c r="AD16" s="61" t="s">
        <v>343</v>
      </c>
      <c r="AE16" s="61" t="s">
        <v>248</v>
      </c>
      <c r="AF16" s="61" t="s">
        <v>249</v>
      </c>
      <c r="AG16" s="61" t="s">
        <v>250</v>
      </c>
      <c r="AH16" s="61" t="s">
        <v>251</v>
      </c>
      <c r="AI16" s="61" t="s">
        <v>252</v>
      </c>
      <c r="AJ16" s="61" t="s">
        <v>253</v>
      </c>
      <c r="AK16" s="61" t="s">
        <v>254</v>
      </c>
      <c r="AL16" s="61" t="s">
        <v>255</v>
      </c>
      <c r="AM16" s="61" t="s">
        <v>264</v>
      </c>
      <c r="AN16" s="61" t="s">
        <v>265</v>
      </c>
      <c r="AO16" s="61" t="s">
        <v>266</v>
      </c>
      <c r="AP16" s="61" t="s">
        <v>400</v>
      </c>
      <c r="AQ16" s="61" t="s">
        <v>657</v>
      </c>
      <c r="AR16" s="61" t="s">
        <v>257</v>
      </c>
      <c r="AS16" s="61" t="s">
        <v>258</v>
      </c>
      <c r="AT16" s="61" t="s">
        <v>228</v>
      </c>
      <c r="AU16" s="61" t="s">
        <v>259</v>
      </c>
      <c r="AV16" s="61" t="s">
        <v>260</v>
      </c>
      <c r="AW16" s="61" t="s">
        <v>261</v>
      </c>
      <c r="AX16" s="62" t="s">
        <v>262</v>
      </c>
      <c r="AY16" s="61" t="s">
        <v>271</v>
      </c>
      <c r="AZ16" s="61" t="s">
        <v>263</v>
      </c>
      <c r="BA16" s="63" t="s">
        <v>334</v>
      </c>
      <c r="BB16" s="63" t="s">
        <v>333</v>
      </c>
      <c r="BC16" s="63" t="s">
        <v>335</v>
      </c>
      <c r="BD16" s="63" t="s">
        <v>336</v>
      </c>
      <c r="BE16" s="63" t="s">
        <v>337</v>
      </c>
      <c r="BF16" s="64" t="s">
        <v>338</v>
      </c>
      <c r="BG16" s="64" t="s">
        <v>339</v>
      </c>
      <c r="BH16" s="61" t="s">
        <v>347</v>
      </c>
      <c r="BI16" s="65" t="s">
        <v>342</v>
      </c>
      <c r="BJ16" s="66" t="s">
        <v>348</v>
      </c>
    </row>
    <row r="17" spans="1:61" x14ac:dyDescent="0.25">
      <c r="A17" s="30" t="s">
        <v>516</v>
      </c>
      <c r="B17" s="30" t="s">
        <v>517</v>
      </c>
      <c r="C17" s="30" t="s">
        <v>26</v>
      </c>
      <c r="D17" s="67">
        <f>IFERROR(VLOOKUP(Tabla5[[#This Row],[DNI]],Toma!A:F,6,0),"")</f>
        <v>45836</v>
      </c>
      <c r="E17" s="67">
        <f>IFERROR(VLOOKUP(Tabla5[[#This Row],[DNI]],Toma!A:G,7,0),"")</f>
        <v>0</v>
      </c>
      <c r="F17" s="30" t="str">
        <f t="shared" ref="F17" ca="1" si="0">DATEDIF(D17,TODAY(),"y")&amp;" año(s); "&amp;DATEDIF(D17,TODAY(),"ym")&amp;" mes(es) y "&amp;DATEDIF(D17,TODAY(),"md")&amp;" día(s)"</f>
        <v>0 año(s); 3 mes(es) y 27 día(s)</v>
      </c>
      <c r="G17" s="30" t="str">
        <f t="shared" ref="G17" si="1">UPPER(IF(_xlfn.DAYS($G$15,$D17)&gt;90,"Antiguo",IF(_xlfn.DAYS($G$15,$D17)&gt;30,"Intermedio","Nuevo")))</f>
        <v>ANTIGUO</v>
      </c>
      <c r="H17" s="30" t="str">
        <f>IFERROR(VLOOKUP(Tabla5[[#This Row],[DNI]],Toma!A:ZY,9,0),"")</f>
        <v>MAÑANA</v>
      </c>
      <c r="I17" s="30" t="str">
        <f>UPPER(IFERROR(VLOOKUP(Tabla5[[#This Row],[DNI]],Toma!A:ZY,5,0),""))</f>
        <v>ACTIVO</v>
      </c>
      <c r="J17" s="30" t="str">
        <f>IFERROR(VLOOKUP(Tabla5[[#This Row],[DNI]],Toma!A:ZY,14,0),"")</f>
        <v>MESA AYUDA</v>
      </c>
      <c r="K17" s="30" t="str">
        <f>IFERROR(VLOOKUP(Tabla5[[#This Row],[DNI]],Toma!A:ZY,10,0),"")</f>
        <v>FULL TIME</v>
      </c>
      <c r="L17" s="68">
        <f>IFERROR(IFERROR(VLOOKUP(A17,Estado!A:E,5,0),"")+IFERROR(VLOOKUP(A17,'Estados OnPremise'!A:D,4,0),""),IFERROR(VLOOKUP(A17,Estado!A:E,5,0),""))</f>
        <v>5.9591382638888888</v>
      </c>
      <c r="M17" s="68">
        <f>IF(Tabla5[[#This Row],[Modalidad]]="FULL TIME",IFERROR((AE17+AF17)*"08:00:00",0),IFERROR((AE17+AF17)*"04:00:00",0))</f>
        <v>6.333333333333333</v>
      </c>
      <c r="N17" s="16">
        <f t="shared" ref="N17" si="2">IF(IFERROR(L17/M17,0)&gt;100%,100%,IFERROR(L17/M17,0))</f>
        <v>0.94091656798245615</v>
      </c>
      <c r="O17" s="30">
        <f>IFERROR(VLOOKUP(A17,Rendimiento!A:E,5,0),"")+IFERROR(VLOOKUP(A17,'Rendimiento OnPremise'!A:E,5,0),0)</f>
        <v>1291</v>
      </c>
      <c r="P17" s="69">
        <f t="shared" ref="P17" si="3">IF(AND(K17="FULL TIME",SUM(AE17,AP17)&gt;24),1410,IF(AND(K17="PART TIME",SUM(AE17,AP17)&gt;24),1410/2,IF(K17="FULL TIME",SUM(AE17,AP17)*1410/24,SUM(AE17,AP17)*(1410/2)/24)))</f>
        <v>1116.25</v>
      </c>
      <c r="Q17" s="70">
        <f t="shared" ref="Q17" si="4">IFERROR(O17/P17,0)</f>
        <v>1.1565509518477044</v>
      </c>
      <c r="R17" s="11">
        <f t="shared" ref="R17" si="5">IFERROR(S17/86400,0)</f>
        <v>3.134375E-3</v>
      </c>
      <c r="S17" s="13">
        <f>IFERROR(AVERAGEIF(Tabla5[[#This Row],[TMO SEG GC]:[TMO SEG OP]],"&lt;&gt;0"),0)</f>
        <v>270.81</v>
      </c>
      <c r="T17" s="13">
        <f>IFERROR(VLOOKUP(A17,Rendimiento!A:G,7,0),0)</f>
        <v>270.81</v>
      </c>
      <c r="U17" s="13" t="str">
        <f>IFERROR(VLOOKUP(A17,'Rendimiento OnPremise'!A:U,21,0),"")</f>
        <v/>
      </c>
      <c r="V17" s="11">
        <f t="shared" ref="V17" si="6">IFERROR(W17/86400,0)</f>
        <v>3.3378703703703704E-3</v>
      </c>
      <c r="W17" s="12">
        <f>IFERROR(VLOOKUP(A17,Rendimiento!A:ZZ,8,0),0)</f>
        <v>288.392</v>
      </c>
      <c r="X17" s="11">
        <f t="shared" ref="X17" si="7">IFERROR(Y17/86400,0)</f>
        <v>7.282407407407407E-5</v>
      </c>
      <c r="Y17" s="12">
        <f>IFERROR(VLOOKUP(A17,Rendimiento!A:ZZ,9,0),0)</f>
        <v>6.2919999999999998</v>
      </c>
      <c r="Z17" s="11">
        <f t="shared" ref="Z17" si="8">IFERROR(AA17/86400,0)</f>
        <v>0</v>
      </c>
      <c r="AA17" s="12">
        <f>IFERROR(VLOOKUP(Tabla5[[#This Row],[DNI]],Rendimiento!A:J,10,0),0)</f>
        <v>0</v>
      </c>
      <c r="AB17" s="17">
        <f>IFERROR(VLOOKUP(Tabla5[[#This Row],[DNI]],Calidad!A:Q,17,0),"-")</f>
        <v>0.58700000000000008</v>
      </c>
      <c r="AC17" s="74">
        <f>IFERROR(VLOOKUP(Tabla5[[#This Row],[DNI]],Satisfacción!A:H,8,0),"-")</f>
        <v>0.87804878048780488</v>
      </c>
      <c r="AD17" s="16"/>
      <c r="AE17" s="9">
        <f>IFERROR(VLOOKUP(Tabla5[[#This Row],[DNI]],Toma!A:ZY,'Resumen Asesores'!AE$14,0),"")</f>
        <v>19</v>
      </c>
      <c r="AF17" s="9">
        <f>IFERROR(VLOOKUP(Tabla5[[#This Row],[DNI]],Toma!A:ZY,'Resumen Asesores'!AF$14,0),"")</f>
        <v>0</v>
      </c>
      <c r="AG17" s="9">
        <f>IFERROR(VLOOKUP(Tabla5[[#This Row],[DNI]],Toma!A:ZY,'Resumen Asesores'!AG$14,0),"")</f>
        <v>0</v>
      </c>
      <c r="AH17" s="9">
        <f>IFERROR(VLOOKUP(Tabla5[[#This Row],[DNI]],Toma!A:ZY,'Resumen Asesores'!AH$14,0),"")</f>
        <v>0</v>
      </c>
      <c r="AI17" s="9">
        <f>IFERROR(VLOOKUP(Tabla5[[#This Row],[DNI]],Toma!A:ZY,'Resumen Asesores'!AI$14,0),"")</f>
        <v>0</v>
      </c>
      <c r="AJ17" s="9">
        <f>IFERROR(VLOOKUP(Tabla5[[#This Row],[DNI]],Toma!A:ZY,'Resumen Asesores'!AJ$14,0),"")</f>
        <v>0</v>
      </c>
      <c r="AK17" s="9">
        <f>IFERROR(VLOOKUP(Tabla5[[#This Row],[DNI]],Toma!A:ZY,'Resumen Asesores'!AK$14,0),"")</f>
        <v>0</v>
      </c>
      <c r="AL17" s="9">
        <f>IFERROR(VLOOKUP(Tabla5[[#This Row],[DNI]],Toma!A:ZY,'Resumen Asesores'!AL$14,0),"")</f>
        <v>0</v>
      </c>
      <c r="AM17" s="9">
        <f>IFERROR(VLOOKUP(Tabla5[[#This Row],[DNI]],Toma!A:ZY,'Resumen Asesores'!AM$14,0),"")</f>
        <v>1</v>
      </c>
      <c r="AN17" s="9">
        <f>IFERROR(VLOOKUP(Tabla5[[#This Row],[DNI]],Toma!A:ZY,'Resumen Asesores'!AN$14,0),"")</f>
        <v>0</v>
      </c>
      <c r="AO17" s="9">
        <f>IFERROR(VLOOKUP(Tabla5[[#This Row],[DNI]],Toma!A:ZY,'Resumen Asesores'!AO$14,0),"")</f>
        <v>3</v>
      </c>
      <c r="AP17" s="9">
        <f t="shared" ref="AP17" si="9">IFERROR(SUM(AF17:AJ17),0)</f>
        <v>0</v>
      </c>
      <c r="AQ17" s="9">
        <f>SUM(Tabla5[[#This Row],[Asistidos]:[DSO]])</f>
        <v>23</v>
      </c>
      <c r="AR17" s="30" t="str">
        <f>IF(Tabla5[[#This Row],[% Horas]]=0,"-",IF(Tabla5[[#This Row],[% Horas]]&gt;=92%,"Cumple","No Cumple"))</f>
        <v>Cumple</v>
      </c>
      <c r="AS17" s="30" t="str">
        <f>IF(Tabla5[[#This Row],[% Productividad]]=0,"-",IF(Tabla5[[#This Row],[% Productividad]]&gt;=100%,"Cumple","No Cumple"))</f>
        <v>Cumple</v>
      </c>
      <c r="AT17" s="30" t="str">
        <f>IF(Tabla5[[#This Row],[TMO FIN SEG]]=0,"-",IF(Tabla5[[#This Row],[TMO FIN SEG]]&lt;290,"Cumple","No Cumple"))</f>
        <v>Cumple</v>
      </c>
      <c r="AU17" s="30" t="str">
        <f>IF(Tabla5[[#This Row],[Nota de Calidad]]="-","-",IF(Tabla5[[#This Row],[Nota de Calidad]]&gt;=85%,"Cumple","No Cumple"))</f>
        <v>No Cumple</v>
      </c>
      <c r="AV17" s="30" t="str">
        <f>IF(Tabla5[[#This Row],[Nota de Satisfación]]="-","-",IF(Tabla5[[#This Row],[Nota de Satisfación]]&gt;=78%,"Cumple","No Cumple"))</f>
        <v>Cumple</v>
      </c>
      <c r="AW17" s="30" t="str">
        <f>IF(Tabla5[[#This Row],[Asistidos]]=0,"-",IF(Tabla5[[#This Row],[F]]&gt;=1,"No Cumple","Cumple"))</f>
        <v>Cumple</v>
      </c>
      <c r="AX17" s="30">
        <f>COUNTIF(Tabla5[[#This Row],[Adherencia]:[Presentismo]],"No Cumple")</f>
        <v>1</v>
      </c>
      <c r="AY17" s="70" t="str">
        <f t="shared" ref="AY17" si="10">IF(AND(AP17&gt;=1,AP17&lt;=2),25%,IF(AND(AP17&gt;=3,AP17&lt;=4),50%,IF(AP17&gt;4,100%,"")))</f>
        <v/>
      </c>
      <c r="AZ17" s="71">
        <f>IFERROR(Tabla5[[#This Row],[Llam. Atendidas]]*2.56779661016949,0)</f>
        <v>3315.0254237288118</v>
      </c>
      <c r="BA17" s="72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17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17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17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17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17" s="72">
        <f>SUM(Tabla5[[#This Row],[Maqueta Reclamos]:[Maqueta Adherencia]])</f>
        <v>55</v>
      </c>
      <c r="BG17" s="73" t="str">
        <f>IF(Tabla5[[#This Row],[Asistidos]]&lt;15,"No","Si")</f>
        <v>Si</v>
      </c>
      <c r="BH17" s="72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55</v>
      </c>
      <c r="BI17" s="72"/>
    </row>
    <row r="18" spans="1:61" x14ac:dyDescent="0.25">
      <c r="A18" s="30" t="s">
        <v>508</v>
      </c>
      <c r="B18" s="30" t="s">
        <v>509</v>
      </c>
      <c r="C18" s="30" t="s">
        <v>26</v>
      </c>
      <c r="D18" s="67">
        <f>IFERROR(VLOOKUP(Tabla5[[#This Row],[DNI]],Toma!A:F,6,0),"")</f>
        <v>45836</v>
      </c>
      <c r="E18" s="67">
        <f>IFERROR(VLOOKUP(Tabla5[[#This Row],[DNI]],Toma!A:G,7,0),"")</f>
        <v>0</v>
      </c>
      <c r="F18" s="30" t="str">
        <f t="shared" ref="F18:F49" ca="1" si="11">DATEDIF(D18,TODAY(),"y")&amp;" año(s); "&amp;DATEDIF(D18,TODAY(),"ym")&amp;" mes(es) y "&amp;DATEDIF(D18,TODAY(),"md")&amp;" día(s)"</f>
        <v>0 año(s); 3 mes(es) y 27 día(s)</v>
      </c>
      <c r="G18" s="30" t="str">
        <f t="shared" ref="G18:G49" si="12">UPPER(IF(_xlfn.DAYS($G$15,$D18)&gt;90,"Antiguo",IF(_xlfn.DAYS($G$15,$D18)&gt;30,"Intermedio","Nuevo")))</f>
        <v>ANTIGUO</v>
      </c>
      <c r="H18" s="114" t="str">
        <f>IFERROR(VLOOKUP(Tabla5[[#This Row],[DNI]],Toma!A:ZY,9,0),"")</f>
        <v>MAÑANA</v>
      </c>
      <c r="I18" s="114" t="str">
        <f>UPPER(IFERROR(VLOOKUP(Tabla5[[#This Row],[DNI]],Toma!A:ZY,5,0),""))</f>
        <v>ACTIVO</v>
      </c>
      <c r="J18" s="114" t="str">
        <f>IFERROR(VLOOKUP(Tabla5[[#This Row],[DNI]],Toma!A:ZY,14,0),"")</f>
        <v>MESA AYUDA</v>
      </c>
      <c r="K18" s="114" t="str">
        <f>IFERROR(VLOOKUP(Tabla5[[#This Row],[DNI]],Toma!A:ZY,10,0),"")</f>
        <v>FULL TIME</v>
      </c>
      <c r="L18" s="68">
        <f>IFERROR(IFERROR(VLOOKUP(A18,Estado!A:E,5,0),"")+IFERROR(VLOOKUP(A18,'Estados OnPremise'!A:D,4,0),""),IFERROR(VLOOKUP(A18,Estado!A:E,5,0),""))</f>
        <v>5.6242770717592592</v>
      </c>
      <c r="M18" s="68">
        <f>IF(Tabla5[[#This Row],[Modalidad]]="FULL TIME",IFERROR((AE18+AF18)*"08:00:00",0),IFERROR((AE18+AF18)*"04:00:00",0))</f>
        <v>6</v>
      </c>
      <c r="N18" s="16">
        <f t="shared" ref="N18:N49" si="13">IF(IFERROR(L18/M18,0)&gt;100%,100%,IFERROR(L18/M18,0))</f>
        <v>0.93737951195987657</v>
      </c>
      <c r="O18" s="114">
        <f>IFERROR(VLOOKUP(A18,Rendimiento!A:E,5,0),"")+IFERROR(VLOOKUP(A18,'Rendimiento OnPremise'!A:E,5,0),0)</f>
        <v>1249</v>
      </c>
      <c r="P18" s="69">
        <f t="shared" ref="P18:P49" si="14">IF(AND(K18="FULL TIME",SUM(AE18,AP18)&gt;24),1410,IF(AND(K18="PART TIME",SUM(AE18,AP18)&gt;24),1410/2,IF(K18="FULL TIME",SUM(AE18,AP18)*1410/24,SUM(AE18,AP18)*(1410/2)/24)))</f>
        <v>1057.5</v>
      </c>
      <c r="Q18" s="70">
        <f t="shared" ref="Q18:Q49" si="15">IFERROR(O18/P18,0)</f>
        <v>1.1810874704491725</v>
      </c>
      <c r="R18" s="11">
        <f t="shared" ref="R18:R49" si="16">IFERROR(S18/86400,0)</f>
        <v>3.1896180555555558E-3</v>
      </c>
      <c r="S18" s="13">
        <f>IFERROR(AVERAGEIF(Tabla5[[#This Row],[TMO SEG GC]:[TMO SEG OP]],"&lt;&gt;0"),0)</f>
        <v>275.58300000000003</v>
      </c>
      <c r="T18" s="13">
        <f>IFERROR(VLOOKUP(A18,Rendimiento!A:G,7,0),0)</f>
        <v>275.58300000000003</v>
      </c>
      <c r="U18" s="13" t="str">
        <f>IFERROR(VLOOKUP(A18,'Rendimiento OnPremise'!A:U,21,0),"")</f>
        <v/>
      </c>
      <c r="V18" s="11">
        <f t="shared" ref="V18:V49" si="17">IFERROR(W18/86400,0)</f>
        <v>3.4092476851851853E-3</v>
      </c>
      <c r="W18" s="12">
        <f>IFERROR(VLOOKUP(A18,Rendimiento!A:ZZ,8,0),0)</f>
        <v>294.55900000000003</v>
      </c>
      <c r="X18" s="11">
        <f t="shared" ref="X18:X49" si="18">IFERROR(Y18/86400,0)</f>
        <v>6.178240740740741E-5</v>
      </c>
      <c r="Y18" s="12">
        <f>IFERROR(VLOOKUP(A18,Rendimiento!A:ZZ,9,0),0)</f>
        <v>5.3380000000000001</v>
      </c>
      <c r="Z18" s="11">
        <f t="shared" ref="Z18:Z49" si="19">IFERROR(AA18/86400,0)</f>
        <v>1.7476851851851851E-6</v>
      </c>
      <c r="AA18" s="12">
        <f>IFERROR(VLOOKUP(Tabla5[[#This Row],[DNI]],Rendimiento!A:J,10,0),0)</f>
        <v>0.151</v>
      </c>
      <c r="AB18" s="17">
        <f>IFERROR(VLOOKUP(Tabla5[[#This Row],[DNI]],Calidad!A:Q,17,0),"-")</f>
        <v>0.96550000000000002</v>
      </c>
      <c r="AC18" s="74">
        <f>IFERROR(VLOOKUP(Tabla5[[#This Row],[DNI]],Satisfacción!A:H,8,0),"-")</f>
        <v>0.88643533123028395</v>
      </c>
      <c r="AD18" s="16"/>
      <c r="AE18" s="115">
        <f>IFERROR(VLOOKUP(Tabla5[[#This Row],[DNI]],Toma!A:ZY,'Resumen Asesores'!AE$14,0),"")</f>
        <v>18</v>
      </c>
      <c r="AF18" s="115">
        <f>IFERROR(VLOOKUP(Tabla5[[#This Row],[DNI]],Toma!A:ZY,'Resumen Asesores'!AF$14,0),"")</f>
        <v>0</v>
      </c>
      <c r="AG18" s="115">
        <f>IFERROR(VLOOKUP(Tabla5[[#This Row],[DNI]],Toma!A:ZY,'Resumen Asesores'!AG$14,0),"")</f>
        <v>0</v>
      </c>
      <c r="AH18" s="115">
        <f>IFERROR(VLOOKUP(Tabla5[[#This Row],[DNI]],Toma!A:ZY,'Resumen Asesores'!AH$14,0),"")</f>
        <v>0</v>
      </c>
      <c r="AI18" s="115">
        <f>IFERROR(VLOOKUP(Tabla5[[#This Row],[DNI]],Toma!A:ZY,'Resumen Asesores'!AI$14,0),"")</f>
        <v>0</v>
      </c>
      <c r="AJ18" s="115">
        <f>IFERROR(VLOOKUP(Tabla5[[#This Row],[DNI]],Toma!A:ZY,'Resumen Asesores'!AJ$14,0),"")</f>
        <v>0</v>
      </c>
      <c r="AK18" s="115">
        <f>IFERROR(VLOOKUP(Tabla5[[#This Row],[DNI]],Toma!A:ZY,'Resumen Asesores'!AK$14,0),"")</f>
        <v>0</v>
      </c>
      <c r="AL18" s="115">
        <f>IFERROR(VLOOKUP(Tabla5[[#This Row],[DNI]],Toma!A:ZY,'Resumen Asesores'!AL$14,0),"")</f>
        <v>0</v>
      </c>
      <c r="AM18" s="115">
        <f>IFERROR(VLOOKUP(Tabla5[[#This Row],[DNI]],Toma!A:ZY,'Resumen Asesores'!AM$14,0),"")</f>
        <v>1</v>
      </c>
      <c r="AN18" s="115">
        <f>IFERROR(VLOOKUP(Tabla5[[#This Row],[DNI]],Toma!A:ZY,'Resumen Asesores'!AN$14,0),"")</f>
        <v>0</v>
      </c>
      <c r="AO18" s="115">
        <f>IFERROR(VLOOKUP(Tabla5[[#This Row],[DNI]],Toma!A:ZY,'Resumen Asesores'!AO$14,0),"")</f>
        <v>3</v>
      </c>
      <c r="AP18" s="9">
        <f t="shared" ref="AP18:AP49" si="20">IFERROR(SUM(AF18:AJ18),0)</f>
        <v>0</v>
      </c>
      <c r="AQ18" s="115">
        <f>SUM(Tabla5[[#This Row],[Asistidos]:[DSO]])</f>
        <v>22</v>
      </c>
      <c r="AR18" s="114" t="str">
        <f>IF(Tabla5[[#This Row],[% Horas]]=0,"-",IF(Tabla5[[#This Row],[% Horas]]&gt;=92%,"Cumple","No Cumple"))</f>
        <v>Cumple</v>
      </c>
      <c r="AS18" s="114" t="str">
        <f>IF(Tabla5[[#This Row],[% Productividad]]=0,"-",IF(Tabla5[[#This Row],[% Productividad]]&gt;=100%,"Cumple","No Cumple"))</f>
        <v>Cumple</v>
      </c>
      <c r="AT18" s="114" t="str">
        <f>IF(Tabla5[[#This Row],[TMO FIN SEG]]=0,"-",IF(Tabla5[[#This Row],[TMO FIN SEG]]&lt;290,"Cumple","No Cumple"))</f>
        <v>Cumple</v>
      </c>
      <c r="AU18" s="114" t="str">
        <f>IF(Tabla5[[#This Row],[Nota de Calidad]]="-","-",IF(Tabla5[[#This Row],[Nota de Calidad]]&gt;=85%,"Cumple","No Cumple"))</f>
        <v>Cumple</v>
      </c>
      <c r="AV18" s="114" t="str">
        <f>IF(Tabla5[[#This Row],[Nota de Satisfación]]="-","-",IF(Tabla5[[#This Row],[Nota de Satisfación]]&gt;=78%,"Cumple","No Cumple"))</f>
        <v>Cumple</v>
      </c>
      <c r="AW18" s="114" t="str">
        <f>IF(Tabla5[[#This Row],[Asistidos]]=0,"-",IF(Tabla5[[#This Row],[F]]&gt;=1,"No Cumple","Cumple"))</f>
        <v>Cumple</v>
      </c>
      <c r="AX18" s="114">
        <f>COUNTIF(Tabla5[[#This Row],[Adherencia]:[Presentismo]],"No Cumple")</f>
        <v>0</v>
      </c>
      <c r="AY18" s="70" t="str">
        <f t="shared" ref="AY18:AY49" si="21">IF(AND(AP18&gt;=1,AP18&lt;=2),25%,IF(AND(AP18&gt;=3,AP18&lt;=4),50%,IF(AP18&gt;4,100%,"")))</f>
        <v/>
      </c>
      <c r="AZ18" s="71">
        <f>IFERROR(Tabla5[[#This Row],[Llam. Atendidas]]*2.56779661016949,0)</f>
        <v>3207.1779661016931</v>
      </c>
      <c r="BA18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18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35</v>
      </c>
      <c r="BC18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18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18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18" s="116">
        <f>SUM(Tabla5[[#This Row],[Maqueta Reclamos]:[Maqueta Adherencia]])</f>
        <v>90</v>
      </c>
      <c r="BG18" s="117" t="str">
        <f>IF(Tabla5[[#This Row],[Asistidos]]&lt;15,"No","Si")</f>
        <v>Si</v>
      </c>
      <c r="BH18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90</v>
      </c>
      <c r="BI18" s="72"/>
    </row>
    <row r="19" spans="1:61" x14ac:dyDescent="0.25">
      <c r="A19" s="30" t="s">
        <v>599</v>
      </c>
      <c r="B19" s="30" t="s">
        <v>601</v>
      </c>
      <c r="C19" s="30" t="s">
        <v>26</v>
      </c>
      <c r="D19" s="67">
        <f>IFERROR(VLOOKUP(Tabla5[[#This Row],[DNI]],Toma!A:F,6,0),"")</f>
        <v>45905</v>
      </c>
      <c r="E19" s="67">
        <f>IFERROR(VLOOKUP(Tabla5[[#This Row],[DNI]],Toma!A:G,7,0),"")</f>
        <v>0</v>
      </c>
      <c r="F19" s="30" t="str">
        <f t="shared" ca="1" si="11"/>
        <v>0 año(s); 1 mes(es) y 20 día(s)</v>
      </c>
      <c r="G19" s="30" t="str">
        <f t="shared" si="12"/>
        <v>NUEVO</v>
      </c>
      <c r="H19" s="114" t="str">
        <f>IFERROR(VLOOKUP(Tabla5[[#This Row],[DNI]],Toma!A:ZY,9,0),"")</f>
        <v>MAÑANA</v>
      </c>
      <c r="I19" s="114" t="str">
        <f>UPPER(IFERROR(VLOOKUP(Tabla5[[#This Row],[DNI]],Toma!A:ZY,5,0),""))</f>
        <v>ACTIVO</v>
      </c>
      <c r="J19" s="114" t="str">
        <f>IFERROR(VLOOKUP(Tabla5[[#This Row],[DNI]],Toma!A:ZY,14,0),"")</f>
        <v>MESA AYUDA</v>
      </c>
      <c r="K19" s="114" t="str">
        <f>IFERROR(VLOOKUP(Tabla5[[#This Row],[DNI]],Toma!A:ZY,10,0),"")</f>
        <v>FULL TIME</v>
      </c>
      <c r="L19" s="68">
        <f>IFERROR(IFERROR(VLOOKUP(A19,Estado!A:E,5,0),"")+IFERROR(VLOOKUP(A19,'Estados OnPremise'!A:D,4,0),""),IFERROR(VLOOKUP(A19,Estado!A:E,5,0),""))</f>
        <v>5.9773347569444448</v>
      </c>
      <c r="M19" s="68">
        <f>IF(Tabla5[[#This Row],[Modalidad]]="FULL TIME",IFERROR((AE19+AF19)*"08:00:00",0),IFERROR((AE19+AF19)*"04:00:00",0))</f>
        <v>6.333333333333333</v>
      </c>
      <c r="N19" s="16">
        <f t="shared" si="13"/>
        <v>0.94378969846491234</v>
      </c>
      <c r="O19" s="114">
        <f>IFERROR(VLOOKUP(A19,Rendimiento!A:E,5,0),"")+IFERROR(VLOOKUP(A19,'Rendimiento OnPremise'!A:E,5,0),0)</f>
        <v>1384</v>
      </c>
      <c r="P19" s="69">
        <f t="shared" si="14"/>
        <v>1116.25</v>
      </c>
      <c r="Q19" s="70">
        <f t="shared" si="15"/>
        <v>1.2398656215005599</v>
      </c>
      <c r="R19" s="11">
        <f t="shared" si="16"/>
        <v>2.4906597222222222E-3</v>
      </c>
      <c r="S19" s="13">
        <f>IFERROR(AVERAGEIF(Tabla5[[#This Row],[TMO SEG GC]:[TMO SEG OP]],"&lt;&gt;0"),0)</f>
        <v>215.19300000000001</v>
      </c>
      <c r="T19" s="13">
        <f>IFERROR(VLOOKUP(A19,Rendimiento!A:G,7,0),0)</f>
        <v>215.19300000000001</v>
      </c>
      <c r="U19" s="13" t="str">
        <f>IFERROR(VLOOKUP(A19,'Rendimiento OnPremise'!A:U,21,0),"")</f>
        <v/>
      </c>
      <c r="V19" s="11">
        <f t="shared" si="17"/>
        <v>3.2814351851851854E-3</v>
      </c>
      <c r="W19" s="12">
        <f>IFERROR(VLOOKUP(A19,Rendimiento!A:ZZ,8,0),0)</f>
        <v>283.51600000000002</v>
      </c>
      <c r="X19" s="11">
        <f t="shared" si="18"/>
        <v>1.1571759259259258E-4</v>
      </c>
      <c r="Y19" s="12">
        <f>IFERROR(VLOOKUP(A19,Rendimiento!A:ZZ,9,0),0)</f>
        <v>9.9979999999999993</v>
      </c>
      <c r="Z19" s="11">
        <f t="shared" si="19"/>
        <v>0</v>
      </c>
      <c r="AA19" s="12">
        <f>IFERROR(VLOOKUP(Tabla5[[#This Row],[DNI]],Rendimiento!A:J,10,0),0)</f>
        <v>0</v>
      </c>
      <c r="AB19" s="17">
        <f>IFERROR(VLOOKUP(Tabla5[[#This Row],[DNI]],Calidad!A:Q,17,0),"-")</f>
        <v>0.94533333333333325</v>
      </c>
      <c r="AC19" s="74">
        <f>IFERROR(VLOOKUP(Tabla5[[#This Row],[DNI]],Satisfacción!A:H,8,0),"-")</f>
        <v>0.8920863309352518</v>
      </c>
      <c r="AD19" s="16"/>
      <c r="AE19" s="115">
        <f>IFERROR(VLOOKUP(Tabla5[[#This Row],[DNI]],Toma!A:ZY,'Resumen Asesores'!AE$14,0),"")</f>
        <v>19</v>
      </c>
      <c r="AF19" s="115">
        <f>IFERROR(VLOOKUP(Tabla5[[#This Row],[DNI]],Toma!A:ZY,'Resumen Asesores'!AF$14,0),"")</f>
        <v>0</v>
      </c>
      <c r="AG19" s="115">
        <f>IFERROR(VLOOKUP(Tabla5[[#This Row],[DNI]],Toma!A:ZY,'Resumen Asesores'!AG$14,0),"")</f>
        <v>0</v>
      </c>
      <c r="AH19" s="115">
        <f>IFERROR(VLOOKUP(Tabla5[[#This Row],[DNI]],Toma!A:ZY,'Resumen Asesores'!AH$14,0),"")</f>
        <v>0</v>
      </c>
      <c r="AI19" s="115">
        <f>IFERROR(VLOOKUP(Tabla5[[#This Row],[DNI]],Toma!A:ZY,'Resumen Asesores'!AI$14,0),"")</f>
        <v>0</v>
      </c>
      <c r="AJ19" s="115">
        <f>IFERROR(VLOOKUP(Tabla5[[#This Row],[DNI]],Toma!A:ZY,'Resumen Asesores'!AJ$14,0),"")</f>
        <v>0</v>
      </c>
      <c r="AK19" s="115">
        <f>IFERROR(VLOOKUP(Tabla5[[#This Row],[DNI]],Toma!A:ZY,'Resumen Asesores'!AK$14,0),"")</f>
        <v>0</v>
      </c>
      <c r="AL19" s="115">
        <f>IFERROR(VLOOKUP(Tabla5[[#This Row],[DNI]],Toma!A:ZY,'Resumen Asesores'!AL$14,0),"")</f>
        <v>0</v>
      </c>
      <c r="AM19" s="115">
        <f>IFERROR(VLOOKUP(Tabla5[[#This Row],[DNI]],Toma!A:ZY,'Resumen Asesores'!AM$14,0),"")</f>
        <v>1</v>
      </c>
      <c r="AN19" s="115">
        <f>IFERROR(VLOOKUP(Tabla5[[#This Row],[DNI]],Toma!A:ZY,'Resumen Asesores'!AN$14,0),"")</f>
        <v>0</v>
      </c>
      <c r="AO19" s="115">
        <f>IFERROR(VLOOKUP(Tabla5[[#This Row],[DNI]],Toma!A:ZY,'Resumen Asesores'!AO$14,0),"")</f>
        <v>3</v>
      </c>
      <c r="AP19" s="9">
        <f t="shared" si="20"/>
        <v>0</v>
      </c>
      <c r="AQ19" s="115">
        <f>SUM(Tabla5[[#This Row],[Asistidos]:[DSO]])</f>
        <v>23</v>
      </c>
      <c r="AR19" s="114" t="str">
        <f>IF(Tabla5[[#This Row],[% Horas]]=0,"-",IF(Tabla5[[#This Row],[% Horas]]&gt;=92%,"Cumple","No Cumple"))</f>
        <v>Cumple</v>
      </c>
      <c r="AS19" s="114" t="str">
        <f>IF(Tabla5[[#This Row],[% Productividad]]=0,"-",IF(Tabla5[[#This Row],[% Productividad]]&gt;=100%,"Cumple","No Cumple"))</f>
        <v>Cumple</v>
      </c>
      <c r="AT19" s="114" t="str">
        <f>IF(Tabla5[[#This Row],[TMO FIN SEG]]=0,"-",IF(Tabla5[[#This Row],[TMO FIN SEG]]&lt;290,"Cumple","No Cumple"))</f>
        <v>Cumple</v>
      </c>
      <c r="AU19" s="114" t="str">
        <f>IF(Tabla5[[#This Row],[Nota de Calidad]]="-","-",IF(Tabla5[[#This Row],[Nota de Calidad]]&gt;=85%,"Cumple","No Cumple"))</f>
        <v>Cumple</v>
      </c>
      <c r="AV19" s="114" t="str">
        <f>IF(Tabla5[[#This Row],[Nota de Satisfación]]="-","-",IF(Tabla5[[#This Row],[Nota de Satisfación]]&gt;=78%,"Cumple","No Cumple"))</f>
        <v>Cumple</v>
      </c>
      <c r="AW19" s="114" t="str">
        <f>IF(Tabla5[[#This Row],[Asistidos]]=0,"-",IF(Tabla5[[#This Row],[F]]&gt;=1,"No Cumple","Cumple"))</f>
        <v>Cumple</v>
      </c>
      <c r="AX19" s="114">
        <f>COUNTIF(Tabla5[[#This Row],[Adherencia]:[Presentismo]],"No Cumple")</f>
        <v>0</v>
      </c>
      <c r="AY19" s="70" t="str">
        <f t="shared" si="21"/>
        <v/>
      </c>
      <c r="AZ19" s="71">
        <f>IFERROR(Tabla5[[#This Row],[Llam. Atendidas]]*2.56779661016949,0)</f>
        <v>3553.8305084745743</v>
      </c>
      <c r="BA19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19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35</v>
      </c>
      <c r="BC19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19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19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19" s="116">
        <f>SUM(Tabla5[[#This Row],[Maqueta Reclamos]:[Maqueta Adherencia]])</f>
        <v>90</v>
      </c>
      <c r="BG19" s="117" t="str">
        <f>IF(Tabla5[[#This Row],[Asistidos]]&lt;15,"No","Si")</f>
        <v>Si</v>
      </c>
      <c r="BH19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90</v>
      </c>
      <c r="BI19" s="72"/>
    </row>
    <row r="20" spans="1:61" x14ac:dyDescent="0.25">
      <c r="A20" s="30" t="s">
        <v>523</v>
      </c>
      <c r="B20" s="30" t="s">
        <v>524</v>
      </c>
      <c r="C20" s="30" t="s">
        <v>26</v>
      </c>
      <c r="D20" s="67">
        <f>IFERROR(VLOOKUP(Tabla5[[#This Row],[DNI]],Toma!A:F,6,0),"")</f>
        <v>45836</v>
      </c>
      <c r="E20" s="67">
        <f>IFERROR(VLOOKUP(Tabla5[[#This Row],[DNI]],Toma!A:G,7,0),"")</f>
        <v>0</v>
      </c>
      <c r="F20" s="30" t="str">
        <f t="shared" ca="1" si="11"/>
        <v>0 año(s); 3 mes(es) y 27 día(s)</v>
      </c>
      <c r="G20" s="30" t="str">
        <f t="shared" si="12"/>
        <v>ANTIGUO</v>
      </c>
      <c r="H20" s="114" t="str">
        <f>IFERROR(VLOOKUP(Tabla5[[#This Row],[DNI]],Toma!A:ZY,9,0),"")</f>
        <v>MAÑANA</v>
      </c>
      <c r="I20" s="114" t="str">
        <f>UPPER(IFERROR(VLOOKUP(Tabla5[[#This Row],[DNI]],Toma!A:ZY,5,0),""))</f>
        <v>ACTIVO</v>
      </c>
      <c r="J20" s="114" t="str">
        <f>IFERROR(VLOOKUP(Tabla5[[#This Row],[DNI]],Toma!A:ZY,14,0),"")</f>
        <v>MESA AYUDA</v>
      </c>
      <c r="K20" s="114" t="str">
        <f>IFERROR(VLOOKUP(Tabla5[[#This Row],[DNI]],Toma!A:ZY,10,0),"")</f>
        <v>PART TIME</v>
      </c>
      <c r="L20" s="68">
        <f>IFERROR(IFERROR(VLOOKUP(A20,Estado!A:E,5,0),"")+IFERROR(VLOOKUP(A20,'Estados OnPremise'!A:D,4,0),""),IFERROR(VLOOKUP(A20,Estado!A:E,5,0),""))</f>
        <v>2.8782143171296295</v>
      </c>
      <c r="M20" s="68">
        <f>IF(Tabla5[[#This Row],[Modalidad]]="FULL TIME",IFERROR((AE20+AF20)*"08:00:00",0),IFERROR((AE20+AF20)*"04:00:00",0))</f>
        <v>3.1666666666666665</v>
      </c>
      <c r="N20" s="16">
        <f t="shared" si="13"/>
        <v>0.90890978435672509</v>
      </c>
      <c r="O20" s="114">
        <f>IFERROR(VLOOKUP(A20,Rendimiento!A:E,5,0),"")+IFERROR(VLOOKUP(A20,'Rendimiento OnPremise'!A:E,5,0),0)</f>
        <v>563</v>
      </c>
      <c r="P20" s="69">
        <f t="shared" si="14"/>
        <v>558.125</v>
      </c>
      <c r="Q20" s="70">
        <f t="shared" si="15"/>
        <v>1.0087346024636059</v>
      </c>
      <c r="R20" s="11">
        <f t="shared" si="16"/>
        <v>3.1135185185185185E-3</v>
      </c>
      <c r="S20" s="13">
        <f>IFERROR(AVERAGEIF(Tabla5[[#This Row],[TMO SEG GC]:[TMO SEG OP]],"&lt;&gt;0"),0)</f>
        <v>269.00799999999998</v>
      </c>
      <c r="T20" s="13">
        <f>IFERROR(VLOOKUP(A20,Rendimiento!A:G,7,0),0)</f>
        <v>269.00799999999998</v>
      </c>
      <c r="U20" s="13" t="str">
        <f>IFERROR(VLOOKUP(A20,'Rendimiento OnPremise'!A:U,21,0),"")</f>
        <v/>
      </c>
      <c r="V20" s="11">
        <f t="shared" si="17"/>
        <v>3.9289351851851846E-3</v>
      </c>
      <c r="W20" s="12">
        <f>IFERROR(VLOOKUP(A20,Rendimiento!A:ZZ,8,0),0)</f>
        <v>339.46</v>
      </c>
      <c r="X20" s="11">
        <f t="shared" si="18"/>
        <v>1.1070601851851851E-4</v>
      </c>
      <c r="Y20" s="12">
        <f>IFERROR(VLOOKUP(A20,Rendimiento!A:ZZ,9,0),0)</f>
        <v>9.5649999999999995</v>
      </c>
      <c r="Z20" s="11">
        <f t="shared" si="19"/>
        <v>1.5046296296296297E-7</v>
      </c>
      <c r="AA20" s="12">
        <f>IFERROR(VLOOKUP(Tabla5[[#This Row],[DNI]],Rendimiento!A:J,10,0),0)</f>
        <v>1.2999999999999999E-2</v>
      </c>
      <c r="AB20" s="17">
        <f>IFERROR(VLOOKUP(Tabla5[[#This Row],[DNI]],Calidad!A:Q,17,0),"-")</f>
        <v>0.73550000000000004</v>
      </c>
      <c r="AC20" s="74">
        <f>IFERROR(VLOOKUP(Tabla5[[#This Row],[DNI]],Satisfacción!A:H,8,0),"-")</f>
        <v>0.88321167883211682</v>
      </c>
      <c r="AD20" s="16"/>
      <c r="AE20" s="115">
        <f>IFERROR(VLOOKUP(Tabla5[[#This Row],[DNI]],Toma!A:ZY,'Resumen Asesores'!AE$14,0),"")</f>
        <v>19</v>
      </c>
      <c r="AF20" s="115">
        <f>IFERROR(VLOOKUP(Tabla5[[#This Row],[DNI]],Toma!A:ZY,'Resumen Asesores'!AF$14,0),"")</f>
        <v>0</v>
      </c>
      <c r="AG20" s="115">
        <f>IFERROR(VLOOKUP(Tabla5[[#This Row],[DNI]],Toma!A:ZY,'Resumen Asesores'!AG$14,0),"")</f>
        <v>0</v>
      </c>
      <c r="AH20" s="115">
        <f>IFERROR(VLOOKUP(Tabla5[[#This Row],[DNI]],Toma!A:ZY,'Resumen Asesores'!AH$14,0),"")</f>
        <v>0</v>
      </c>
      <c r="AI20" s="115">
        <f>IFERROR(VLOOKUP(Tabla5[[#This Row],[DNI]],Toma!A:ZY,'Resumen Asesores'!AI$14,0),"")</f>
        <v>0</v>
      </c>
      <c r="AJ20" s="115">
        <f>IFERROR(VLOOKUP(Tabla5[[#This Row],[DNI]],Toma!A:ZY,'Resumen Asesores'!AJ$14,0),"")</f>
        <v>0</v>
      </c>
      <c r="AK20" s="115">
        <f>IFERROR(VLOOKUP(Tabla5[[#This Row],[DNI]],Toma!A:ZY,'Resumen Asesores'!AK$14,0),"")</f>
        <v>0</v>
      </c>
      <c r="AL20" s="115">
        <f>IFERROR(VLOOKUP(Tabla5[[#This Row],[DNI]],Toma!A:ZY,'Resumen Asesores'!AL$14,0),"")</f>
        <v>0</v>
      </c>
      <c r="AM20" s="115">
        <f>IFERROR(VLOOKUP(Tabla5[[#This Row],[DNI]],Toma!A:ZY,'Resumen Asesores'!AM$14,0),"")</f>
        <v>0</v>
      </c>
      <c r="AN20" s="115">
        <f>IFERROR(VLOOKUP(Tabla5[[#This Row],[DNI]],Toma!A:ZY,'Resumen Asesores'!AN$14,0),"")</f>
        <v>0</v>
      </c>
      <c r="AO20" s="115">
        <f>IFERROR(VLOOKUP(Tabla5[[#This Row],[DNI]],Toma!A:ZY,'Resumen Asesores'!AO$14,0),"")</f>
        <v>3</v>
      </c>
      <c r="AP20" s="9">
        <f t="shared" si="20"/>
        <v>0</v>
      </c>
      <c r="AQ20" s="115">
        <f>SUM(Tabla5[[#This Row],[Asistidos]:[DSO]])</f>
        <v>22</v>
      </c>
      <c r="AR20" s="114" t="str">
        <f>IF(Tabla5[[#This Row],[% Horas]]=0,"-",IF(Tabla5[[#This Row],[% Horas]]&gt;=92%,"Cumple","No Cumple"))</f>
        <v>No Cumple</v>
      </c>
      <c r="AS20" s="114" t="str">
        <f>IF(Tabla5[[#This Row],[% Productividad]]=0,"-",IF(Tabla5[[#This Row],[% Productividad]]&gt;=100%,"Cumple","No Cumple"))</f>
        <v>Cumple</v>
      </c>
      <c r="AT20" s="114" t="str">
        <f>IF(Tabla5[[#This Row],[TMO FIN SEG]]=0,"-",IF(Tabla5[[#This Row],[TMO FIN SEG]]&lt;290,"Cumple","No Cumple"))</f>
        <v>Cumple</v>
      </c>
      <c r="AU20" s="114" t="str">
        <f>IF(Tabla5[[#This Row],[Nota de Calidad]]="-","-",IF(Tabla5[[#This Row],[Nota de Calidad]]&gt;=85%,"Cumple","No Cumple"))</f>
        <v>No Cumple</v>
      </c>
      <c r="AV20" s="114" t="str">
        <f>IF(Tabla5[[#This Row],[Nota de Satisfación]]="-","-",IF(Tabla5[[#This Row],[Nota de Satisfación]]&gt;=78%,"Cumple","No Cumple"))</f>
        <v>Cumple</v>
      </c>
      <c r="AW20" s="114" t="str">
        <f>IF(Tabla5[[#This Row],[Asistidos]]=0,"-",IF(Tabla5[[#This Row],[F]]&gt;=1,"No Cumple","Cumple"))</f>
        <v>Cumple</v>
      </c>
      <c r="AX20" s="114">
        <f>COUNTIF(Tabla5[[#This Row],[Adherencia]:[Presentismo]],"No Cumple")</f>
        <v>2</v>
      </c>
      <c r="AY20" s="70" t="str">
        <f t="shared" si="21"/>
        <v/>
      </c>
      <c r="AZ20" s="71">
        <f>IFERROR(Tabla5[[#This Row],[Llam. Atendidas]]*2.56779661016949,0)</f>
        <v>1445.6694915254229</v>
      </c>
      <c r="BA20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20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20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20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20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20" s="116">
        <f>SUM(Tabla5[[#This Row],[Maqueta Reclamos]:[Maqueta Adherencia]])</f>
        <v>55</v>
      </c>
      <c r="BG20" s="117" t="str">
        <f>IF(Tabla5[[#This Row],[Asistidos]]&lt;15,"No","Si")</f>
        <v>Si</v>
      </c>
      <c r="BH20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27.5</v>
      </c>
      <c r="BI20" s="72"/>
    </row>
    <row r="21" spans="1:61" x14ac:dyDescent="0.25">
      <c r="A21" s="30" t="s">
        <v>176</v>
      </c>
      <c r="B21" s="30" t="s">
        <v>178</v>
      </c>
      <c r="C21" s="30" t="s">
        <v>26</v>
      </c>
      <c r="D21" s="67">
        <f>IFERROR(VLOOKUP(Tabla5[[#This Row],[DNI]],Toma!A:F,6,0),"")</f>
        <v>45425</v>
      </c>
      <c r="E21" s="67">
        <f>IFERROR(VLOOKUP(Tabla5[[#This Row],[DNI]],Toma!A:G,7,0),"")</f>
        <v>0</v>
      </c>
      <c r="F21" s="30" t="str">
        <f t="shared" ca="1" si="11"/>
        <v>1 año(s); 5 mes(es) y 12 día(s)</v>
      </c>
      <c r="G21" s="30" t="str">
        <f t="shared" si="12"/>
        <v>ANTIGUO</v>
      </c>
      <c r="H21" s="114" t="str">
        <f>IFERROR(VLOOKUP(Tabla5[[#This Row],[DNI]],Toma!A:ZY,9,0),"")</f>
        <v>MAÑANA</v>
      </c>
      <c r="I21" s="114" t="str">
        <f>UPPER(IFERROR(VLOOKUP(Tabla5[[#This Row],[DNI]],Toma!A:ZY,5,0),""))</f>
        <v>ACTIVO</v>
      </c>
      <c r="J21" s="114" t="str">
        <f>IFERROR(VLOOKUP(Tabla5[[#This Row],[DNI]],Toma!A:ZY,14,0),"")</f>
        <v>CLIENTE INTERNO</v>
      </c>
      <c r="K21" s="114" t="str">
        <f>IFERROR(VLOOKUP(Tabla5[[#This Row],[DNI]],Toma!A:ZY,10,0),"")</f>
        <v>FULL TIME</v>
      </c>
      <c r="L21" s="68">
        <f>IFERROR(IFERROR(VLOOKUP(A21,Estado!A:E,5,0),"")+IFERROR(VLOOKUP(A21,'Estados OnPremise'!A:D,4,0),""),IFERROR(VLOOKUP(A21,Estado!A:E,5,0),""))</f>
        <v>5.5921330787037036</v>
      </c>
      <c r="M21" s="68">
        <f>IF(Tabla5[[#This Row],[Modalidad]]="FULL TIME",IFERROR((AE21+AF21)*"08:00:00",0),IFERROR((AE21+AF21)*"04:00:00",0))</f>
        <v>6</v>
      </c>
      <c r="N21" s="16">
        <f t="shared" si="13"/>
        <v>0.93202217978395063</v>
      </c>
      <c r="O21" s="114">
        <f>IFERROR(VLOOKUP(A21,Rendimiento!A:E,5,0),"")+IFERROR(VLOOKUP(A21,'Rendimiento OnPremise'!A:E,5,0),0)</f>
        <v>536</v>
      </c>
      <c r="P21" s="69">
        <f t="shared" si="14"/>
        <v>1057.5</v>
      </c>
      <c r="Q21" s="70">
        <f t="shared" si="15"/>
        <v>0.5068557919621749</v>
      </c>
      <c r="R21" s="11">
        <f t="shared" si="16"/>
        <v>1.2966666666666667E-3</v>
      </c>
      <c r="S21" s="13">
        <f>IFERROR(AVERAGEIF(Tabla5[[#This Row],[TMO SEG GC]:[TMO SEG OP]],"&lt;&gt;0"),0)</f>
        <v>112.032</v>
      </c>
      <c r="T21" s="13">
        <f>IFERROR(VLOOKUP(A21,Rendimiento!A:G,7,0),0)</f>
        <v>112.032</v>
      </c>
      <c r="U21" s="13" t="str">
        <f>IFERROR(VLOOKUP(A21,'Rendimiento OnPremise'!A:U,21,0),"")</f>
        <v/>
      </c>
      <c r="V21" s="11">
        <f t="shared" si="17"/>
        <v>1.2919097222222221E-3</v>
      </c>
      <c r="W21" s="12">
        <f>IFERROR(VLOOKUP(A21,Rendimiento!A:ZZ,8,0),0)</f>
        <v>111.621</v>
      </c>
      <c r="X21" s="11">
        <f t="shared" si="18"/>
        <v>9.1215277777777776E-5</v>
      </c>
      <c r="Y21" s="12">
        <f>IFERROR(VLOOKUP(A21,Rendimiento!A:ZZ,9,0),0)</f>
        <v>7.8810000000000002</v>
      </c>
      <c r="Z21" s="11">
        <f t="shared" si="19"/>
        <v>0</v>
      </c>
      <c r="AA21" s="12">
        <f>IFERROR(VLOOKUP(Tabla5[[#This Row],[DNI]],Rendimiento!A:J,10,0),0)</f>
        <v>0</v>
      </c>
      <c r="AB21" s="17">
        <f>IFERROR(VLOOKUP(Tabla5[[#This Row],[DNI]],Calidad!A:Q,17,0),"-")</f>
        <v>0.95</v>
      </c>
      <c r="AC21" s="74" t="str">
        <f>IFERROR(VLOOKUP(Tabla5[[#This Row],[DNI]],Satisfacción!A:H,8,0),"-")</f>
        <v>-</v>
      </c>
      <c r="AD21" s="16"/>
      <c r="AE21" s="115">
        <f>IFERROR(VLOOKUP(Tabla5[[#This Row],[DNI]],Toma!A:ZY,'Resumen Asesores'!AE$14,0),"")</f>
        <v>18</v>
      </c>
      <c r="AF21" s="115">
        <f>IFERROR(VLOOKUP(Tabla5[[#This Row],[DNI]],Toma!A:ZY,'Resumen Asesores'!AF$14,0),"")</f>
        <v>0</v>
      </c>
      <c r="AG21" s="115">
        <f>IFERROR(VLOOKUP(Tabla5[[#This Row],[DNI]],Toma!A:ZY,'Resumen Asesores'!AG$14,0),"")</f>
        <v>0</v>
      </c>
      <c r="AH21" s="115">
        <f>IFERROR(VLOOKUP(Tabla5[[#This Row],[DNI]],Toma!A:ZY,'Resumen Asesores'!AH$14,0),"")</f>
        <v>0</v>
      </c>
      <c r="AI21" s="115">
        <f>IFERROR(VLOOKUP(Tabla5[[#This Row],[DNI]],Toma!A:ZY,'Resumen Asesores'!AI$14,0),"")</f>
        <v>0</v>
      </c>
      <c r="AJ21" s="115">
        <f>IFERROR(VLOOKUP(Tabla5[[#This Row],[DNI]],Toma!A:ZY,'Resumen Asesores'!AJ$14,0),"")</f>
        <v>0</v>
      </c>
      <c r="AK21" s="115">
        <f>IFERROR(VLOOKUP(Tabla5[[#This Row],[DNI]],Toma!A:ZY,'Resumen Asesores'!AK$14,0),"")</f>
        <v>0</v>
      </c>
      <c r="AL21" s="115">
        <f>IFERROR(VLOOKUP(Tabla5[[#This Row],[DNI]],Toma!A:ZY,'Resumen Asesores'!AL$14,0),"")</f>
        <v>0</v>
      </c>
      <c r="AM21" s="115">
        <f>IFERROR(VLOOKUP(Tabla5[[#This Row],[DNI]],Toma!A:ZY,'Resumen Asesores'!AM$14,0),"")</f>
        <v>1</v>
      </c>
      <c r="AN21" s="115">
        <f>IFERROR(VLOOKUP(Tabla5[[#This Row],[DNI]],Toma!A:ZY,'Resumen Asesores'!AN$14,0),"")</f>
        <v>0</v>
      </c>
      <c r="AO21" s="115">
        <f>IFERROR(VLOOKUP(Tabla5[[#This Row],[DNI]],Toma!A:ZY,'Resumen Asesores'!AO$14,0),"")</f>
        <v>3</v>
      </c>
      <c r="AP21" s="9">
        <f t="shared" si="20"/>
        <v>0</v>
      </c>
      <c r="AQ21" s="115">
        <f>SUM(Tabla5[[#This Row],[Asistidos]:[DSO]])</f>
        <v>22</v>
      </c>
      <c r="AR21" s="114" t="str">
        <f>IF(Tabla5[[#This Row],[% Horas]]=0,"-",IF(Tabla5[[#This Row],[% Horas]]&gt;=92%,"Cumple","No Cumple"))</f>
        <v>Cumple</v>
      </c>
      <c r="AS21" s="114" t="str">
        <f>IF(Tabla5[[#This Row],[% Productividad]]=0,"-",IF(Tabla5[[#This Row],[% Productividad]]&gt;=100%,"Cumple","No Cumple"))</f>
        <v>No Cumple</v>
      </c>
      <c r="AT21" s="114" t="str">
        <f>IF(Tabla5[[#This Row],[TMO FIN SEG]]=0,"-",IF(Tabla5[[#This Row],[TMO FIN SEG]]&lt;290,"Cumple","No Cumple"))</f>
        <v>Cumple</v>
      </c>
      <c r="AU21" s="114" t="str">
        <f>IF(Tabla5[[#This Row],[Nota de Calidad]]="-","-",IF(Tabla5[[#This Row],[Nota de Calidad]]&gt;=85%,"Cumple","No Cumple"))</f>
        <v>Cumple</v>
      </c>
      <c r="AV21" s="114" t="str">
        <f>IF(Tabla5[[#This Row],[Nota de Satisfación]]="-","-",IF(Tabla5[[#This Row],[Nota de Satisfación]]&gt;=78%,"Cumple","No Cumple"))</f>
        <v>-</v>
      </c>
      <c r="AW21" s="114" t="str">
        <f>IF(Tabla5[[#This Row],[Asistidos]]=0,"-",IF(Tabla5[[#This Row],[F]]&gt;=1,"No Cumple","Cumple"))</f>
        <v>Cumple</v>
      </c>
      <c r="AX21" s="114">
        <f>COUNTIF(Tabla5[[#This Row],[Adherencia]:[Presentismo]],"No Cumple")</f>
        <v>1</v>
      </c>
      <c r="AY21" s="70" t="str">
        <f t="shared" si="21"/>
        <v/>
      </c>
      <c r="AZ21" s="71">
        <f>IFERROR(Tabla5[[#This Row],[Llam. Atendidas]]*2.56779661016949,0)</f>
        <v>1376.3389830508465</v>
      </c>
      <c r="BA21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45</v>
      </c>
      <c r="BB21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35</v>
      </c>
      <c r="BC21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50</v>
      </c>
      <c r="BD21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70</v>
      </c>
      <c r="BE21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21" s="116">
        <f>SUM(Tabla5[[#This Row],[Maqueta Reclamos]:[Maqueta Adherencia]])</f>
        <v>200</v>
      </c>
      <c r="BG21" s="117" t="str">
        <f>IF(Tabla5[[#This Row],[Asistidos]]&lt;15,"No","Si")</f>
        <v>Si</v>
      </c>
      <c r="BH21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200</v>
      </c>
      <c r="BI21" s="72"/>
    </row>
    <row r="22" spans="1:61" x14ac:dyDescent="0.25">
      <c r="A22" s="30" t="s">
        <v>683</v>
      </c>
      <c r="B22" s="30" t="s">
        <v>685</v>
      </c>
      <c r="C22" s="30" t="s">
        <v>26</v>
      </c>
      <c r="D22" s="67">
        <f>IFERROR(VLOOKUP(Tabla5[[#This Row],[DNI]],Toma!A:F,6,0),"")</f>
        <v>45925</v>
      </c>
      <c r="E22" s="67">
        <f>IFERROR(VLOOKUP(Tabla5[[#This Row],[DNI]],Toma!A:G,7,0),"")</f>
        <v>0</v>
      </c>
      <c r="F22" s="30" t="str">
        <f t="shared" ca="1" si="11"/>
        <v>0 año(s); 1 mes(es) y 0 día(s)</v>
      </c>
      <c r="G22" s="30" t="str">
        <f t="shared" si="12"/>
        <v>NUEVO</v>
      </c>
      <c r="H22" s="114" t="str">
        <f>IFERROR(VLOOKUP(Tabla5[[#This Row],[DNI]],Toma!A:ZY,9,0),"")</f>
        <v>MAÑANA</v>
      </c>
      <c r="I22" s="114" t="str">
        <f>UPPER(IFERROR(VLOOKUP(Tabla5[[#This Row],[DNI]],Toma!A:ZY,5,0),""))</f>
        <v>ACTIVO</v>
      </c>
      <c r="J22" s="114" t="str">
        <f>IFERROR(VLOOKUP(Tabla5[[#This Row],[DNI]],Toma!A:ZY,14,0),"")</f>
        <v>MESA AYUDA</v>
      </c>
      <c r="K22" s="114" t="str">
        <f>IFERROR(VLOOKUP(Tabla5[[#This Row],[DNI]],Toma!A:ZY,10,0),"")</f>
        <v>FULL TIME</v>
      </c>
      <c r="L22" s="68">
        <f>IFERROR(IFERROR(VLOOKUP(A22,Estado!A:E,5,0),"")+IFERROR(VLOOKUP(A22,'Estados OnPremise'!A:D,4,0),""),IFERROR(VLOOKUP(A22,Estado!A:E,5,0),""))</f>
        <v>5.8277892245370371</v>
      </c>
      <c r="M22" s="68">
        <f>IF(Tabla5[[#This Row],[Modalidad]]="FULL TIME",IFERROR((AE22+AF22)*"08:00:00",0),IFERROR((AE22+AF22)*"04:00:00",0))</f>
        <v>6.333333333333333</v>
      </c>
      <c r="N22" s="16">
        <f t="shared" si="13"/>
        <v>0.92017724597953221</v>
      </c>
      <c r="O22" s="114">
        <f>IFERROR(VLOOKUP(A22,Rendimiento!A:E,5,0),"")+IFERROR(VLOOKUP(A22,'Rendimiento OnPremise'!A:E,5,0),0)</f>
        <v>1236</v>
      </c>
      <c r="P22" s="69">
        <f t="shared" si="14"/>
        <v>1116.25</v>
      </c>
      <c r="Q22" s="70">
        <f t="shared" si="15"/>
        <v>1.1072788353863381</v>
      </c>
      <c r="R22" s="11">
        <f t="shared" si="16"/>
        <v>2.915671296296296E-3</v>
      </c>
      <c r="S22" s="13">
        <f>IFERROR(AVERAGEIF(Tabla5[[#This Row],[TMO SEG GC]:[TMO SEG OP]],"&lt;&gt;0"),0)</f>
        <v>251.91399999999999</v>
      </c>
      <c r="T22" s="13">
        <f>IFERROR(VLOOKUP(A22,Rendimiento!A:G,7,0),0)</f>
        <v>251.91399999999999</v>
      </c>
      <c r="U22" s="13" t="str">
        <f>IFERROR(VLOOKUP(A22,'Rendimiento OnPremise'!A:U,21,0),"")</f>
        <v/>
      </c>
      <c r="V22" s="11">
        <f t="shared" si="17"/>
        <v>3.3961921296296296E-3</v>
      </c>
      <c r="W22" s="12">
        <f>IFERROR(VLOOKUP(A22,Rendimiento!A:ZZ,8,0),0)</f>
        <v>293.43099999999998</v>
      </c>
      <c r="X22" s="11">
        <f t="shared" si="18"/>
        <v>1.1567129629629629E-4</v>
      </c>
      <c r="Y22" s="12">
        <f>IFERROR(VLOOKUP(A22,Rendimiento!A:ZZ,9,0),0)</f>
        <v>9.9939999999999998</v>
      </c>
      <c r="Z22" s="11">
        <f t="shared" si="19"/>
        <v>0</v>
      </c>
      <c r="AA22" s="12">
        <f>IFERROR(VLOOKUP(Tabla5[[#This Row],[DNI]],Rendimiento!A:J,10,0),0)</f>
        <v>0</v>
      </c>
      <c r="AB22" s="17">
        <f>IFERROR(VLOOKUP(Tabla5[[#This Row],[DNI]],Calidad!A:Q,17,0),"-")</f>
        <v>0.8703333333333334</v>
      </c>
      <c r="AC22" s="74">
        <f>IFERROR(VLOOKUP(Tabla5[[#This Row],[DNI]],Satisfacción!A:H,8,0),"-")</f>
        <v>0.73469387755102045</v>
      </c>
      <c r="AD22" s="16"/>
      <c r="AE22" s="115">
        <f>IFERROR(VLOOKUP(Tabla5[[#This Row],[DNI]],Toma!A:ZY,'Resumen Asesores'!AE$14,0),"")</f>
        <v>19</v>
      </c>
      <c r="AF22" s="115">
        <f>IFERROR(VLOOKUP(Tabla5[[#This Row],[DNI]],Toma!A:ZY,'Resumen Asesores'!AF$14,0),"")</f>
        <v>0</v>
      </c>
      <c r="AG22" s="115">
        <f>IFERROR(VLOOKUP(Tabla5[[#This Row],[DNI]],Toma!A:ZY,'Resumen Asesores'!AG$14,0),"")</f>
        <v>0</v>
      </c>
      <c r="AH22" s="115">
        <f>IFERROR(VLOOKUP(Tabla5[[#This Row],[DNI]],Toma!A:ZY,'Resumen Asesores'!AH$14,0),"")</f>
        <v>0</v>
      </c>
      <c r="AI22" s="115">
        <f>IFERROR(VLOOKUP(Tabla5[[#This Row],[DNI]],Toma!A:ZY,'Resumen Asesores'!AI$14,0),"")</f>
        <v>0</v>
      </c>
      <c r="AJ22" s="115">
        <f>IFERROR(VLOOKUP(Tabla5[[#This Row],[DNI]],Toma!A:ZY,'Resumen Asesores'!AJ$14,0),"")</f>
        <v>0</v>
      </c>
      <c r="AK22" s="115">
        <f>IFERROR(VLOOKUP(Tabla5[[#This Row],[DNI]],Toma!A:ZY,'Resumen Asesores'!AK$14,0),"")</f>
        <v>0</v>
      </c>
      <c r="AL22" s="115">
        <f>IFERROR(VLOOKUP(Tabla5[[#This Row],[DNI]],Toma!A:ZY,'Resumen Asesores'!AL$14,0),"")</f>
        <v>0</v>
      </c>
      <c r="AM22" s="115">
        <f>IFERROR(VLOOKUP(Tabla5[[#This Row],[DNI]],Toma!A:ZY,'Resumen Asesores'!AM$14,0),"")</f>
        <v>0</v>
      </c>
      <c r="AN22" s="115">
        <f>IFERROR(VLOOKUP(Tabla5[[#This Row],[DNI]],Toma!A:ZY,'Resumen Asesores'!AN$14,0),"")</f>
        <v>0</v>
      </c>
      <c r="AO22" s="115">
        <f>IFERROR(VLOOKUP(Tabla5[[#This Row],[DNI]],Toma!A:ZY,'Resumen Asesores'!AO$14,0),"")</f>
        <v>3</v>
      </c>
      <c r="AP22" s="9">
        <f t="shared" si="20"/>
        <v>0</v>
      </c>
      <c r="AQ22" s="115">
        <f>SUM(Tabla5[[#This Row],[Asistidos]:[DSO]])</f>
        <v>22</v>
      </c>
      <c r="AR22" s="114" t="str">
        <f>IF(Tabla5[[#This Row],[% Horas]]=0,"-",IF(Tabla5[[#This Row],[% Horas]]&gt;=92%,"Cumple","No Cumple"))</f>
        <v>Cumple</v>
      </c>
      <c r="AS22" s="114" t="str">
        <f>IF(Tabla5[[#This Row],[% Productividad]]=0,"-",IF(Tabla5[[#This Row],[% Productividad]]&gt;=100%,"Cumple","No Cumple"))</f>
        <v>Cumple</v>
      </c>
      <c r="AT22" s="114" t="str">
        <f>IF(Tabla5[[#This Row],[TMO FIN SEG]]=0,"-",IF(Tabla5[[#This Row],[TMO FIN SEG]]&lt;290,"Cumple","No Cumple"))</f>
        <v>Cumple</v>
      </c>
      <c r="AU22" s="114" t="str">
        <f>IF(Tabla5[[#This Row],[Nota de Calidad]]="-","-",IF(Tabla5[[#This Row],[Nota de Calidad]]&gt;=85%,"Cumple","No Cumple"))</f>
        <v>Cumple</v>
      </c>
      <c r="AV22" s="114" t="str">
        <f>IF(Tabla5[[#This Row],[Nota de Satisfación]]="-","-",IF(Tabla5[[#This Row],[Nota de Satisfación]]&gt;=78%,"Cumple","No Cumple"))</f>
        <v>No Cumple</v>
      </c>
      <c r="AW22" s="114" t="str">
        <f>IF(Tabla5[[#This Row],[Asistidos]]=0,"-",IF(Tabla5[[#This Row],[F]]&gt;=1,"No Cumple","Cumple"))</f>
        <v>Cumple</v>
      </c>
      <c r="AX22" s="114">
        <f>COUNTIF(Tabla5[[#This Row],[Adherencia]:[Presentismo]],"No Cumple")</f>
        <v>1</v>
      </c>
      <c r="AY22" s="70" t="str">
        <f t="shared" si="21"/>
        <v/>
      </c>
      <c r="AZ22" s="71">
        <f>IFERROR(Tabla5[[#This Row],[Llam. Atendidas]]*2.56779661016949,0)</f>
        <v>3173.7966101694897</v>
      </c>
      <c r="BA22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22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22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22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22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22" s="116">
        <f>SUM(Tabla5[[#This Row],[Maqueta Reclamos]:[Maqueta Adherencia]])</f>
        <v>55</v>
      </c>
      <c r="BG22" s="117" t="str">
        <f>IF(Tabla5[[#This Row],[Asistidos]]&lt;15,"No","Si")</f>
        <v>Si</v>
      </c>
      <c r="BH22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55</v>
      </c>
      <c r="BI22" s="72"/>
    </row>
    <row r="23" spans="1:61" x14ac:dyDescent="0.25">
      <c r="A23" s="30" t="s">
        <v>164</v>
      </c>
      <c r="B23" s="30" t="s">
        <v>166</v>
      </c>
      <c r="C23" s="30" t="s">
        <v>26</v>
      </c>
      <c r="D23" s="67">
        <f>IFERROR(VLOOKUP(Tabla5[[#This Row],[DNI]],Toma!A:F,6,0),"")</f>
        <v>45357</v>
      </c>
      <c r="E23" s="67">
        <f>IFERROR(VLOOKUP(Tabla5[[#This Row],[DNI]],Toma!A:G,7,0),"")</f>
        <v>0</v>
      </c>
      <c r="F23" s="30" t="str">
        <f t="shared" ca="1" si="11"/>
        <v>1 año(s); 7 mes(es) y 19 día(s)</v>
      </c>
      <c r="G23" s="30" t="str">
        <f t="shared" si="12"/>
        <v>ANTIGUO</v>
      </c>
      <c r="H23" s="114" t="str">
        <f>IFERROR(VLOOKUP(Tabla5[[#This Row],[DNI]],Toma!A:ZY,9,0),"")</f>
        <v>MAÑANA</v>
      </c>
      <c r="I23" s="114" t="str">
        <f>UPPER(IFERROR(VLOOKUP(Tabla5[[#This Row],[DNI]],Toma!A:ZY,5,0),""))</f>
        <v>ACTIVO</v>
      </c>
      <c r="J23" s="114" t="str">
        <f>IFERROR(VLOOKUP(Tabla5[[#This Row],[DNI]],Toma!A:ZY,14,0),"")</f>
        <v>POOL QUECHUA</v>
      </c>
      <c r="K23" s="114" t="str">
        <f>IFERROR(VLOOKUP(Tabla5[[#This Row],[DNI]],Toma!A:ZY,10,0),"")</f>
        <v>FULL TIME</v>
      </c>
      <c r="L23" s="68">
        <f>IFERROR(IFERROR(VLOOKUP(A23,Estado!A:E,5,0),"")+IFERROR(VLOOKUP(A23,'Estados OnPremise'!A:D,4,0),""),IFERROR(VLOOKUP(A23,Estado!A:E,5,0),""))</f>
        <v>5.5033385532407406</v>
      </c>
      <c r="M23" s="68">
        <f>IF(Tabla5[[#This Row],[Modalidad]]="FULL TIME",IFERROR((AE23+AF23)*"08:00:00",0),IFERROR((AE23+AF23)*"04:00:00",0))</f>
        <v>5.333333333333333</v>
      </c>
      <c r="N23" s="16">
        <f t="shared" si="13"/>
        <v>1</v>
      </c>
      <c r="O23" s="114">
        <f>IFERROR(VLOOKUP(A23,Rendimiento!A:E,5,0),"")+IFERROR(VLOOKUP(A23,'Rendimiento OnPremise'!A:E,5,0),0)</f>
        <v>181</v>
      </c>
      <c r="P23" s="69">
        <f t="shared" si="14"/>
        <v>940</v>
      </c>
      <c r="Q23" s="70">
        <f t="shared" si="15"/>
        <v>0.1925531914893617</v>
      </c>
      <c r="R23" s="11">
        <f t="shared" si="16"/>
        <v>1.4960300925925926E-3</v>
      </c>
      <c r="S23" s="13">
        <f>IFERROR(AVERAGEIF(Tabla5[[#This Row],[TMO SEG GC]:[TMO SEG OP]],"&lt;&gt;0"),0)</f>
        <v>129.25700000000001</v>
      </c>
      <c r="T23" s="13">
        <f>IFERROR(VLOOKUP(A23,Rendimiento!A:G,7,0),0)</f>
        <v>129.25700000000001</v>
      </c>
      <c r="U23" s="13" t="str">
        <f>IFERROR(VLOOKUP(A23,'Rendimiento OnPremise'!A:U,21,0),"")</f>
        <v/>
      </c>
      <c r="V23" s="11">
        <f t="shared" si="17"/>
        <v>1.3816435185185184E-3</v>
      </c>
      <c r="W23" s="12">
        <f>IFERROR(VLOOKUP(A23,Rendimiento!A:ZZ,8,0),0)</f>
        <v>119.374</v>
      </c>
      <c r="X23" s="11">
        <f t="shared" si="18"/>
        <v>1.6101851851851854E-4</v>
      </c>
      <c r="Y23" s="12">
        <f>IFERROR(VLOOKUP(A23,Rendimiento!A:ZZ,9,0),0)</f>
        <v>13.912000000000001</v>
      </c>
      <c r="Z23" s="11">
        <f t="shared" si="19"/>
        <v>5.7118055555555549E-5</v>
      </c>
      <c r="AA23" s="12">
        <f>IFERROR(VLOOKUP(Tabla5[[#This Row],[DNI]],Rendimiento!A:J,10,0),0)</f>
        <v>4.9349999999999996</v>
      </c>
      <c r="AB23" s="17">
        <f>IFERROR(VLOOKUP(Tabla5[[#This Row],[DNI]],Calidad!A:Q,17,0),"-")</f>
        <v>0.82099999999999995</v>
      </c>
      <c r="AC23" s="74">
        <f>IFERROR(VLOOKUP(Tabla5[[#This Row],[DNI]],Satisfacción!A:H,8,0),"-")</f>
        <v>0.8666666666666667</v>
      </c>
      <c r="AD23" s="16"/>
      <c r="AE23" s="115">
        <f>IFERROR(VLOOKUP(Tabla5[[#This Row],[DNI]],Toma!A:ZY,'Resumen Asesores'!AE$14,0),"")</f>
        <v>16</v>
      </c>
      <c r="AF23" s="115">
        <f>IFERROR(VLOOKUP(Tabla5[[#This Row],[DNI]],Toma!A:ZY,'Resumen Asesores'!AF$14,0),"")</f>
        <v>0</v>
      </c>
      <c r="AG23" s="115">
        <f>IFERROR(VLOOKUP(Tabla5[[#This Row],[DNI]],Toma!A:ZY,'Resumen Asesores'!AG$14,0),"")</f>
        <v>0</v>
      </c>
      <c r="AH23" s="115">
        <f>IFERROR(VLOOKUP(Tabla5[[#This Row],[DNI]],Toma!A:ZY,'Resumen Asesores'!AH$14,0),"")</f>
        <v>0</v>
      </c>
      <c r="AI23" s="115">
        <f>IFERROR(VLOOKUP(Tabla5[[#This Row],[DNI]],Toma!A:ZY,'Resumen Asesores'!AI$14,0),"")</f>
        <v>0</v>
      </c>
      <c r="AJ23" s="115">
        <f>IFERROR(VLOOKUP(Tabla5[[#This Row],[DNI]],Toma!A:ZY,'Resumen Asesores'!AJ$14,0),"")</f>
        <v>0</v>
      </c>
      <c r="AK23" s="115">
        <f>IFERROR(VLOOKUP(Tabla5[[#This Row],[DNI]],Toma!A:ZY,'Resumen Asesores'!AK$14,0),"")</f>
        <v>2</v>
      </c>
      <c r="AL23" s="115">
        <f>IFERROR(VLOOKUP(Tabla5[[#This Row],[DNI]],Toma!A:ZY,'Resumen Asesores'!AL$14,0),"")</f>
        <v>0</v>
      </c>
      <c r="AM23" s="115">
        <f>IFERROR(VLOOKUP(Tabla5[[#This Row],[DNI]],Toma!A:ZY,'Resumen Asesores'!AM$14,0),"")</f>
        <v>0</v>
      </c>
      <c r="AN23" s="115">
        <f>IFERROR(VLOOKUP(Tabla5[[#This Row],[DNI]],Toma!A:ZY,'Resumen Asesores'!AN$14,0),"")</f>
        <v>0</v>
      </c>
      <c r="AO23" s="115">
        <f>IFERROR(VLOOKUP(Tabla5[[#This Row],[DNI]],Toma!A:ZY,'Resumen Asesores'!AO$14,0),"")</f>
        <v>3</v>
      </c>
      <c r="AP23" s="9">
        <f t="shared" si="20"/>
        <v>0</v>
      </c>
      <c r="AQ23" s="115">
        <f>SUM(Tabla5[[#This Row],[Asistidos]:[DSO]])</f>
        <v>21</v>
      </c>
      <c r="AR23" s="114" t="str">
        <f>IF(Tabla5[[#This Row],[% Horas]]=0,"-",IF(Tabla5[[#This Row],[% Horas]]&gt;=92%,"Cumple","No Cumple"))</f>
        <v>Cumple</v>
      </c>
      <c r="AS23" s="114" t="str">
        <f>IF(Tabla5[[#This Row],[% Productividad]]=0,"-",IF(Tabla5[[#This Row],[% Productividad]]&gt;=100%,"Cumple","No Cumple"))</f>
        <v>No Cumple</v>
      </c>
      <c r="AT23" s="114" t="str">
        <f>IF(Tabla5[[#This Row],[TMO FIN SEG]]=0,"-",IF(Tabla5[[#This Row],[TMO FIN SEG]]&lt;290,"Cumple","No Cumple"))</f>
        <v>Cumple</v>
      </c>
      <c r="AU23" s="114" t="str">
        <f>IF(Tabla5[[#This Row],[Nota de Calidad]]="-","-",IF(Tabla5[[#This Row],[Nota de Calidad]]&gt;=85%,"Cumple","No Cumple"))</f>
        <v>No Cumple</v>
      </c>
      <c r="AV23" s="114" t="str">
        <f>IF(Tabla5[[#This Row],[Nota de Satisfación]]="-","-",IF(Tabla5[[#This Row],[Nota de Satisfación]]&gt;=78%,"Cumple","No Cumple"))</f>
        <v>Cumple</v>
      </c>
      <c r="AW23" s="114" t="str">
        <f>IF(Tabla5[[#This Row],[Asistidos]]=0,"-",IF(Tabla5[[#This Row],[F]]&gt;=1,"No Cumple","Cumple"))</f>
        <v>Cumple</v>
      </c>
      <c r="AX23" s="114">
        <f>COUNTIF(Tabla5[[#This Row],[Adherencia]:[Presentismo]],"No Cumple")</f>
        <v>2</v>
      </c>
      <c r="AY23" s="70" t="str">
        <f t="shared" si="21"/>
        <v/>
      </c>
      <c r="AZ23" s="71">
        <f>IFERROR(Tabla5[[#This Row],[Llam. Atendidas]]*2.56779661016949,0)</f>
        <v>464.7711864406777</v>
      </c>
      <c r="BA23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23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23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70</v>
      </c>
      <c r="BD23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23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60</v>
      </c>
      <c r="BF23" s="116">
        <f>SUM(Tabla5[[#This Row],[Maqueta Reclamos]:[Maqueta Adherencia]])</f>
        <v>130</v>
      </c>
      <c r="BG23" s="117" t="str">
        <f>IF(Tabla5[[#This Row],[Asistidos]]&lt;15,"No","Si")</f>
        <v>Si</v>
      </c>
      <c r="BH23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130</v>
      </c>
      <c r="BI23" s="72"/>
    </row>
    <row r="24" spans="1:61" x14ac:dyDescent="0.25">
      <c r="A24" s="30" t="s">
        <v>619</v>
      </c>
      <c r="B24" s="30" t="s">
        <v>621</v>
      </c>
      <c r="C24" s="30" t="s">
        <v>26</v>
      </c>
      <c r="D24" s="67">
        <f>IFERROR(VLOOKUP(Tabla5[[#This Row],[DNI]],Toma!A:F,6,0),"")</f>
        <v>45905</v>
      </c>
      <c r="E24" s="67">
        <f>IFERROR(VLOOKUP(Tabla5[[#This Row],[DNI]],Toma!A:G,7,0),"")</f>
        <v>0</v>
      </c>
      <c r="F24" s="30" t="str">
        <f t="shared" ca="1" si="11"/>
        <v>0 año(s); 1 mes(es) y 20 día(s)</v>
      </c>
      <c r="G24" s="30" t="str">
        <f t="shared" si="12"/>
        <v>NUEVO</v>
      </c>
      <c r="H24" s="114" t="str">
        <f>IFERROR(VLOOKUP(Tabla5[[#This Row],[DNI]],Toma!A:ZY,9,0),"")</f>
        <v>MAÑANA</v>
      </c>
      <c r="I24" s="114" t="str">
        <f>UPPER(IFERROR(VLOOKUP(Tabla5[[#This Row],[DNI]],Toma!A:ZY,5,0),""))</f>
        <v>ACTIVO</v>
      </c>
      <c r="J24" s="114" t="str">
        <f>IFERROR(VLOOKUP(Tabla5[[#This Row],[DNI]],Toma!A:ZY,14,0),"")</f>
        <v>MESA AYUDA</v>
      </c>
      <c r="K24" s="114" t="str">
        <f>IFERROR(VLOOKUP(Tabla5[[#This Row],[DNI]],Toma!A:ZY,10,0),"")</f>
        <v>FULL TIME</v>
      </c>
      <c r="L24" s="68">
        <f>IFERROR(IFERROR(VLOOKUP(A24,Estado!A:E,5,0),"")+IFERROR(VLOOKUP(A24,'Estados OnPremise'!A:D,4,0),""),IFERROR(VLOOKUP(A24,Estado!A:E,5,0),""))</f>
        <v>5.6869727777777772</v>
      </c>
      <c r="M24" s="68">
        <f>IF(Tabla5[[#This Row],[Modalidad]]="FULL TIME",IFERROR((AE24+AF24)*"08:00:00",0),IFERROR((AE24+AF24)*"04:00:00",0))</f>
        <v>6.6666666666666661</v>
      </c>
      <c r="N24" s="16">
        <f t="shared" si="13"/>
        <v>0.85304591666666663</v>
      </c>
      <c r="O24" s="114">
        <f>IFERROR(VLOOKUP(A24,Rendimiento!A:E,5,0),"")+IFERROR(VLOOKUP(A24,'Rendimiento OnPremise'!A:E,5,0),0)</f>
        <v>1297</v>
      </c>
      <c r="P24" s="69">
        <f t="shared" si="14"/>
        <v>1175</v>
      </c>
      <c r="Q24" s="70">
        <f t="shared" si="15"/>
        <v>1.1038297872340426</v>
      </c>
      <c r="R24" s="11">
        <f t="shared" si="16"/>
        <v>3.3586921296296294E-3</v>
      </c>
      <c r="S24" s="13">
        <f>IFERROR(AVERAGEIF(Tabla5[[#This Row],[TMO SEG GC]:[TMO SEG OP]],"&lt;&gt;0"),0)</f>
        <v>290.19099999999997</v>
      </c>
      <c r="T24" s="13">
        <f>IFERROR(VLOOKUP(A24,Rendimiento!A:G,7,0),0)</f>
        <v>290.19099999999997</v>
      </c>
      <c r="U24" s="13" t="str">
        <f>IFERROR(VLOOKUP(A24,'Rendimiento OnPremise'!A:U,21,0),"")</f>
        <v/>
      </c>
      <c r="V24" s="11">
        <f t="shared" si="17"/>
        <v>3.3915509259259255E-3</v>
      </c>
      <c r="W24" s="12">
        <f>IFERROR(VLOOKUP(A24,Rendimiento!A:ZZ,8,0),0)</f>
        <v>293.02999999999997</v>
      </c>
      <c r="X24" s="11">
        <f t="shared" si="18"/>
        <v>6.8657407407407415E-5</v>
      </c>
      <c r="Y24" s="12">
        <f>IFERROR(VLOOKUP(A24,Rendimiento!A:ZZ,9,0),0)</f>
        <v>5.9320000000000004</v>
      </c>
      <c r="Z24" s="11">
        <f t="shared" si="19"/>
        <v>0</v>
      </c>
      <c r="AA24" s="12">
        <f>IFERROR(VLOOKUP(Tabla5[[#This Row],[DNI]],Rendimiento!A:J,10,0),0)</f>
        <v>0</v>
      </c>
      <c r="AB24" s="17">
        <f>IFERROR(VLOOKUP(Tabla5[[#This Row],[DNI]],Calidad!A:Q,17,0),"-")</f>
        <v>0.74633333333333329</v>
      </c>
      <c r="AC24" s="74">
        <f>IFERROR(VLOOKUP(Tabla5[[#This Row],[DNI]],Satisfacción!A:H,8,0),"-")</f>
        <v>0.93125000000000002</v>
      </c>
      <c r="AD24" s="16"/>
      <c r="AE24" s="115">
        <f>IFERROR(VLOOKUP(Tabla5[[#This Row],[DNI]],Toma!A:ZY,'Resumen Asesores'!AE$14,0),"")</f>
        <v>19</v>
      </c>
      <c r="AF24" s="115">
        <f>IFERROR(VLOOKUP(Tabla5[[#This Row],[DNI]],Toma!A:ZY,'Resumen Asesores'!AF$14,0),"")</f>
        <v>1</v>
      </c>
      <c r="AG24" s="115">
        <f>IFERROR(VLOOKUP(Tabla5[[#This Row],[DNI]],Toma!A:ZY,'Resumen Asesores'!AG$14,0),"")</f>
        <v>0</v>
      </c>
      <c r="AH24" s="115">
        <f>IFERROR(VLOOKUP(Tabla5[[#This Row],[DNI]],Toma!A:ZY,'Resumen Asesores'!AH$14,0),"")</f>
        <v>0</v>
      </c>
      <c r="AI24" s="115">
        <f>IFERROR(VLOOKUP(Tabla5[[#This Row],[DNI]],Toma!A:ZY,'Resumen Asesores'!AI$14,0),"")</f>
        <v>0</v>
      </c>
      <c r="AJ24" s="115">
        <f>IFERROR(VLOOKUP(Tabla5[[#This Row],[DNI]],Toma!A:ZY,'Resumen Asesores'!AJ$14,0),"")</f>
        <v>0</v>
      </c>
      <c r="AK24" s="115">
        <f>IFERROR(VLOOKUP(Tabla5[[#This Row],[DNI]],Toma!A:ZY,'Resumen Asesores'!AK$14,0),"")</f>
        <v>0</v>
      </c>
      <c r="AL24" s="115">
        <f>IFERROR(VLOOKUP(Tabla5[[#This Row],[DNI]],Toma!A:ZY,'Resumen Asesores'!AL$14,0),"")</f>
        <v>0</v>
      </c>
      <c r="AM24" s="115">
        <f>IFERROR(VLOOKUP(Tabla5[[#This Row],[DNI]],Toma!A:ZY,'Resumen Asesores'!AM$14,0),"")</f>
        <v>1</v>
      </c>
      <c r="AN24" s="115">
        <f>IFERROR(VLOOKUP(Tabla5[[#This Row],[DNI]],Toma!A:ZY,'Resumen Asesores'!AN$14,0),"")</f>
        <v>0</v>
      </c>
      <c r="AO24" s="115">
        <f>IFERROR(VLOOKUP(Tabla5[[#This Row],[DNI]],Toma!A:ZY,'Resumen Asesores'!AO$14,0),"")</f>
        <v>2</v>
      </c>
      <c r="AP24" s="9">
        <f t="shared" si="20"/>
        <v>1</v>
      </c>
      <c r="AQ24" s="115">
        <f>SUM(Tabla5[[#This Row],[Asistidos]:[DSO]])</f>
        <v>23</v>
      </c>
      <c r="AR24" s="114" t="str">
        <f>IF(Tabla5[[#This Row],[% Horas]]=0,"-",IF(Tabla5[[#This Row],[% Horas]]&gt;=92%,"Cumple","No Cumple"))</f>
        <v>No Cumple</v>
      </c>
      <c r="AS24" s="114" t="str">
        <f>IF(Tabla5[[#This Row],[% Productividad]]=0,"-",IF(Tabla5[[#This Row],[% Productividad]]&gt;=100%,"Cumple","No Cumple"))</f>
        <v>Cumple</v>
      </c>
      <c r="AT24" s="114" t="str">
        <f>IF(Tabla5[[#This Row],[TMO FIN SEG]]=0,"-",IF(Tabla5[[#This Row],[TMO FIN SEG]]&lt;290,"Cumple","No Cumple"))</f>
        <v>No Cumple</v>
      </c>
      <c r="AU24" s="114" t="str">
        <f>IF(Tabla5[[#This Row],[Nota de Calidad]]="-","-",IF(Tabla5[[#This Row],[Nota de Calidad]]&gt;=85%,"Cumple","No Cumple"))</f>
        <v>No Cumple</v>
      </c>
      <c r="AV24" s="114" t="str">
        <f>IF(Tabla5[[#This Row],[Nota de Satisfación]]="-","-",IF(Tabla5[[#This Row],[Nota de Satisfación]]&gt;=78%,"Cumple","No Cumple"))</f>
        <v>Cumple</v>
      </c>
      <c r="AW24" s="114" t="str">
        <f>IF(Tabla5[[#This Row],[Asistidos]]=0,"-",IF(Tabla5[[#This Row],[F]]&gt;=1,"No Cumple","Cumple"))</f>
        <v>No Cumple</v>
      </c>
      <c r="AX24" s="114">
        <f>COUNTIF(Tabla5[[#This Row],[Adherencia]:[Presentismo]],"No Cumple")</f>
        <v>4</v>
      </c>
      <c r="AY24" s="70">
        <f t="shared" si="21"/>
        <v>0.25</v>
      </c>
      <c r="AZ24" s="71">
        <f>IFERROR(Tabla5[[#This Row],[Llam. Atendidas]]*2.56779661016949,0)</f>
        <v>3330.4322033898284</v>
      </c>
      <c r="BA24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24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24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35</v>
      </c>
      <c r="BD24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24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24" s="116">
        <f>SUM(Tabla5[[#This Row],[Maqueta Reclamos]:[Maqueta Adherencia]])</f>
        <v>35</v>
      </c>
      <c r="BG24" s="117" t="str">
        <f>IF(Tabla5[[#This Row],[Asistidos]]&lt;15,"No","Si")</f>
        <v>Si</v>
      </c>
      <c r="BH24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26.25</v>
      </c>
      <c r="BI24" s="72"/>
    </row>
    <row r="25" spans="1:61" x14ac:dyDescent="0.25">
      <c r="A25" s="30" t="s">
        <v>534</v>
      </c>
      <c r="B25" s="30" t="s">
        <v>535</v>
      </c>
      <c r="C25" s="30" t="s">
        <v>26</v>
      </c>
      <c r="D25" s="67">
        <f>IFERROR(VLOOKUP(Tabla5[[#This Row],[DNI]],Toma!A:F,6,0),"")</f>
        <v>45877</v>
      </c>
      <c r="E25" s="67">
        <f>IFERROR(VLOOKUP(Tabla5[[#This Row],[DNI]],Toma!A:G,7,0),"")</f>
        <v>0</v>
      </c>
      <c r="F25" s="30" t="str">
        <f t="shared" ca="1" si="11"/>
        <v>0 año(s); 2 mes(es) y 17 día(s)</v>
      </c>
      <c r="G25" s="30" t="str">
        <f t="shared" si="12"/>
        <v>INTERMEDIO</v>
      </c>
      <c r="H25" s="114" t="str">
        <f>IFERROR(VLOOKUP(Tabla5[[#This Row],[DNI]],Toma!A:ZY,9,0),"")</f>
        <v>MAÑANA</v>
      </c>
      <c r="I25" s="114" t="str">
        <f>UPPER(IFERROR(VLOOKUP(Tabla5[[#This Row],[DNI]],Toma!A:ZY,5,0),""))</f>
        <v>ACTIVO</v>
      </c>
      <c r="J25" s="114" t="str">
        <f>IFERROR(VLOOKUP(Tabla5[[#This Row],[DNI]],Toma!A:ZY,14,0),"")</f>
        <v>MESA AYUDA</v>
      </c>
      <c r="K25" s="114" t="str">
        <f>IFERROR(VLOOKUP(Tabla5[[#This Row],[DNI]],Toma!A:ZY,10,0),"")</f>
        <v>FULL TIME</v>
      </c>
      <c r="L25" s="68">
        <f>IFERROR(IFERROR(VLOOKUP(A25,Estado!A:E,5,0),"")+IFERROR(VLOOKUP(A25,'Estados OnPremise'!A:D,4,0),""),IFERROR(VLOOKUP(A25,Estado!A:E,5,0),""))</f>
        <v>6.1152867245370377</v>
      </c>
      <c r="M25" s="68">
        <f>IF(Tabla5[[#This Row],[Modalidad]]="FULL TIME",IFERROR((AE25+AF25)*"08:00:00",0),IFERROR((AE25+AF25)*"04:00:00",0))</f>
        <v>6.333333333333333</v>
      </c>
      <c r="N25" s="16">
        <f t="shared" si="13"/>
        <v>0.96557158808479548</v>
      </c>
      <c r="O25" s="114">
        <f>IFERROR(VLOOKUP(A25,Rendimiento!A:E,5,0),"")+IFERROR(VLOOKUP(A25,'Rendimiento OnPremise'!A:E,5,0),0)</f>
        <v>1111</v>
      </c>
      <c r="P25" s="69">
        <f t="shared" si="14"/>
        <v>1116.25</v>
      </c>
      <c r="Q25" s="70">
        <f t="shared" si="15"/>
        <v>0.99529675251959682</v>
      </c>
      <c r="R25" s="11">
        <f t="shared" si="16"/>
        <v>3.8882060185185183E-3</v>
      </c>
      <c r="S25" s="13">
        <f>IFERROR(AVERAGEIF(Tabla5[[#This Row],[TMO SEG GC]:[TMO SEG OP]],"&lt;&gt;0"),0)</f>
        <v>335.94099999999997</v>
      </c>
      <c r="T25" s="13">
        <f>IFERROR(VLOOKUP(A25,Rendimiento!A:G,7,0),0)</f>
        <v>335.94099999999997</v>
      </c>
      <c r="U25" s="13" t="str">
        <f>IFERROR(VLOOKUP(A25,'Rendimiento OnPremise'!A:U,21,0),"")</f>
        <v/>
      </c>
      <c r="V25" s="11">
        <f t="shared" si="17"/>
        <v>4.3788541666666672E-3</v>
      </c>
      <c r="W25" s="12">
        <f>IFERROR(VLOOKUP(A25,Rendimiento!A:ZZ,8,0),0)</f>
        <v>378.33300000000003</v>
      </c>
      <c r="X25" s="11">
        <f t="shared" si="18"/>
        <v>9.5497685185185185E-5</v>
      </c>
      <c r="Y25" s="12">
        <f>IFERROR(VLOOKUP(A25,Rendimiento!A:ZZ,9,0),0)</f>
        <v>8.2509999999999994</v>
      </c>
      <c r="Z25" s="11">
        <f t="shared" si="19"/>
        <v>1.7013888888888887E-6</v>
      </c>
      <c r="AA25" s="12">
        <f>IFERROR(VLOOKUP(Tabla5[[#This Row],[DNI]],Rendimiento!A:J,10,0),0)</f>
        <v>0.14699999999999999</v>
      </c>
      <c r="AB25" s="17">
        <f>IFERROR(VLOOKUP(Tabla5[[#This Row],[DNI]],Calidad!A:Q,17,0),"-")</f>
        <v>0.86699999999999999</v>
      </c>
      <c r="AC25" s="74">
        <f>IFERROR(VLOOKUP(Tabla5[[#This Row],[DNI]],Satisfacción!A:H,8,0),"-")</f>
        <v>0.78181818181818186</v>
      </c>
      <c r="AD25" s="16"/>
      <c r="AE25" s="115">
        <f>IFERROR(VLOOKUP(Tabla5[[#This Row],[DNI]],Toma!A:ZY,'Resumen Asesores'!AE$14,0),"")</f>
        <v>19</v>
      </c>
      <c r="AF25" s="115">
        <f>IFERROR(VLOOKUP(Tabla5[[#This Row],[DNI]],Toma!A:ZY,'Resumen Asesores'!AF$14,0),"")</f>
        <v>0</v>
      </c>
      <c r="AG25" s="115">
        <f>IFERROR(VLOOKUP(Tabla5[[#This Row],[DNI]],Toma!A:ZY,'Resumen Asesores'!AG$14,0),"")</f>
        <v>0</v>
      </c>
      <c r="AH25" s="115">
        <f>IFERROR(VLOOKUP(Tabla5[[#This Row],[DNI]],Toma!A:ZY,'Resumen Asesores'!AH$14,0),"")</f>
        <v>0</v>
      </c>
      <c r="AI25" s="115">
        <f>IFERROR(VLOOKUP(Tabla5[[#This Row],[DNI]],Toma!A:ZY,'Resumen Asesores'!AI$14,0),"")</f>
        <v>0</v>
      </c>
      <c r="AJ25" s="115">
        <f>IFERROR(VLOOKUP(Tabla5[[#This Row],[DNI]],Toma!A:ZY,'Resumen Asesores'!AJ$14,0),"")</f>
        <v>0</v>
      </c>
      <c r="AK25" s="115">
        <f>IFERROR(VLOOKUP(Tabla5[[#This Row],[DNI]],Toma!A:ZY,'Resumen Asesores'!AK$14,0),"")</f>
        <v>0</v>
      </c>
      <c r="AL25" s="115">
        <f>IFERROR(VLOOKUP(Tabla5[[#This Row],[DNI]],Toma!A:ZY,'Resumen Asesores'!AL$14,0),"")</f>
        <v>0</v>
      </c>
      <c r="AM25" s="115">
        <f>IFERROR(VLOOKUP(Tabla5[[#This Row],[DNI]],Toma!A:ZY,'Resumen Asesores'!AM$14,0),"")</f>
        <v>0</v>
      </c>
      <c r="AN25" s="115">
        <f>IFERROR(VLOOKUP(Tabla5[[#This Row],[DNI]],Toma!A:ZY,'Resumen Asesores'!AN$14,0),"")</f>
        <v>0</v>
      </c>
      <c r="AO25" s="115">
        <f>IFERROR(VLOOKUP(Tabla5[[#This Row],[DNI]],Toma!A:ZY,'Resumen Asesores'!AO$14,0),"")</f>
        <v>3</v>
      </c>
      <c r="AP25" s="9">
        <f t="shared" si="20"/>
        <v>0</v>
      </c>
      <c r="AQ25" s="115">
        <f>SUM(Tabla5[[#This Row],[Asistidos]:[DSO]])</f>
        <v>22</v>
      </c>
      <c r="AR25" s="114" t="str">
        <f>IF(Tabla5[[#This Row],[% Horas]]=0,"-",IF(Tabla5[[#This Row],[% Horas]]&gt;=92%,"Cumple","No Cumple"))</f>
        <v>Cumple</v>
      </c>
      <c r="AS25" s="114" t="str">
        <f>IF(Tabla5[[#This Row],[% Productividad]]=0,"-",IF(Tabla5[[#This Row],[% Productividad]]&gt;=100%,"Cumple","No Cumple"))</f>
        <v>No Cumple</v>
      </c>
      <c r="AT25" s="114" t="str">
        <f>IF(Tabla5[[#This Row],[TMO FIN SEG]]=0,"-",IF(Tabla5[[#This Row],[TMO FIN SEG]]&lt;290,"Cumple","No Cumple"))</f>
        <v>No Cumple</v>
      </c>
      <c r="AU25" s="114" t="str">
        <f>IF(Tabla5[[#This Row],[Nota de Calidad]]="-","-",IF(Tabla5[[#This Row],[Nota de Calidad]]&gt;=85%,"Cumple","No Cumple"))</f>
        <v>Cumple</v>
      </c>
      <c r="AV25" s="114" t="str">
        <f>IF(Tabla5[[#This Row],[Nota de Satisfación]]="-","-",IF(Tabla5[[#This Row],[Nota de Satisfación]]&gt;=78%,"Cumple","No Cumple"))</f>
        <v>Cumple</v>
      </c>
      <c r="AW25" s="114" t="str">
        <f>IF(Tabla5[[#This Row],[Asistidos]]=0,"-",IF(Tabla5[[#This Row],[F]]&gt;=1,"No Cumple","Cumple"))</f>
        <v>Cumple</v>
      </c>
      <c r="AX25" s="114">
        <f>COUNTIF(Tabla5[[#This Row],[Adherencia]:[Presentismo]],"No Cumple")</f>
        <v>2</v>
      </c>
      <c r="AY25" s="70" t="str">
        <f t="shared" si="21"/>
        <v/>
      </c>
      <c r="AZ25" s="71">
        <f>IFERROR(Tabla5[[#This Row],[Llam. Atendidas]]*2.56779661016949,0)</f>
        <v>2852.8220338983033</v>
      </c>
      <c r="BA25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25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25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0</v>
      </c>
      <c r="BD25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25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25" s="116">
        <f>SUM(Tabla5[[#This Row],[Maqueta Reclamos]:[Maqueta Adherencia]])</f>
        <v>0</v>
      </c>
      <c r="BG25" s="117" t="str">
        <f>IF(Tabla5[[#This Row],[Asistidos]]&lt;15,"No","Si")</f>
        <v>Si</v>
      </c>
      <c r="BH25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25" s="72"/>
    </row>
    <row r="26" spans="1:61" x14ac:dyDescent="0.25">
      <c r="A26" s="30" t="s">
        <v>548</v>
      </c>
      <c r="B26" s="30" t="s">
        <v>549</v>
      </c>
      <c r="C26" s="30" t="s">
        <v>26</v>
      </c>
      <c r="D26" s="67">
        <f>IFERROR(VLOOKUP(Tabla5[[#This Row],[DNI]],Toma!A:F,6,0),"")</f>
        <v>45885</v>
      </c>
      <c r="E26" s="67">
        <f>IFERROR(VLOOKUP(Tabla5[[#This Row],[DNI]],Toma!A:G,7,0),"")</f>
        <v>0</v>
      </c>
      <c r="F26" s="30" t="str">
        <f t="shared" ca="1" si="11"/>
        <v>0 año(s); 2 mes(es) y 9 día(s)</v>
      </c>
      <c r="G26" s="30" t="str">
        <f t="shared" si="12"/>
        <v>INTERMEDIO</v>
      </c>
      <c r="H26" s="114" t="str">
        <f>IFERROR(VLOOKUP(Tabla5[[#This Row],[DNI]],Toma!A:ZY,9,0),"")</f>
        <v>MAÑANA</v>
      </c>
      <c r="I26" s="114" t="str">
        <f>UPPER(IFERROR(VLOOKUP(Tabla5[[#This Row],[DNI]],Toma!A:ZY,5,0),""))</f>
        <v>ACTIVO</v>
      </c>
      <c r="J26" s="114" t="str">
        <f>IFERROR(VLOOKUP(Tabla5[[#This Row],[DNI]],Toma!A:ZY,14,0),"")</f>
        <v>MESA AYUDA</v>
      </c>
      <c r="K26" s="114" t="str">
        <f>IFERROR(VLOOKUP(Tabla5[[#This Row],[DNI]],Toma!A:ZY,10,0),"")</f>
        <v>FULL TIME</v>
      </c>
      <c r="L26" s="68">
        <f>IFERROR(IFERROR(VLOOKUP(A26,Estado!A:E,5,0),"")+IFERROR(VLOOKUP(A26,'Estados OnPremise'!A:D,4,0),""),IFERROR(VLOOKUP(A26,Estado!A:E,5,0),""))</f>
        <v>5.9310601620370367</v>
      </c>
      <c r="M26" s="68">
        <f>IF(Tabla5[[#This Row],[Modalidad]]="FULL TIME",IFERROR((AE26+AF26)*"08:00:00",0),IFERROR((AE26+AF26)*"04:00:00",0))</f>
        <v>6</v>
      </c>
      <c r="N26" s="16">
        <f t="shared" si="13"/>
        <v>0.98851002700617274</v>
      </c>
      <c r="O26" s="114">
        <f>IFERROR(VLOOKUP(A26,Rendimiento!A:E,5,0),"")+IFERROR(VLOOKUP(A26,'Rendimiento OnPremise'!A:E,5,0),0)</f>
        <v>1251</v>
      </c>
      <c r="P26" s="69">
        <f t="shared" si="14"/>
        <v>1057.5</v>
      </c>
      <c r="Q26" s="70">
        <f t="shared" si="15"/>
        <v>1.1829787234042553</v>
      </c>
      <c r="R26" s="11">
        <f t="shared" si="16"/>
        <v>3.2886805555555555E-3</v>
      </c>
      <c r="S26" s="13">
        <f>IFERROR(AVERAGEIF(Tabla5[[#This Row],[TMO SEG GC]:[TMO SEG OP]],"&lt;&gt;0"),0)</f>
        <v>284.142</v>
      </c>
      <c r="T26" s="13">
        <f>IFERROR(VLOOKUP(A26,Rendimiento!A:G,7,0),0)</f>
        <v>284.142</v>
      </c>
      <c r="U26" s="13" t="str">
        <f>IFERROR(VLOOKUP(A26,'Rendimiento OnPremise'!A:U,21,0),"")</f>
        <v/>
      </c>
      <c r="V26" s="11">
        <f t="shared" si="17"/>
        <v>3.6121759259259258E-3</v>
      </c>
      <c r="W26" s="12">
        <f>IFERROR(VLOOKUP(A26,Rendimiento!A:ZZ,8,0),0)</f>
        <v>312.09199999999998</v>
      </c>
      <c r="X26" s="11">
        <f t="shared" si="18"/>
        <v>1.0511574074074074E-4</v>
      </c>
      <c r="Y26" s="12">
        <f>IFERROR(VLOOKUP(A26,Rendimiento!A:ZZ,9,0),0)</f>
        <v>9.0820000000000007</v>
      </c>
      <c r="Z26" s="11">
        <f t="shared" si="19"/>
        <v>7.638888888888889E-7</v>
      </c>
      <c r="AA26" s="12">
        <f>IFERROR(VLOOKUP(Tabla5[[#This Row],[DNI]],Rendimiento!A:J,10,0),0)</f>
        <v>6.6000000000000003E-2</v>
      </c>
      <c r="AB26" s="17">
        <f>IFERROR(VLOOKUP(Tabla5[[#This Row],[DNI]],Calidad!A:Q,17,0),"-")</f>
        <v>0.59299999999999997</v>
      </c>
      <c r="AC26" s="74">
        <f>IFERROR(VLOOKUP(Tabla5[[#This Row],[DNI]],Satisfacción!A:H,8,0),"-")</f>
        <v>0.89080459770114939</v>
      </c>
      <c r="AD26" s="16"/>
      <c r="AE26" s="115">
        <f>IFERROR(VLOOKUP(Tabla5[[#This Row],[DNI]],Toma!A:ZY,'Resumen Asesores'!AE$14,0),"")</f>
        <v>18</v>
      </c>
      <c r="AF26" s="115">
        <f>IFERROR(VLOOKUP(Tabla5[[#This Row],[DNI]],Toma!A:ZY,'Resumen Asesores'!AF$14,0),"")</f>
        <v>0</v>
      </c>
      <c r="AG26" s="115">
        <f>IFERROR(VLOOKUP(Tabla5[[#This Row],[DNI]],Toma!A:ZY,'Resumen Asesores'!AG$14,0),"")</f>
        <v>0</v>
      </c>
      <c r="AH26" s="115">
        <f>IFERROR(VLOOKUP(Tabla5[[#This Row],[DNI]],Toma!A:ZY,'Resumen Asesores'!AH$14,0),"")</f>
        <v>0</v>
      </c>
      <c r="AI26" s="115">
        <f>IFERROR(VLOOKUP(Tabla5[[#This Row],[DNI]],Toma!A:ZY,'Resumen Asesores'!AI$14,0),"")</f>
        <v>0</v>
      </c>
      <c r="AJ26" s="115">
        <f>IFERROR(VLOOKUP(Tabla5[[#This Row],[DNI]],Toma!A:ZY,'Resumen Asesores'!AJ$14,0),"")</f>
        <v>0</v>
      </c>
      <c r="AK26" s="115">
        <f>IFERROR(VLOOKUP(Tabla5[[#This Row],[DNI]],Toma!A:ZY,'Resumen Asesores'!AK$14,0),"")</f>
        <v>0</v>
      </c>
      <c r="AL26" s="115">
        <f>IFERROR(VLOOKUP(Tabla5[[#This Row],[DNI]],Toma!A:ZY,'Resumen Asesores'!AL$14,0),"")</f>
        <v>0</v>
      </c>
      <c r="AM26" s="115">
        <f>IFERROR(VLOOKUP(Tabla5[[#This Row],[DNI]],Toma!A:ZY,'Resumen Asesores'!AM$14,0),"")</f>
        <v>0</v>
      </c>
      <c r="AN26" s="115">
        <f>IFERROR(VLOOKUP(Tabla5[[#This Row],[DNI]],Toma!A:ZY,'Resumen Asesores'!AN$14,0),"")</f>
        <v>0</v>
      </c>
      <c r="AO26" s="115">
        <f>IFERROR(VLOOKUP(Tabla5[[#This Row],[DNI]],Toma!A:ZY,'Resumen Asesores'!AO$14,0),"")</f>
        <v>3</v>
      </c>
      <c r="AP26" s="9">
        <f t="shared" si="20"/>
        <v>0</v>
      </c>
      <c r="AQ26" s="115">
        <f>SUM(Tabla5[[#This Row],[Asistidos]:[DSO]])</f>
        <v>21</v>
      </c>
      <c r="AR26" s="114" t="str">
        <f>IF(Tabla5[[#This Row],[% Horas]]=0,"-",IF(Tabla5[[#This Row],[% Horas]]&gt;=92%,"Cumple","No Cumple"))</f>
        <v>Cumple</v>
      </c>
      <c r="AS26" s="114" t="str">
        <f>IF(Tabla5[[#This Row],[% Productividad]]=0,"-",IF(Tabla5[[#This Row],[% Productividad]]&gt;=100%,"Cumple","No Cumple"))</f>
        <v>Cumple</v>
      </c>
      <c r="AT26" s="114" t="str">
        <f>IF(Tabla5[[#This Row],[TMO FIN SEG]]=0,"-",IF(Tabla5[[#This Row],[TMO FIN SEG]]&lt;290,"Cumple","No Cumple"))</f>
        <v>Cumple</v>
      </c>
      <c r="AU26" s="114" t="str">
        <f>IF(Tabla5[[#This Row],[Nota de Calidad]]="-","-",IF(Tabla5[[#This Row],[Nota de Calidad]]&gt;=85%,"Cumple","No Cumple"))</f>
        <v>No Cumple</v>
      </c>
      <c r="AV26" s="114" t="str">
        <f>IF(Tabla5[[#This Row],[Nota de Satisfación]]="-","-",IF(Tabla5[[#This Row],[Nota de Satisfación]]&gt;=78%,"Cumple","No Cumple"))</f>
        <v>Cumple</v>
      </c>
      <c r="AW26" s="114" t="str">
        <f>IF(Tabla5[[#This Row],[Asistidos]]=0,"-",IF(Tabla5[[#This Row],[F]]&gt;=1,"No Cumple","Cumple"))</f>
        <v>Cumple</v>
      </c>
      <c r="AX26" s="114">
        <f>COUNTIF(Tabla5[[#This Row],[Adherencia]:[Presentismo]],"No Cumple")</f>
        <v>1</v>
      </c>
      <c r="AY26" s="70" t="str">
        <f t="shared" si="21"/>
        <v/>
      </c>
      <c r="AZ26" s="71">
        <f>IFERROR(Tabla5[[#This Row],[Llam. Atendidas]]*2.56779661016949,0)</f>
        <v>3212.3135593220318</v>
      </c>
      <c r="BA26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26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26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26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26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26" s="116">
        <f>SUM(Tabla5[[#This Row],[Maqueta Reclamos]:[Maqueta Adherencia]])</f>
        <v>55</v>
      </c>
      <c r="BG26" s="117" t="str">
        <f>IF(Tabla5[[#This Row],[Asistidos]]&lt;15,"No","Si")</f>
        <v>Si</v>
      </c>
      <c r="BH26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55</v>
      </c>
      <c r="BI26" s="72"/>
    </row>
    <row r="27" spans="1:61" x14ac:dyDescent="0.25">
      <c r="A27" s="30" t="s">
        <v>408</v>
      </c>
      <c r="B27" s="30" t="s">
        <v>410</v>
      </c>
      <c r="C27" s="30" t="s">
        <v>26</v>
      </c>
      <c r="D27" s="67">
        <f>IFERROR(VLOOKUP(Tabla5[[#This Row],[DNI]],Toma!A:F,6,0),"")</f>
        <v>45758</v>
      </c>
      <c r="E27" s="67">
        <f>IFERROR(VLOOKUP(Tabla5[[#This Row],[DNI]],Toma!A:G,7,0),"")</f>
        <v>0</v>
      </c>
      <c r="F27" s="30" t="str">
        <f t="shared" ca="1" si="11"/>
        <v>0 año(s); 6 mes(es) y 14 día(s)</v>
      </c>
      <c r="G27" s="30" t="str">
        <f t="shared" si="12"/>
        <v>ANTIGUO</v>
      </c>
      <c r="H27" s="114" t="str">
        <f>IFERROR(VLOOKUP(Tabla5[[#This Row],[DNI]],Toma!A:ZY,9,0),"")</f>
        <v>MAÑANA</v>
      </c>
      <c r="I27" s="114" t="str">
        <f>UPPER(IFERROR(VLOOKUP(Tabla5[[#This Row],[DNI]],Toma!A:ZY,5,0),""))</f>
        <v>ACTIVO</v>
      </c>
      <c r="J27" s="114" t="str">
        <f>IFERROR(VLOOKUP(Tabla5[[#This Row],[DNI]],Toma!A:ZY,14,0),"")</f>
        <v>MESA AYUDA</v>
      </c>
      <c r="K27" s="114" t="str">
        <f>IFERROR(VLOOKUP(Tabla5[[#This Row],[DNI]],Toma!A:ZY,10,0),"")</f>
        <v>FULL TIME</v>
      </c>
      <c r="L27" s="68">
        <f>IFERROR(IFERROR(VLOOKUP(A27,Estado!A:E,5,0),"")+IFERROR(VLOOKUP(A27,'Estados OnPremise'!A:D,4,0),""),IFERROR(VLOOKUP(A27,Estado!A:E,5,0),""))</f>
        <v>6.1058395833333341</v>
      </c>
      <c r="M27" s="68">
        <f>IF(Tabla5[[#This Row],[Modalidad]]="FULL TIME",IFERROR((AE27+AF27)*"08:00:00",0),IFERROR((AE27+AF27)*"04:00:00",0))</f>
        <v>6</v>
      </c>
      <c r="N27" s="16">
        <f t="shared" si="13"/>
        <v>1</v>
      </c>
      <c r="O27" s="114">
        <f>IFERROR(VLOOKUP(A27,Rendimiento!A:E,5,0),"")+IFERROR(VLOOKUP(A27,'Rendimiento OnPremise'!A:E,5,0),0)</f>
        <v>1094</v>
      </c>
      <c r="P27" s="69">
        <f t="shared" si="14"/>
        <v>1057.5</v>
      </c>
      <c r="Q27" s="70">
        <f t="shared" si="15"/>
        <v>1.03451536643026</v>
      </c>
      <c r="R27" s="11">
        <f t="shared" si="16"/>
        <v>4.1990509259259255E-3</v>
      </c>
      <c r="S27" s="13">
        <f>IFERROR(AVERAGEIF(Tabla5[[#This Row],[TMO SEG GC]:[TMO SEG OP]],"&lt;&gt;0"),0)</f>
        <v>362.798</v>
      </c>
      <c r="T27" s="13">
        <f>IFERROR(VLOOKUP(A27,Rendimiento!A:G,7,0),0)</f>
        <v>362.798</v>
      </c>
      <c r="U27" s="13" t="str">
        <f>IFERROR(VLOOKUP(A27,'Rendimiento OnPremise'!A:U,21,0),"")</f>
        <v/>
      </c>
      <c r="V27" s="11">
        <f t="shared" si="17"/>
        <v>4.5402430555555552E-3</v>
      </c>
      <c r="W27" s="12">
        <f>IFERROR(VLOOKUP(A27,Rendimiento!A:ZZ,8,0),0)</f>
        <v>392.27699999999999</v>
      </c>
      <c r="X27" s="11">
        <f t="shared" si="18"/>
        <v>3.5381944444444443E-5</v>
      </c>
      <c r="Y27" s="12">
        <f>IFERROR(VLOOKUP(A27,Rendimiento!A:ZZ,9,0),0)</f>
        <v>3.0569999999999999</v>
      </c>
      <c r="Z27" s="11">
        <f t="shared" si="19"/>
        <v>0</v>
      </c>
      <c r="AA27" s="12">
        <f>IFERROR(VLOOKUP(Tabla5[[#This Row],[DNI]],Rendimiento!A:J,10,0),0)</f>
        <v>0</v>
      </c>
      <c r="AB27" s="17">
        <f>IFERROR(VLOOKUP(Tabla5[[#This Row],[DNI]],Calidad!A:Q,17,0),"-")</f>
        <v>0.78300000000000003</v>
      </c>
      <c r="AC27" s="74">
        <f>IFERROR(VLOOKUP(Tabla5[[#This Row],[DNI]],Satisfacción!A:H,8,0),"-")</f>
        <v>0.89124668435013266</v>
      </c>
      <c r="AD27" s="16"/>
      <c r="AE27" s="115">
        <f>IFERROR(VLOOKUP(Tabla5[[#This Row],[DNI]],Toma!A:ZY,'Resumen Asesores'!AE$14,0),"")</f>
        <v>18</v>
      </c>
      <c r="AF27" s="115">
        <f>IFERROR(VLOOKUP(Tabla5[[#This Row],[DNI]],Toma!A:ZY,'Resumen Asesores'!AF$14,0),"")</f>
        <v>0</v>
      </c>
      <c r="AG27" s="115">
        <f>IFERROR(VLOOKUP(Tabla5[[#This Row],[DNI]],Toma!A:ZY,'Resumen Asesores'!AG$14,0),"")</f>
        <v>0</v>
      </c>
      <c r="AH27" s="115">
        <f>IFERROR(VLOOKUP(Tabla5[[#This Row],[DNI]],Toma!A:ZY,'Resumen Asesores'!AH$14,0),"")</f>
        <v>0</v>
      </c>
      <c r="AI27" s="115">
        <f>IFERROR(VLOOKUP(Tabla5[[#This Row],[DNI]],Toma!A:ZY,'Resumen Asesores'!AI$14,0),"")</f>
        <v>0</v>
      </c>
      <c r="AJ27" s="115">
        <f>IFERROR(VLOOKUP(Tabla5[[#This Row],[DNI]],Toma!A:ZY,'Resumen Asesores'!AJ$14,0),"")</f>
        <v>0</v>
      </c>
      <c r="AK27" s="115">
        <f>IFERROR(VLOOKUP(Tabla5[[#This Row],[DNI]],Toma!A:ZY,'Resumen Asesores'!AK$14,0),"")</f>
        <v>0</v>
      </c>
      <c r="AL27" s="115">
        <f>IFERROR(VLOOKUP(Tabla5[[#This Row],[DNI]],Toma!A:ZY,'Resumen Asesores'!AL$14,0),"")</f>
        <v>0</v>
      </c>
      <c r="AM27" s="115">
        <f>IFERROR(VLOOKUP(Tabla5[[#This Row],[DNI]],Toma!A:ZY,'Resumen Asesores'!AM$14,0),"")</f>
        <v>6</v>
      </c>
      <c r="AN27" s="115">
        <f>IFERROR(VLOOKUP(Tabla5[[#This Row],[DNI]],Toma!A:ZY,'Resumen Asesores'!AN$14,0),"")</f>
        <v>3</v>
      </c>
      <c r="AO27" s="115">
        <f>IFERROR(VLOOKUP(Tabla5[[#This Row],[DNI]],Toma!A:ZY,'Resumen Asesores'!AO$14,0),"")</f>
        <v>4</v>
      </c>
      <c r="AP27" s="9">
        <f t="shared" si="20"/>
        <v>0</v>
      </c>
      <c r="AQ27" s="115">
        <f>SUM(Tabla5[[#This Row],[Asistidos]:[DSO]])</f>
        <v>31</v>
      </c>
      <c r="AR27" s="114" t="str">
        <f>IF(Tabla5[[#This Row],[% Horas]]=0,"-",IF(Tabla5[[#This Row],[% Horas]]&gt;=92%,"Cumple","No Cumple"))</f>
        <v>Cumple</v>
      </c>
      <c r="AS27" s="114" t="str">
        <f>IF(Tabla5[[#This Row],[% Productividad]]=0,"-",IF(Tabla5[[#This Row],[% Productividad]]&gt;=100%,"Cumple","No Cumple"))</f>
        <v>Cumple</v>
      </c>
      <c r="AT27" s="114" t="str">
        <f>IF(Tabla5[[#This Row],[TMO FIN SEG]]=0,"-",IF(Tabla5[[#This Row],[TMO FIN SEG]]&lt;290,"Cumple","No Cumple"))</f>
        <v>No Cumple</v>
      </c>
      <c r="AU27" s="114" t="str">
        <f>IF(Tabla5[[#This Row],[Nota de Calidad]]="-","-",IF(Tabla5[[#This Row],[Nota de Calidad]]&gt;=85%,"Cumple","No Cumple"))</f>
        <v>No Cumple</v>
      </c>
      <c r="AV27" s="114" t="str">
        <f>IF(Tabla5[[#This Row],[Nota de Satisfación]]="-","-",IF(Tabla5[[#This Row],[Nota de Satisfación]]&gt;=78%,"Cumple","No Cumple"))</f>
        <v>Cumple</v>
      </c>
      <c r="AW27" s="114" t="str">
        <f>IF(Tabla5[[#This Row],[Asistidos]]=0,"-",IF(Tabla5[[#This Row],[F]]&gt;=1,"No Cumple","Cumple"))</f>
        <v>Cumple</v>
      </c>
      <c r="AX27" s="114">
        <f>COUNTIF(Tabla5[[#This Row],[Adherencia]:[Presentismo]],"No Cumple")</f>
        <v>2</v>
      </c>
      <c r="AY27" s="70" t="str">
        <f t="shared" si="21"/>
        <v/>
      </c>
      <c r="AZ27" s="71">
        <f>IFERROR(Tabla5[[#This Row],[Llam. Atendidas]]*2.56779661016949,0)</f>
        <v>2809.169491525422</v>
      </c>
      <c r="BA27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27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27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0</v>
      </c>
      <c r="BD27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27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27" s="116">
        <f>SUM(Tabla5[[#This Row],[Maqueta Reclamos]:[Maqueta Adherencia]])</f>
        <v>0</v>
      </c>
      <c r="BG27" s="117" t="str">
        <f>IF(Tabla5[[#This Row],[Asistidos]]&lt;15,"No","Si")</f>
        <v>Si</v>
      </c>
      <c r="BH27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27" s="72"/>
    </row>
    <row r="28" spans="1:61" x14ac:dyDescent="0.25">
      <c r="A28" s="30" t="s">
        <v>429</v>
      </c>
      <c r="B28" s="30" t="s">
        <v>430</v>
      </c>
      <c r="C28" s="30" t="s">
        <v>26</v>
      </c>
      <c r="D28" s="67">
        <f>IFERROR(VLOOKUP(Tabla5[[#This Row],[DNI]],Toma!A:F,6,0),"")</f>
        <v>45784</v>
      </c>
      <c r="E28" s="67">
        <f>IFERROR(VLOOKUP(Tabla5[[#This Row],[DNI]],Toma!A:G,7,0),"")</f>
        <v>0</v>
      </c>
      <c r="F28" s="30" t="str">
        <f t="shared" ca="1" si="11"/>
        <v>0 año(s); 5 mes(es) y 18 día(s)</v>
      </c>
      <c r="G28" s="30" t="str">
        <f t="shared" si="12"/>
        <v>ANTIGUO</v>
      </c>
      <c r="H28" s="114" t="str">
        <f>IFERROR(VLOOKUP(Tabla5[[#This Row],[DNI]],Toma!A:ZY,9,0),"")</f>
        <v>MAÑANA</v>
      </c>
      <c r="I28" s="114" t="str">
        <f>UPPER(IFERROR(VLOOKUP(Tabla5[[#This Row],[DNI]],Toma!A:ZY,5,0),""))</f>
        <v>ACTIVO</v>
      </c>
      <c r="J28" s="114" t="str">
        <f>IFERROR(VLOOKUP(Tabla5[[#This Row],[DNI]],Toma!A:ZY,14,0),"")</f>
        <v>A.CORRESPONSAL</v>
      </c>
      <c r="K28" s="114" t="str">
        <f>IFERROR(VLOOKUP(Tabla5[[#This Row],[DNI]],Toma!A:ZY,10,0),"")</f>
        <v>FULL TIME</v>
      </c>
      <c r="L28" s="68">
        <f>IFERROR(IFERROR(VLOOKUP(A28,Estado!A:E,5,0),"")+IFERROR(VLOOKUP(A28,'Estados OnPremise'!A:D,4,0),""),IFERROR(VLOOKUP(A28,Estado!A:E,5,0),""))</f>
        <v>5.0024053125000005</v>
      </c>
      <c r="M28" s="68">
        <f>IF(Tabla5[[#This Row],[Modalidad]]="FULL TIME",IFERROR((AE28+AF28)*"08:00:00",0),IFERROR((AE28+AF28)*"04:00:00",0))</f>
        <v>5.6666666666666661</v>
      </c>
      <c r="N28" s="16">
        <f t="shared" si="13"/>
        <v>0.88277740808823546</v>
      </c>
      <c r="O28" s="114">
        <f>IFERROR(VLOOKUP(A28,Rendimiento!A:E,5,0),"")+IFERROR(VLOOKUP(A28,'Rendimiento OnPremise'!A:E,5,0),0)</f>
        <v>1099</v>
      </c>
      <c r="P28" s="69">
        <f t="shared" si="14"/>
        <v>998.75</v>
      </c>
      <c r="Q28" s="70">
        <f t="shared" si="15"/>
        <v>1.1003754693366707</v>
      </c>
      <c r="R28" s="11">
        <f t="shared" si="16"/>
        <v>3.4266087962962965E-3</v>
      </c>
      <c r="S28" s="13">
        <f>IFERROR(AVERAGEIF(Tabla5[[#This Row],[TMO SEG GC]:[TMO SEG OP]],"&lt;&gt;0"),0)</f>
        <v>296.05900000000003</v>
      </c>
      <c r="T28" s="13">
        <f>IFERROR(VLOOKUP(A28,Rendimiento!A:G,7,0),0)</f>
        <v>296.05900000000003</v>
      </c>
      <c r="U28" s="13" t="str">
        <f>IFERROR(VLOOKUP(A28,'Rendimiento OnPremise'!A:U,21,0),"")</f>
        <v/>
      </c>
      <c r="V28" s="11">
        <f t="shared" si="17"/>
        <v>3.5083101851851851E-3</v>
      </c>
      <c r="W28" s="12">
        <f>IFERROR(VLOOKUP(A28,Rendimiento!A:ZZ,8,0),0)</f>
        <v>303.11799999999999</v>
      </c>
      <c r="X28" s="11">
        <f t="shared" si="18"/>
        <v>1.108449074074074E-4</v>
      </c>
      <c r="Y28" s="12">
        <f>IFERROR(VLOOKUP(A28,Rendimiento!A:ZZ,9,0),0)</f>
        <v>9.577</v>
      </c>
      <c r="Z28" s="11">
        <f t="shared" si="19"/>
        <v>6.5972222222222221E-7</v>
      </c>
      <c r="AA28" s="12">
        <f>IFERROR(VLOOKUP(Tabla5[[#This Row],[DNI]],Rendimiento!A:J,10,0),0)</f>
        <v>5.7000000000000002E-2</v>
      </c>
      <c r="AB28" s="17">
        <f>IFERROR(VLOOKUP(Tabla5[[#This Row],[DNI]],Calidad!A:Q,17,0),"-")</f>
        <v>0.76800000000000002</v>
      </c>
      <c r="AC28" s="74">
        <f>IFERROR(VLOOKUP(Tabla5[[#This Row],[DNI]],Satisfacción!A:H,8,0),"-")</f>
        <v>0.87830687830687826</v>
      </c>
      <c r="AD28" s="16"/>
      <c r="AE28" s="115">
        <f>IFERROR(VLOOKUP(Tabla5[[#This Row],[DNI]],Toma!A:ZY,'Resumen Asesores'!AE$14,0),"")</f>
        <v>15</v>
      </c>
      <c r="AF28" s="115">
        <f>IFERROR(VLOOKUP(Tabla5[[#This Row],[DNI]],Toma!A:ZY,'Resumen Asesores'!AF$14,0),"")</f>
        <v>2</v>
      </c>
      <c r="AG28" s="115">
        <f>IFERROR(VLOOKUP(Tabla5[[#This Row],[DNI]],Toma!A:ZY,'Resumen Asesores'!AG$14,0),"")</f>
        <v>0</v>
      </c>
      <c r="AH28" s="115">
        <f>IFERROR(VLOOKUP(Tabla5[[#This Row],[DNI]],Toma!A:ZY,'Resumen Asesores'!AH$14,0),"")</f>
        <v>0</v>
      </c>
      <c r="AI28" s="115">
        <f>IFERROR(VLOOKUP(Tabla5[[#This Row],[DNI]],Toma!A:ZY,'Resumen Asesores'!AI$14,0),"")</f>
        <v>0</v>
      </c>
      <c r="AJ28" s="115">
        <f>IFERROR(VLOOKUP(Tabla5[[#This Row],[DNI]],Toma!A:ZY,'Resumen Asesores'!AJ$14,0),"")</f>
        <v>0</v>
      </c>
      <c r="AK28" s="115">
        <f>IFERROR(VLOOKUP(Tabla5[[#This Row],[DNI]],Toma!A:ZY,'Resumen Asesores'!AK$14,0),"")</f>
        <v>0</v>
      </c>
      <c r="AL28" s="115">
        <f>IFERROR(VLOOKUP(Tabla5[[#This Row],[DNI]],Toma!A:ZY,'Resumen Asesores'!AL$14,0),"")</f>
        <v>0</v>
      </c>
      <c r="AM28" s="115">
        <f>IFERROR(VLOOKUP(Tabla5[[#This Row],[DNI]],Toma!A:ZY,'Resumen Asesores'!AM$14,0),"")</f>
        <v>1</v>
      </c>
      <c r="AN28" s="115">
        <f>IFERROR(VLOOKUP(Tabla5[[#This Row],[DNI]],Toma!A:ZY,'Resumen Asesores'!AN$14,0),"")</f>
        <v>0</v>
      </c>
      <c r="AO28" s="115">
        <f>IFERROR(VLOOKUP(Tabla5[[#This Row],[DNI]],Toma!A:ZY,'Resumen Asesores'!AO$14,0),"")</f>
        <v>4</v>
      </c>
      <c r="AP28" s="9">
        <f t="shared" si="20"/>
        <v>2</v>
      </c>
      <c r="AQ28" s="115">
        <f>SUM(Tabla5[[#This Row],[Asistidos]:[DSO]])</f>
        <v>22</v>
      </c>
      <c r="AR28" s="114" t="str">
        <f>IF(Tabla5[[#This Row],[% Horas]]=0,"-",IF(Tabla5[[#This Row],[% Horas]]&gt;=92%,"Cumple","No Cumple"))</f>
        <v>No Cumple</v>
      </c>
      <c r="AS28" s="114" t="str">
        <f>IF(Tabla5[[#This Row],[% Productividad]]=0,"-",IF(Tabla5[[#This Row],[% Productividad]]&gt;=100%,"Cumple","No Cumple"))</f>
        <v>Cumple</v>
      </c>
      <c r="AT28" s="114" t="str">
        <f>IF(Tabla5[[#This Row],[TMO FIN SEG]]=0,"-",IF(Tabla5[[#This Row],[TMO FIN SEG]]&lt;290,"Cumple","No Cumple"))</f>
        <v>No Cumple</v>
      </c>
      <c r="AU28" s="114" t="str">
        <f>IF(Tabla5[[#This Row],[Nota de Calidad]]="-","-",IF(Tabla5[[#This Row],[Nota de Calidad]]&gt;=85%,"Cumple","No Cumple"))</f>
        <v>No Cumple</v>
      </c>
      <c r="AV28" s="114" t="str">
        <f>IF(Tabla5[[#This Row],[Nota de Satisfación]]="-","-",IF(Tabla5[[#This Row],[Nota de Satisfación]]&gt;=78%,"Cumple","No Cumple"))</f>
        <v>Cumple</v>
      </c>
      <c r="AW28" s="114" t="str">
        <f>IF(Tabla5[[#This Row],[Asistidos]]=0,"-",IF(Tabla5[[#This Row],[F]]&gt;=1,"No Cumple","Cumple"))</f>
        <v>No Cumple</v>
      </c>
      <c r="AX28" s="114">
        <f>COUNTIF(Tabla5[[#This Row],[Adherencia]:[Presentismo]],"No Cumple")</f>
        <v>4</v>
      </c>
      <c r="AY28" s="70">
        <f t="shared" si="21"/>
        <v>0.25</v>
      </c>
      <c r="AZ28" s="71">
        <f>IFERROR(Tabla5[[#This Row],[Llam. Atendidas]]*2.56779661016949,0)</f>
        <v>2822.0084745762697</v>
      </c>
      <c r="BA28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28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28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35</v>
      </c>
      <c r="BD28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28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28" s="116">
        <f>SUM(Tabla5[[#This Row],[Maqueta Reclamos]:[Maqueta Adherencia]])</f>
        <v>35</v>
      </c>
      <c r="BG28" s="117" t="str">
        <f>IF(Tabla5[[#This Row],[Asistidos]]&lt;15,"No","Si")</f>
        <v>Si</v>
      </c>
      <c r="BH28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26.25</v>
      </c>
      <c r="BI28" s="72"/>
    </row>
    <row r="29" spans="1:61" x14ac:dyDescent="0.25">
      <c r="A29" s="30" t="s">
        <v>607</v>
      </c>
      <c r="B29" s="30" t="s">
        <v>609</v>
      </c>
      <c r="C29" s="30" t="s">
        <v>26</v>
      </c>
      <c r="D29" s="67">
        <f>IFERROR(VLOOKUP(Tabla5[[#This Row],[DNI]],Toma!A:F,6,0),"")</f>
        <v>45905</v>
      </c>
      <c r="E29" s="67">
        <f>IFERROR(VLOOKUP(Tabla5[[#This Row],[DNI]],Toma!A:G,7,0),"")</f>
        <v>0</v>
      </c>
      <c r="F29" s="30" t="str">
        <f t="shared" ca="1" si="11"/>
        <v>0 año(s); 1 mes(es) y 20 día(s)</v>
      </c>
      <c r="G29" s="30" t="str">
        <f t="shared" si="12"/>
        <v>NUEVO</v>
      </c>
      <c r="H29" s="114" t="str">
        <f>IFERROR(VLOOKUP(Tabla5[[#This Row],[DNI]],Toma!A:ZY,9,0),"")</f>
        <v>MAÑANA</v>
      </c>
      <c r="I29" s="114" t="str">
        <f>UPPER(IFERROR(VLOOKUP(Tabla5[[#This Row],[DNI]],Toma!A:ZY,5,0),""))</f>
        <v>ACTIVO</v>
      </c>
      <c r="J29" s="114" t="str">
        <f>IFERROR(VLOOKUP(Tabla5[[#This Row],[DNI]],Toma!A:ZY,14,0),"")</f>
        <v>MESA AYUDA</v>
      </c>
      <c r="K29" s="114" t="str">
        <f>IFERROR(VLOOKUP(Tabla5[[#This Row],[DNI]],Toma!A:ZY,10,0),"")</f>
        <v>FULL TIME</v>
      </c>
      <c r="L29" s="68">
        <f>IFERROR(IFERROR(VLOOKUP(A29,Estado!A:E,5,0),"")+IFERROR(VLOOKUP(A29,'Estados OnPremise'!A:D,4,0),""),IFERROR(VLOOKUP(A29,Estado!A:E,5,0),""))</f>
        <v>3.756818263888889</v>
      </c>
      <c r="M29" s="68">
        <f>IF(Tabla5[[#This Row],[Modalidad]]="FULL TIME",IFERROR((AE29+AF29)*"08:00:00",0),IFERROR((AE29+AF29)*"04:00:00",0))</f>
        <v>4</v>
      </c>
      <c r="N29" s="16">
        <f t="shared" si="13"/>
        <v>0.93920456597222224</v>
      </c>
      <c r="O29" s="114">
        <f>IFERROR(VLOOKUP(A29,Rendimiento!A:E,5,0),"")+IFERROR(VLOOKUP(A29,'Rendimiento OnPremise'!A:E,5,0),0)</f>
        <v>944</v>
      </c>
      <c r="P29" s="69">
        <f t="shared" si="14"/>
        <v>705</v>
      </c>
      <c r="Q29" s="70">
        <f t="shared" si="15"/>
        <v>1.3390070921985815</v>
      </c>
      <c r="R29" s="11">
        <f t="shared" si="16"/>
        <v>2.5760185185185187E-3</v>
      </c>
      <c r="S29" s="13">
        <f>IFERROR(AVERAGEIF(Tabla5[[#This Row],[TMO SEG GC]:[TMO SEG OP]],"&lt;&gt;0"),0)</f>
        <v>222.56800000000001</v>
      </c>
      <c r="T29" s="13">
        <f>IFERROR(VLOOKUP(A29,Rendimiento!A:G,7,0),0)</f>
        <v>222.56800000000001</v>
      </c>
      <c r="U29" s="13" t="str">
        <f>IFERROR(VLOOKUP(A29,'Rendimiento OnPremise'!A:U,21,0),"")</f>
        <v/>
      </c>
      <c r="V29" s="11">
        <f t="shared" si="17"/>
        <v>3.0814930555555552E-3</v>
      </c>
      <c r="W29" s="12">
        <f>IFERROR(VLOOKUP(A29,Rendimiento!A:ZZ,8,0),0)</f>
        <v>266.24099999999999</v>
      </c>
      <c r="X29" s="11">
        <f t="shared" si="18"/>
        <v>1.1548611111111111E-4</v>
      </c>
      <c r="Y29" s="12">
        <f>IFERROR(VLOOKUP(A29,Rendimiento!A:ZZ,9,0),0)</f>
        <v>9.9779999999999998</v>
      </c>
      <c r="Z29" s="11">
        <f t="shared" si="19"/>
        <v>5.7870370370370371E-8</v>
      </c>
      <c r="AA29" s="12">
        <f>IFERROR(VLOOKUP(Tabla5[[#This Row],[DNI]],Rendimiento!A:J,10,0),0)</f>
        <v>5.0000000000000001E-3</v>
      </c>
      <c r="AB29" s="17">
        <f>IFERROR(VLOOKUP(Tabla5[[#This Row],[DNI]],Calidad!A:Q,17,0),"-")</f>
        <v>0.83149999999999991</v>
      </c>
      <c r="AC29" s="74">
        <f>IFERROR(VLOOKUP(Tabla5[[#This Row],[DNI]],Satisfacción!A:H,8,0),"-")</f>
        <v>0.87301587301587302</v>
      </c>
      <c r="AD29" s="16"/>
      <c r="AE29" s="115">
        <f>IFERROR(VLOOKUP(Tabla5[[#This Row],[DNI]],Toma!A:ZY,'Resumen Asesores'!AE$14,0),"")</f>
        <v>12</v>
      </c>
      <c r="AF29" s="115">
        <f>IFERROR(VLOOKUP(Tabla5[[#This Row],[DNI]],Toma!A:ZY,'Resumen Asesores'!AF$14,0),"")</f>
        <v>0</v>
      </c>
      <c r="AG29" s="115">
        <f>IFERROR(VLOOKUP(Tabla5[[#This Row],[DNI]],Toma!A:ZY,'Resumen Asesores'!AG$14,0),"")</f>
        <v>0</v>
      </c>
      <c r="AH29" s="115">
        <f>IFERROR(VLOOKUP(Tabla5[[#This Row],[DNI]],Toma!A:ZY,'Resumen Asesores'!AH$14,0),"")</f>
        <v>0</v>
      </c>
      <c r="AI29" s="115">
        <f>IFERROR(VLOOKUP(Tabla5[[#This Row],[DNI]],Toma!A:ZY,'Resumen Asesores'!AI$14,0),"")</f>
        <v>0</v>
      </c>
      <c r="AJ29" s="115">
        <f>IFERROR(VLOOKUP(Tabla5[[#This Row],[DNI]],Toma!A:ZY,'Resumen Asesores'!AJ$14,0),"")</f>
        <v>0</v>
      </c>
      <c r="AK29" s="115">
        <f>IFERROR(VLOOKUP(Tabla5[[#This Row],[DNI]],Toma!A:ZY,'Resumen Asesores'!AK$14,0),"")</f>
        <v>6</v>
      </c>
      <c r="AL29" s="115">
        <f>IFERROR(VLOOKUP(Tabla5[[#This Row],[DNI]],Toma!A:ZY,'Resumen Asesores'!AL$14,0),"")</f>
        <v>0</v>
      </c>
      <c r="AM29" s="115">
        <f>IFERROR(VLOOKUP(Tabla5[[#This Row],[DNI]],Toma!A:ZY,'Resumen Asesores'!AM$14,0),"")</f>
        <v>0</v>
      </c>
      <c r="AN29" s="115">
        <f>IFERROR(VLOOKUP(Tabla5[[#This Row],[DNI]],Toma!A:ZY,'Resumen Asesores'!AN$14,0),"")</f>
        <v>0</v>
      </c>
      <c r="AO29" s="115">
        <f>IFERROR(VLOOKUP(Tabla5[[#This Row],[DNI]],Toma!A:ZY,'Resumen Asesores'!AO$14,0),"")</f>
        <v>3</v>
      </c>
      <c r="AP29" s="9">
        <f t="shared" si="20"/>
        <v>0</v>
      </c>
      <c r="AQ29" s="115">
        <f>SUM(Tabla5[[#This Row],[Asistidos]:[DSO]])</f>
        <v>21</v>
      </c>
      <c r="AR29" s="114" t="str">
        <f>IF(Tabla5[[#This Row],[% Horas]]=0,"-",IF(Tabla5[[#This Row],[% Horas]]&gt;=92%,"Cumple","No Cumple"))</f>
        <v>Cumple</v>
      </c>
      <c r="AS29" s="114" t="str">
        <f>IF(Tabla5[[#This Row],[% Productividad]]=0,"-",IF(Tabla5[[#This Row],[% Productividad]]&gt;=100%,"Cumple","No Cumple"))</f>
        <v>Cumple</v>
      </c>
      <c r="AT29" s="114" t="str">
        <f>IF(Tabla5[[#This Row],[TMO FIN SEG]]=0,"-",IF(Tabla5[[#This Row],[TMO FIN SEG]]&lt;290,"Cumple","No Cumple"))</f>
        <v>Cumple</v>
      </c>
      <c r="AU29" s="114" t="str">
        <f>IF(Tabla5[[#This Row],[Nota de Calidad]]="-","-",IF(Tabla5[[#This Row],[Nota de Calidad]]&gt;=85%,"Cumple","No Cumple"))</f>
        <v>No Cumple</v>
      </c>
      <c r="AV29" s="114" t="str">
        <f>IF(Tabla5[[#This Row],[Nota de Satisfación]]="-","-",IF(Tabla5[[#This Row],[Nota de Satisfación]]&gt;=78%,"Cumple","No Cumple"))</f>
        <v>Cumple</v>
      </c>
      <c r="AW29" s="114" t="str">
        <f>IF(Tabla5[[#This Row],[Asistidos]]=0,"-",IF(Tabla5[[#This Row],[F]]&gt;=1,"No Cumple","Cumple"))</f>
        <v>Cumple</v>
      </c>
      <c r="AX29" s="114">
        <f>COUNTIF(Tabla5[[#This Row],[Adherencia]:[Presentismo]],"No Cumple")</f>
        <v>1</v>
      </c>
      <c r="AY29" s="70" t="str">
        <f t="shared" si="21"/>
        <v/>
      </c>
      <c r="AZ29" s="71">
        <f>IFERROR(Tabla5[[#This Row],[Llam. Atendidas]]*2.56779661016949,0)</f>
        <v>2423.9999999999986</v>
      </c>
      <c r="BA29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29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29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29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29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29" s="116">
        <f>SUM(Tabla5[[#This Row],[Maqueta Reclamos]:[Maqueta Adherencia]])</f>
        <v>55</v>
      </c>
      <c r="BG29" s="117" t="str">
        <f>IF(Tabla5[[#This Row],[Asistidos]]&lt;15,"No","Si")</f>
        <v>No</v>
      </c>
      <c r="BH29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29" s="72"/>
    </row>
    <row r="30" spans="1:61" x14ac:dyDescent="0.25">
      <c r="A30" s="30" t="s">
        <v>519</v>
      </c>
      <c r="B30" s="30" t="s">
        <v>520</v>
      </c>
      <c r="C30" s="30" t="s">
        <v>26</v>
      </c>
      <c r="D30" s="67">
        <f>IFERROR(VLOOKUP(Tabla5[[#This Row],[DNI]],Toma!A:F,6,0),"")</f>
        <v>45850</v>
      </c>
      <c r="E30" s="67">
        <f>IFERROR(VLOOKUP(Tabla5[[#This Row],[DNI]],Toma!A:G,7,0),"")</f>
        <v>45932</v>
      </c>
      <c r="F30" s="30" t="str">
        <f t="shared" ca="1" si="11"/>
        <v>0 año(s); 3 mes(es) y 13 día(s)</v>
      </c>
      <c r="G30" s="30" t="str">
        <f t="shared" si="12"/>
        <v>INTERMEDIO</v>
      </c>
      <c r="H30" s="114" t="str">
        <f>IFERROR(VLOOKUP(Tabla5[[#This Row],[DNI]],Toma!A:ZY,9,0),"")</f>
        <v>MAÑANA</v>
      </c>
      <c r="I30" s="114" t="str">
        <f>UPPER(IFERROR(VLOOKUP(Tabla5[[#This Row],[DNI]],Toma!A:ZY,5,0),""))</f>
        <v>BAJA</v>
      </c>
      <c r="J30" s="114" t="str">
        <f>IFERROR(VLOOKUP(Tabla5[[#This Row],[DNI]],Toma!A:ZY,14,0),"")</f>
        <v>MESA AYUDA</v>
      </c>
      <c r="K30" s="114" t="str">
        <f>IFERROR(VLOOKUP(Tabla5[[#This Row],[DNI]],Toma!A:ZY,10,0),"")</f>
        <v>FULL TIME</v>
      </c>
      <c r="L30" s="68">
        <f>IFERROR(IFERROR(VLOOKUP(A30,Estado!A:E,5,0),"")+IFERROR(VLOOKUP(A30,'Estados OnPremise'!A:D,4,0),""),IFERROR(VLOOKUP(A30,Estado!A:E,5,0),""))</f>
        <v>0</v>
      </c>
      <c r="M30" s="68">
        <f>IF(Tabla5[[#This Row],[Modalidad]]="FULL TIME",IFERROR((AE30+AF30)*"08:00:00",0),IFERROR((AE30+AF30)*"04:00:00",0))</f>
        <v>0.33333333333333331</v>
      </c>
      <c r="N30" s="16">
        <f t="shared" si="13"/>
        <v>0</v>
      </c>
      <c r="O30" s="114">
        <f>IFERROR(VLOOKUP(A30,Rendimiento!A:E,5,0),"")+IFERROR(VLOOKUP(A30,'Rendimiento OnPremise'!A:E,5,0),0)</f>
        <v>0</v>
      </c>
      <c r="P30" s="69">
        <f t="shared" si="14"/>
        <v>58.75</v>
      </c>
      <c r="Q30" s="70">
        <f t="shared" si="15"/>
        <v>0</v>
      </c>
      <c r="R30" s="11">
        <f t="shared" si="16"/>
        <v>0</v>
      </c>
      <c r="S30" s="13">
        <f>IFERROR(AVERAGEIF(Tabla5[[#This Row],[TMO SEG GC]:[TMO SEG OP]],"&lt;&gt;0"),0)</f>
        <v>0</v>
      </c>
      <c r="T30" s="13">
        <f>IFERROR(VLOOKUP(A30,Rendimiento!A:G,7,0),0)</f>
        <v>0</v>
      </c>
      <c r="U30" s="13" t="str">
        <f>IFERROR(VLOOKUP(A30,'Rendimiento OnPremise'!A:U,21,0),"")</f>
        <v/>
      </c>
      <c r="V30" s="11">
        <f t="shared" si="17"/>
        <v>0</v>
      </c>
      <c r="W30" s="12">
        <f>IFERROR(VLOOKUP(A30,Rendimiento!A:ZZ,8,0),0)</f>
        <v>0</v>
      </c>
      <c r="X30" s="11">
        <f t="shared" si="18"/>
        <v>0</v>
      </c>
      <c r="Y30" s="12">
        <f>IFERROR(VLOOKUP(A30,Rendimiento!A:ZZ,9,0),0)</f>
        <v>0</v>
      </c>
      <c r="Z30" s="11">
        <f t="shared" si="19"/>
        <v>0</v>
      </c>
      <c r="AA30" s="12">
        <f>IFERROR(VLOOKUP(Tabla5[[#This Row],[DNI]],Rendimiento!A:J,10,0),0)</f>
        <v>0</v>
      </c>
      <c r="AB30" s="17" t="str">
        <f>IFERROR(VLOOKUP(Tabla5[[#This Row],[DNI]],Calidad!A:Q,17,0),"-")</f>
        <v>-</v>
      </c>
      <c r="AC30" s="74" t="str">
        <f>IFERROR(VLOOKUP(Tabla5[[#This Row],[DNI]],Satisfacción!A:H,8,0),"-")</f>
        <v>-</v>
      </c>
      <c r="AD30" s="16"/>
      <c r="AE30" s="115">
        <f>IFERROR(VLOOKUP(Tabla5[[#This Row],[DNI]],Toma!A:ZY,'Resumen Asesores'!AE$14,0),"")</f>
        <v>0</v>
      </c>
      <c r="AF30" s="115">
        <f>IFERROR(VLOOKUP(Tabla5[[#This Row],[DNI]],Toma!A:ZY,'Resumen Asesores'!AF$14,0),"")</f>
        <v>1</v>
      </c>
      <c r="AG30" s="115">
        <f>IFERROR(VLOOKUP(Tabla5[[#This Row],[DNI]],Toma!A:ZY,'Resumen Asesores'!AG$14,0),"")</f>
        <v>0</v>
      </c>
      <c r="AH30" s="115">
        <f>IFERROR(VLOOKUP(Tabla5[[#This Row],[DNI]],Toma!A:ZY,'Resumen Asesores'!AH$14,0),"")</f>
        <v>0</v>
      </c>
      <c r="AI30" s="115">
        <f>IFERROR(VLOOKUP(Tabla5[[#This Row],[DNI]],Toma!A:ZY,'Resumen Asesores'!AI$14,0),"")</f>
        <v>0</v>
      </c>
      <c r="AJ30" s="115">
        <f>IFERROR(VLOOKUP(Tabla5[[#This Row],[DNI]],Toma!A:ZY,'Resumen Asesores'!AJ$14,0),"")</f>
        <v>0</v>
      </c>
      <c r="AK30" s="115">
        <f>IFERROR(VLOOKUP(Tabla5[[#This Row],[DNI]],Toma!A:ZY,'Resumen Asesores'!AK$14,0),"")</f>
        <v>0</v>
      </c>
      <c r="AL30" s="115">
        <f>IFERROR(VLOOKUP(Tabla5[[#This Row],[DNI]],Toma!A:ZY,'Resumen Asesores'!AL$14,0),"")</f>
        <v>0</v>
      </c>
      <c r="AM30" s="115">
        <f>IFERROR(VLOOKUP(Tabla5[[#This Row],[DNI]],Toma!A:ZY,'Resumen Asesores'!AM$14,0),"")</f>
        <v>0</v>
      </c>
      <c r="AN30" s="115">
        <f>IFERROR(VLOOKUP(Tabla5[[#This Row],[DNI]],Toma!A:ZY,'Resumen Asesores'!AN$14,0),"")</f>
        <v>0</v>
      </c>
      <c r="AO30" s="115">
        <f>IFERROR(VLOOKUP(Tabla5[[#This Row],[DNI]],Toma!A:ZY,'Resumen Asesores'!AO$14,0),"")</f>
        <v>0</v>
      </c>
      <c r="AP30" s="9">
        <f t="shared" si="20"/>
        <v>1</v>
      </c>
      <c r="AQ30" s="115">
        <f>SUM(Tabla5[[#This Row],[Asistidos]:[DSO]])</f>
        <v>1</v>
      </c>
      <c r="AR30" s="114" t="str">
        <f>IF(Tabla5[[#This Row],[% Horas]]=0,"-",IF(Tabla5[[#This Row],[% Horas]]&gt;=92%,"Cumple","No Cumple"))</f>
        <v>-</v>
      </c>
      <c r="AS30" s="114" t="str">
        <f>IF(Tabla5[[#This Row],[% Productividad]]=0,"-",IF(Tabla5[[#This Row],[% Productividad]]&gt;=100%,"Cumple","No Cumple"))</f>
        <v>-</v>
      </c>
      <c r="AT30" s="114" t="str">
        <f>IF(Tabla5[[#This Row],[TMO FIN SEG]]=0,"-",IF(Tabla5[[#This Row],[TMO FIN SEG]]&lt;290,"Cumple","No Cumple"))</f>
        <v>-</v>
      </c>
      <c r="AU30" s="114" t="str">
        <f>IF(Tabla5[[#This Row],[Nota de Calidad]]="-","-",IF(Tabla5[[#This Row],[Nota de Calidad]]&gt;=85%,"Cumple","No Cumple"))</f>
        <v>-</v>
      </c>
      <c r="AV30" s="114" t="str">
        <f>IF(Tabla5[[#This Row],[Nota de Satisfación]]="-","-",IF(Tabla5[[#This Row],[Nota de Satisfación]]&gt;=78%,"Cumple","No Cumple"))</f>
        <v>-</v>
      </c>
      <c r="AW30" s="114" t="str">
        <f>IF(Tabla5[[#This Row],[Asistidos]]=0,"-",IF(Tabla5[[#This Row],[F]]&gt;=1,"No Cumple","Cumple"))</f>
        <v>-</v>
      </c>
      <c r="AX30" s="114">
        <f>COUNTIF(Tabla5[[#This Row],[Adherencia]:[Presentismo]],"No Cumple")</f>
        <v>0</v>
      </c>
      <c r="AY30" s="70">
        <f t="shared" si="21"/>
        <v>0.25</v>
      </c>
      <c r="AZ30" s="71">
        <f>IFERROR(Tabla5[[#This Row],[Llam. Atendidas]]*2.56779661016949,0)</f>
        <v>0</v>
      </c>
      <c r="BA30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30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30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0</v>
      </c>
      <c r="BD30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30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30" s="116">
        <f>SUM(Tabla5[[#This Row],[Maqueta Reclamos]:[Maqueta Adherencia]])</f>
        <v>0</v>
      </c>
      <c r="BG30" s="117" t="str">
        <f>IF(Tabla5[[#This Row],[Asistidos]]&lt;15,"No","Si")</f>
        <v>No</v>
      </c>
      <c r="BH30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30" s="72"/>
    </row>
    <row r="31" spans="1:61" x14ac:dyDescent="0.25">
      <c r="A31" s="30" t="s">
        <v>720</v>
      </c>
      <c r="B31" s="30" t="s">
        <v>722</v>
      </c>
      <c r="C31" s="30" t="s">
        <v>26</v>
      </c>
      <c r="D31" s="67">
        <f>IFERROR(VLOOKUP(Tabla5[[#This Row],[DNI]],Toma!A:F,6,0),"")</f>
        <v>45939</v>
      </c>
      <c r="E31" s="67">
        <f>IFERROR(VLOOKUP(Tabla5[[#This Row],[DNI]],Toma!A:G,7,0),"")</f>
        <v>45940</v>
      </c>
      <c r="F31" s="30" t="str">
        <f t="shared" ca="1" si="11"/>
        <v>0 año(s); 0 mes(es) y 16 día(s)</v>
      </c>
      <c r="G31" s="30" t="str">
        <f t="shared" si="12"/>
        <v>NUEVO</v>
      </c>
      <c r="H31" s="114" t="str">
        <f>IFERROR(VLOOKUP(Tabla5[[#This Row],[DNI]],Toma!A:ZY,9,0),"")</f>
        <v>MAÑANA</v>
      </c>
      <c r="I31" s="114" t="str">
        <f>UPPER(IFERROR(VLOOKUP(Tabla5[[#This Row],[DNI]],Toma!A:ZY,5,0),""))</f>
        <v>BAJA</v>
      </c>
      <c r="J31" s="114" t="str">
        <f>IFERROR(VLOOKUP(Tabla5[[#This Row],[DNI]],Toma!A:ZY,14,0),"")</f>
        <v>MESA AYUDA</v>
      </c>
      <c r="K31" s="114" t="str">
        <f>IFERROR(VLOOKUP(Tabla5[[#This Row],[DNI]],Toma!A:ZY,10,0),"")</f>
        <v>FULL TIME</v>
      </c>
      <c r="L31" s="68">
        <f>IFERROR(IFERROR(VLOOKUP(A31,Estado!A:E,5,0),"")+IFERROR(VLOOKUP(A31,'Estados OnPremise'!A:D,4,0),""),IFERROR(VLOOKUP(A31,Estado!A:E,5,0),""))</f>
        <v>0.29379734953703707</v>
      </c>
      <c r="M31" s="68">
        <f>IF(Tabla5[[#This Row],[Modalidad]]="FULL TIME",IFERROR((AE31+AF31)*"08:00:00",0),IFERROR((AE31+AF31)*"04:00:00",0))</f>
        <v>0.33333333333333331</v>
      </c>
      <c r="N31" s="16">
        <f t="shared" si="13"/>
        <v>0.8813920486111112</v>
      </c>
      <c r="O31" s="114">
        <f>IFERROR(VLOOKUP(A31,Rendimiento!A:E,5,0),"")+IFERROR(VLOOKUP(A31,'Rendimiento OnPremise'!A:E,5,0),0)</f>
        <v>58</v>
      </c>
      <c r="P31" s="69">
        <f t="shared" si="14"/>
        <v>58.75</v>
      </c>
      <c r="Q31" s="70">
        <f t="shared" si="15"/>
        <v>0.98723404255319147</v>
      </c>
      <c r="R31" s="11">
        <f t="shared" si="16"/>
        <v>3.2015162037037034E-3</v>
      </c>
      <c r="S31" s="13">
        <f>IFERROR(AVERAGEIF(Tabla5[[#This Row],[TMO SEG GC]:[TMO SEG OP]],"&lt;&gt;0"),0)</f>
        <v>276.61099999999999</v>
      </c>
      <c r="T31" s="13">
        <f>IFERROR(VLOOKUP(A31,Rendimiento!A:G,7,0),0)</f>
        <v>276.61099999999999</v>
      </c>
      <c r="U31" s="13" t="str">
        <f>IFERROR(VLOOKUP(A31,'Rendimiento OnPremise'!A:U,21,0),"")</f>
        <v/>
      </c>
      <c r="V31" s="11">
        <f t="shared" si="17"/>
        <v>3.1992592592592593E-3</v>
      </c>
      <c r="W31" s="12">
        <f>IFERROR(VLOOKUP(A31,Rendimiento!A:ZZ,8,0),0)</f>
        <v>276.416</v>
      </c>
      <c r="X31" s="11">
        <f t="shared" si="18"/>
        <v>1.1159722222222221E-4</v>
      </c>
      <c r="Y31" s="12">
        <f>IFERROR(VLOOKUP(A31,Rendimiento!A:ZZ,9,0),0)</f>
        <v>9.6419999999999995</v>
      </c>
      <c r="Z31" s="11">
        <f t="shared" si="19"/>
        <v>0</v>
      </c>
      <c r="AA31" s="12">
        <f>IFERROR(VLOOKUP(Tabla5[[#This Row],[DNI]],Rendimiento!A:J,10,0),0)</f>
        <v>0</v>
      </c>
      <c r="AB31" s="17" t="str">
        <f>IFERROR(VLOOKUP(Tabla5[[#This Row],[DNI]],Calidad!A:Q,17,0),"-")</f>
        <v>-</v>
      </c>
      <c r="AC31" s="74">
        <f>IFERROR(VLOOKUP(Tabla5[[#This Row],[DNI]],Satisfacción!A:H,8,0),"-")</f>
        <v>0.88888888888888884</v>
      </c>
      <c r="AD31" s="16"/>
      <c r="AE31" s="115">
        <f>IFERROR(VLOOKUP(Tabla5[[#This Row],[DNI]],Toma!A:ZY,'Resumen Asesores'!AE$14,0),"")</f>
        <v>1</v>
      </c>
      <c r="AF31" s="115">
        <f>IFERROR(VLOOKUP(Tabla5[[#This Row],[DNI]],Toma!A:ZY,'Resumen Asesores'!AF$14,0),"")</f>
        <v>0</v>
      </c>
      <c r="AG31" s="115">
        <f>IFERROR(VLOOKUP(Tabla5[[#This Row],[DNI]],Toma!A:ZY,'Resumen Asesores'!AG$14,0),"")</f>
        <v>0</v>
      </c>
      <c r="AH31" s="115">
        <f>IFERROR(VLOOKUP(Tabla5[[#This Row],[DNI]],Toma!A:ZY,'Resumen Asesores'!AH$14,0),"")</f>
        <v>0</v>
      </c>
      <c r="AI31" s="115">
        <f>IFERROR(VLOOKUP(Tabla5[[#This Row],[DNI]],Toma!A:ZY,'Resumen Asesores'!AI$14,0),"")</f>
        <v>0</v>
      </c>
      <c r="AJ31" s="115">
        <f>IFERROR(VLOOKUP(Tabla5[[#This Row],[DNI]],Toma!A:ZY,'Resumen Asesores'!AJ$14,0),"")</f>
        <v>0</v>
      </c>
      <c r="AK31" s="115">
        <f>IFERROR(VLOOKUP(Tabla5[[#This Row],[DNI]],Toma!A:ZY,'Resumen Asesores'!AK$14,0),"")</f>
        <v>0</v>
      </c>
      <c r="AL31" s="115">
        <f>IFERROR(VLOOKUP(Tabla5[[#This Row],[DNI]],Toma!A:ZY,'Resumen Asesores'!AL$14,0),"")</f>
        <v>0</v>
      </c>
      <c r="AM31" s="115">
        <f>IFERROR(VLOOKUP(Tabla5[[#This Row],[DNI]],Toma!A:ZY,'Resumen Asesores'!AM$14,0),"")</f>
        <v>0</v>
      </c>
      <c r="AN31" s="115">
        <f>IFERROR(VLOOKUP(Tabla5[[#This Row],[DNI]],Toma!A:ZY,'Resumen Asesores'!AN$14,0),"")</f>
        <v>0</v>
      </c>
      <c r="AO31" s="115">
        <f>IFERROR(VLOOKUP(Tabla5[[#This Row],[DNI]],Toma!A:ZY,'Resumen Asesores'!AO$14,0),"")</f>
        <v>0</v>
      </c>
      <c r="AP31" s="9">
        <f t="shared" si="20"/>
        <v>0</v>
      </c>
      <c r="AQ31" s="115">
        <f>SUM(Tabla5[[#This Row],[Asistidos]:[DSO]])</f>
        <v>1</v>
      </c>
      <c r="AR31" s="114" t="str">
        <f>IF(Tabla5[[#This Row],[% Horas]]=0,"-",IF(Tabla5[[#This Row],[% Horas]]&gt;=92%,"Cumple","No Cumple"))</f>
        <v>No Cumple</v>
      </c>
      <c r="AS31" s="114" t="str">
        <f>IF(Tabla5[[#This Row],[% Productividad]]=0,"-",IF(Tabla5[[#This Row],[% Productividad]]&gt;=100%,"Cumple","No Cumple"))</f>
        <v>No Cumple</v>
      </c>
      <c r="AT31" s="114" t="str">
        <f>IF(Tabla5[[#This Row],[TMO FIN SEG]]=0,"-",IF(Tabla5[[#This Row],[TMO FIN SEG]]&lt;290,"Cumple","No Cumple"))</f>
        <v>Cumple</v>
      </c>
      <c r="AU31" s="114" t="str">
        <f>IF(Tabla5[[#This Row],[Nota de Calidad]]="-","-",IF(Tabla5[[#This Row],[Nota de Calidad]]&gt;=85%,"Cumple","No Cumple"))</f>
        <v>-</v>
      </c>
      <c r="AV31" s="114" t="str">
        <f>IF(Tabla5[[#This Row],[Nota de Satisfación]]="-","-",IF(Tabla5[[#This Row],[Nota de Satisfación]]&gt;=78%,"Cumple","No Cumple"))</f>
        <v>Cumple</v>
      </c>
      <c r="AW31" s="114" t="str">
        <f>IF(Tabla5[[#This Row],[Asistidos]]=0,"-",IF(Tabla5[[#This Row],[F]]&gt;=1,"No Cumple","Cumple"))</f>
        <v>Cumple</v>
      </c>
      <c r="AX31" s="114">
        <f>COUNTIF(Tabla5[[#This Row],[Adherencia]:[Presentismo]],"No Cumple")</f>
        <v>2</v>
      </c>
      <c r="AY31" s="70" t="str">
        <f t="shared" si="21"/>
        <v/>
      </c>
      <c r="AZ31" s="71">
        <f>IFERROR(Tabla5[[#This Row],[Llam. Atendidas]]*2.56779661016949,0)</f>
        <v>148.93220338983042</v>
      </c>
      <c r="BA31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31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31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31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31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31" s="116">
        <f>SUM(Tabla5[[#This Row],[Maqueta Reclamos]:[Maqueta Adherencia]])</f>
        <v>55</v>
      </c>
      <c r="BG31" s="117" t="str">
        <f>IF(Tabla5[[#This Row],[Asistidos]]&lt;15,"No","Si")</f>
        <v>No</v>
      </c>
      <c r="BH31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31" s="72"/>
    </row>
    <row r="32" spans="1:61" x14ac:dyDescent="0.25">
      <c r="A32" s="30" t="s">
        <v>723</v>
      </c>
      <c r="B32" s="30" t="s">
        <v>725</v>
      </c>
      <c r="C32" s="30" t="s">
        <v>26</v>
      </c>
      <c r="D32" s="67">
        <f>IFERROR(VLOOKUP(Tabla5[[#This Row],[DNI]],Toma!A:F,6,0),"")</f>
        <v>45939</v>
      </c>
      <c r="E32" s="67">
        <f>IFERROR(VLOOKUP(Tabla5[[#This Row],[DNI]],Toma!A:G,7,0),"")</f>
        <v>0</v>
      </c>
      <c r="F32" s="30" t="str">
        <f t="shared" ca="1" si="11"/>
        <v>0 año(s); 0 mes(es) y 16 día(s)</v>
      </c>
      <c r="G32" s="30" t="str">
        <f t="shared" si="12"/>
        <v>NUEVO</v>
      </c>
      <c r="H32" s="114" t="str">
        <f>IFERROR(VLOOKUP(Tabla5[[#This Row],[DNI]],Toma!A:ZY,9,0),"")</f>
        <v>MAÑANA</v>
      </c>
      <c r="I32" s="114" t="str">
        <f>UPPER(IFERROR(VLOOKUP(Tabla5[[#This Row],[DNI]],Toma!A:ZY,5,0),""))</f>
        <v>ACTIVO</v>
      </c>
      <c r="J32" s="114" t="str">
        <f>IFERROR(VLOOKUP(Tabla5[[#This Row],[DNI]],Toma!A:ZY,14,0),"")</f>
        <v>MESA AYUDA</v>
      </c>
      <c r="K32" s="114" t="str">
        <f>IFERROR(VLOOKUP(Tabla5[[#This Row],[DNI]],Toma!A:ZY,10,0),"")</f>
        <v>FULL TIME</v>
      </c>
      <c r="L32" s="68">
        <f>IFERROR(IFERROR(VLOOKUP(A32,Estado!A:E,5,0),"")+IFERROR(VLOOKUP(A32,'Estados OnPremise'!A:D,4,0),""),IFERROR(VLOOKUP(A32,Estado!A:E,5,0),""))</f>
        <v>3.7323064467592593</v>
      </c>
      <c r="M32" s="68">
        <f>IF(Tabla5[[#This Row],[Modalidad]]="FULL TIME",IFERROR((AE32+AF32)*"08:00:00",0),IFERROR((AE32+AF32)*"04:00:00",0))</f>
        <v>4</v>
      </c>
      <c r="N32" s="16">
        <f t="shared" si="13"/>
        <v>0.93307661168981482</v>
      </c>
      <c r="O32" s="114">
        <f>IFERROR(VLOOKUP(A32,Rendimiento!A:E,5,0),"")+IFERROR(VLOOKUP(A32,'Rendimiento OnPremise'!A:E,5,0),0)</f>
        <v>801</v>
      </c>
      <c r="P32" s="69">
        <f t="shared" si="14"/>
        <v>705</v>
      </c>
      <c r="Q32" s="70">
        <f t="shared" si="15"/>
        <v>1.1361702127659574</v>
      </c>
      <c r="R32" s="11">
        <f t="shared" si="16"/>
        <v>3.341678240740741E-3</v>
      </c>
      <c r="S32" s="13">
        <f>IFERROR(AVERAGEIF(Tabla5[[#This Row],[TMO SEG GC]:[TMO SEG OP]],"&lt;&gt;0"),0)</f>
        <v>288.721</v>
      </c>
      <c r="T32" s="13">
        <f>IFERROR(VLOOKUP(A32,Rendimiento!A:G,7,0),0)</f>
        <v>288.721</v>
      </c>
      <c r="U32" s="13" t="str">
        <f>IFERROR(VLOOKUP(A32,'Rendimiento OnPremise'!A:U,21,0),"")</f>
        <v/>
      </c>
      <c r="V32" s="11">
        <f t="shared" si="17"/>
        <v>3.5278240740740738E-3</v>
      </c>
      <c r="W32" s="12">
        <f>IFERROR(VLOOKUP(A32,Rendimiento!A:ZZ,8,0),0)</f>
        <v>304.80399999999997</v>
      </c>
      <c r="X32" s="11">
        <f t="shared" si="18"/>
        <v>1.1574074074074075E-4</v>
      </c>
      <c r="Y32" s="12">
        <f>IFERROR(VLOOKUP(A32,Rendimiento!A:ZZ,9,0),0)</f>
        <v>10</v>
      </c>
      <c r="Z32" s="11">
        <f t="shared" si="19"/>
        <v>1.263888888888889E-5</v>
      </c>
      <c r="AA32" s="12">
        <f>IFERROR(VLOOKUP(Tabla5[[#This Row],[DNI]],Rendimiento!A:J,10,0),0)</f>
        <v>1.0920000000000001</v>
      </c>
      <c r="AB32" s="17">
        <f>IFERROR(VLOOKUP(Tabla5[[#This Row],[DNI]],Calidad!A:Q,17,0),"-")</f>
        <v>0.8693333333333334</v>
      </c>
      <c r="AC32" s="74">
        <f>IFERROR(VLOOKUP(Tabla5[[#This Row],[DNI]],Satisfacción!A:H,8,0),"-")</f>
        <v>0.86538461538461542</v>
      </c>
      <c r="AD32" s="16"/>
      <c r="AE32" s="115">
        <f>IFERROR(VLOOKUP(Tabla5[[#This Row],[DNI]],Toma!A:ZY,'Resumen Asesores'!AE$14,0),"")</f>
        <v>12</v>
      </c>
      <c r="AF32" s="115">
        <f>IFERROR(VLOOKUP(Tabla5[[#This Row],[DNI]],Toma!A:ZY,'Resumen Asesores'!AF$14,0),"")</f>
        <v>0</v>
      </c>
      <c r="AG32" s="115">
        <f>IFERROR(VLOOKUP(Tabla5[[#This Row],[DNI]],Toma!A:ZY,'Resumen Asesores'!AG$14,0),"")</f>
        <v>0</v>
      </c>
      <c r="AH32" s="115">
        <f>IFERROR(VLOOKUP(Tabla5[[#This Row],[DNI]],Toma!A:ZY,'Resumen Asesores'!AH$14,0),"")</f>
        <v>0</v>
      </c>
      <c r="AI32" s="115">
        <f>IFERROR(VLOOKUP(Tabla5[[#This Row],[DNI]],Toma!A:ZY,'Resumen Asesores'!AI$14,0),"")</f>
        <v>0</v>
      </c>
      <c r="AJ32" s="115">
        <f>IFERROR(VLOOKUP(Tabla5[[#This Row],[DNI]],Toma!A:ZY,'Resumen Asesores'!AJ$14,0),"")</f>
        <v>0</v>
      </c>
      <c r="AK32" s="115">
        <f>IFERROR(VLOOKUP(Tabla5[[#This Row],[DNI]],Toma!A:ZY,'Resumen Asesores'!AK$14,0),"")</f>
        <v>0</v>
      </c>
      <c r="AL32" s="115">
        <f>IFERROR(VLOOKUP(Tabla5[[#This Row],[DNI]],Toma!A:ZY,'Resumen Asesores'!AL$14,0),"")</f>
        <v>0</v>
      </c>
      <c r="AM32" s="115">
        <f>IFERROR(VLOOKUP(Tabla5[[#This Row],[DNI]],Toma!A:ZY,'Resumen Asesores'!AM$14,0),"")</f>
        <v>0</v>
      </c>
      <c r="AN32" s="115">
        <f>IFERROR(VLOOKUP(Tabla5[[#This Row],[DNI]],Toma!A:ZY,'Resumen Asesores'!AN$14,0),"")</f>
        <v>0</v>
      </c>
      <c r="AO32" s="115">
        <f>IFERROR(VLOOKUP(Tabla5[[#This Row],[DNI]],Toma!A:ZY,'Resumen Asesores'!AO$14,0),"")</f>
        <v>2</v>
      </c>
      <c r="AP32" s="9">
        <f t="shared" si="20"/>
        <v>0</v>
      </c>
      <c r="AQ32" s="115">
        <f>SUM(Tabla5[[#This Row],[Asistidos]:[DSO]])</f>
        <v>14</v>
      </c>
      <c r="AR32" s="114" t="str">
        <f>IF(Tabla5[[#This Row],[% Horas]]=0,"-",IF(Tabla5[[#This Row],[% Horas]]&gt;=92%,"Cumple","No Cumple"))</f>
        <v>Cumple</v>
      </c>
      <c r="AS32" s="114" t="str">
        <f>IF(Tabla5[[#This Row],[% Productividad]]=0,"-",IF(Tabla5[[#This Row],[% Productividad]]&gt;=100%,"Cumple","No Cumple"))</f>
        <v>Cumple</v>
      </c>
      <c r="AT32" s="114" t="str">
        <f>IF(Tabla5[[#This Row],[TMO FIN SEG]]=0,"-",IF(Tabla5[[#This Row],[TMO FIN SEG]]&lt;290,"Cumple","No Cumple"))</f>
        <v>Cumple</v>
      </c>
      <c r="AU32" s="114" t="str">
        <f>IF(Tabla5[[#This Row],[Nota de Calidad]]="-","-",IF(Tabla5[[#This Row],[Nota de Calidad]]&gt;=85%,"Cumple","No Cumple"))</f>
        <v>Cumple</v>
      </c>
      <c r="AV32" s="114" t="str">
        <f>IF(Tabla5[[#This Row],[Nota de Satisfación]]="-","-",IF(Tabla5[[#This Row],[Nota de Satisfación]]&gt;=78%,"Cumple","No Cumple"))</f>
        <v>Cumple</v>
      </c>
      <c r="AW32" s="114" t="str">
        <f>IF(Tabla5[[#This Row],[Asistidos]]=0,"-",IF(Tabla5[[#This Row],[F]]&gt;=1,"No Cumple","Cumple"))</f>
        <v>Cumple</v>
      </c>
      <c r="AX32" s="114">
        <f>COUNTIF(Tabla5[[#This Row],[Adherencia]:[Presentismo]],"No Cumple")</f>
        <v>0</v>
      </c>
      <c r="AY32" s="70" t="str">
        <f t="shared" si="21"/>
        <v/>
      </c>
      <c r="AZ32" s="71">
        <f>IFERROR(Tabla5[[#This Row],[Llam. Atendidas]]*2.56779661016949,0)</f>
        <v>2056.8050847457616</v>
      </c>
      <c r="BA32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32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32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32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32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32" s="116">
        <f>SUM(Tabla5[[#This Row],[Maqueta Reclamos]:[Maqueta Adherencia]])</f>
        <v>55</v>
      </c>
      <c r="BG32" s="117" t="str">
        <f>IF(Tabla5[[#This Row],[Asistidos]]&lt;15,"No","Si")</f>
        <v>No</v>
      </c>
      <c r="BH32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32" s="72"/>
    </row>
    <row r="33" spans="1:61" x14ac:dyDescent="0.25">
      <c r="A33" s="30" t="s">
        <v>661</v>
      </c>
      <c r="B33" s="30" t="s">
        <v>663</v>
      </c>
      <c r="C33" s="30" t="s">
        <v>26</v>
      </c>
      <c r="D33" s="67">
        <f>IFERROR(VLOOKUP(Tabla5[[#This Row],[DNI]],Toma!A:F,6,0),"")</f>
        <v>45925</v>
      </c>
      <c r="E33" s="67">
        <f>IFERROR(VLOOKUP(Tabla5[[#This Row],[DNI]],Toma!A:G,7,0),"")</f>
        <v>0</v>
      </c>
      <c r="F33" s="30" t="str">
        <f t="shared" ca="1" si="11"/>
        <v>0 año(s); 1 mes(es) y 0 día(s)</v>
      </c>
      <c r="G33" s="30" t="str">
        <f t="shared" si="12"/>
        <v>NUEVO</v>
      </c>
      <c r="H33" s="114" t="str">
        <f>IFERROR(VLOOKUP(Tabla5[[#This Row],[DNI]],Toma!A:ZY,9,0),"")</f>
        <v>TARDE</v>
      </c>
      <c r="I33" s="114" t="str">
        <f>UPPER(IFERROR(VLOOKUP(Tabla5[[#This Row],[DNI]],Toma!A:ZY,5,0),""))</f>
        <v>ACTIVO</v>
      </c>
      <c r="J33" s="114" t="str">
        <f>IFERROR(VLOOKUP(Tabla5[[#This Row],[DNI]],Toma!A:ZY,14,0),"")</f>
        <v>MESA AYUDA</v>
      </c>
      <c r="K33" s="114" t="str">
        <f>IFERROR(VLOOKUP(Tabla5[[#This Row],[DNI]],Toma!A:ZY,10,0),"")</f>
        <v>FULL TIME</v>
      </c>
      <c r="L33" s="68">
        <f>IFERROR(IFERROR(VLOOKUP(A33,Estado!A:E,5,0),"")+IFERROR(VLOOKUP(A33,'Estados OnPremise'!A:D,4,0),""),IFERROR(VLOOKUP(A33,Estado!A:E,5,0),""))</f>
        <v>6.0054609722222221</v>
      </c>
      <c r="M33" s="68">
        <f>IF(Tabla5[[#This Row],[Modalidad]]="FULL TIME",IFERROR((AE33+AF33)*"08:00:00",0),IFERROR((AE33+AF33)*"04:00:00",0))</f>
        <v>6.333333333333333</v>
      </c>
      <c r="N33" s="16">
        <f t="shared" si="13"/>
        <v>0.94823067982456144</v>
      </c>
      <c r="O33" s="114">
        <f>IFERROR(VLOOKUP(A33,Rendimiento!A:E,5,0),"")+IFERROR(VLOOKUP(A33,'Rendimiento OnPremise'!A:E,5,0),0)</f>
        <v>1126</v>
      </c>
      <c r="P33" s="69">
        <f t="shared" si="14"/>
        <v>1116.25</v>
      </c>
      <c r="Q33" s="70">
        <f t="shared" si="15"/>
        <v>1.0087346024636059</v>
      </c>
      <c r="R33" s="11">
        <f t="shared" si="16"/>
        <v>3.988599537037037E-3</v>
      </c>
      <c r="S33" s="13">
        <f>IFERROR(AVERAGEIF(Tabla5[[#This Row],[TMO SEG GC]:[TMO SEG OP]],"&lt;&gt;0"),0)</f>
        <v>344.61500000000001</v>
      </c>
      <c r="T33" s="13">
        <f>IFERROR(VLOOKUP(A33,Rendimiento!A:G,7,0),0)</f>
        <v>344.61500000000001</v>
      </c>
      <c r="U33" s="13" t="str">
        <f>IFERROR(VLOOKUP(A33,'Rendimiento OnPremise'!A:U,21,0),"")</f>
        <v/>
      </c>
      <c r="V33" s="11">
        <f t="shared" si="17"/>
        <v>3.9892708333333334E-3</v>
      </c>
      <c r="W33" s="12">
        <f>IFERROR(VLOOKUP(A33,Rendimiento!A:ZZ,8,0),0)</f>
        <v>344.673</v>
      </c>
      <c r="X33" s="11">
        <f t="shared" si="18"/>
        <v>1.151273148148148E-4</v>
      </c>
      <c r="Y33" s="12">
        <f>IFERROR(VLOOKUP(A33,Rendimiento!A:ZZ,9,0),0)</f>
        <v>9.9469999999999992</v>
      </c>
      <c r="Z33" s="11">
        <f t="shared" si="19"/>
        <v>0</v>
      </c>
      <c r="AA33" s="12">
        <f>IFERROR(VLOOKUP(Tabla5[[#This Row],[DNI]],Rendimiento!A:J,10,0),0)</f>
        <v>0</v>
      </c>
      <c r="AB33" s="17">
        <f>IFERROR(VLOOKUP(Tabla5[[#This Row],[DNI]],Calidad!A:Q,17,0),"-")</f>
        <v>0.8653333333333334</v>
      </c>
      <c r="AC33" s="74">
        <f>IFERROR(VLOOKUP(Tabla5[[#This Row],[DNI]],Satisfacción!A:H,8,0),"-")</f>
        <v>0.90884718498659522</v>
      </c>
      <c r="AD33" s="16"/>
      <c r="AE33" s="115">
        <f>IFERROR(VLOOKUP(Tabla5[[#This Row],[DNI]],Toma!A:ZY,'Resumen Asesores'!AE$14,0),"")</f>
        <v>19</v>
      </c>
      <c r="AF33" s="115">
        <f>IFERROR(VLOOKUP(Tabla5[[#This Row],[DNI]],Toma!A:ZY,'Resumen Asesores'!AF$14,0),"")</f>
        <v>0</v>
      </c>
      <c r="AG33" s="115">
        <f>IFERROR(VLOOKUP(Tabla5[[#This Row],[DNI]],Toma!A:ZY,'Resumen Asesores'!AG$14,0),"")</f>
        <v>0</v>
      </c>
      <c r="AH33" s="115">
        <f>IFERROR(VLOOKUP(Tabla5[[#This Row],[DNI]],Toma!A:ZY,'Resumen Asesores'!AH$14,0),"")</f>
        <v>0</v>
      </c>
      <c r="AI33" s="115">
        <f>IFERROR(VLOOKUP(Tabla5[[#This Row],[DNI]],Toma!A:ZY,'Resumen Asesores'!AI$14,0),"")</f>
        <v>0</v>
      </c>
      <c r="AJ33" s="115">
        <f>IFERROR(VLOOKUP(Tabla5[[#This Row],[DNI]],Toma!A:ZY,'Resumen Asesores'!AJ$14,0),"")</f>
        <v>0</v>
      </c>
      <c r="AK33" s="115">
        <f>IFERROR(VLOOKUP(Tabla5[[#This Row],[DNI]],Toma!A:ZY,'Resumen Asesores'!AK$14,0),"")</f>
        <v>0</v>
      </c>
      <c r="AL33" s="115">
        <f>IFERROR(VLOOKUP(Tabla5[[#This Row],[DNI]],Toma!A:ZY,'Resumen Asesores'!AL$14,0),"")</f>
        <v>0</v>
      </c>
      <c r="AM33" s="115">
        <f>IFERROR(VLOOKUP(Tabla5[[#This Row],[DNI]],Toma!A:ZY,'Resumen Asesores'!AM$14,0),"")</f>
        <v>0</v>
      </c>
      <c r="AN33" s="115">
        <f>IFERROR(VLOOKUP(Tabla5[[#This Row],[DNI]],Toma!A:ZY,'Resumen Asesores'!AN$14,0),"")</f>
        <v>0</v>
      </c>
      <c r="AO33" s="115">
        <f>IFERROR(VLOOKUP(Tabla5[[#This Row],[DNI]],Toma!A:ZY,'Resumen Asesores'!AO$14,0),"")</f>
        <v>3</v>
      </c>
      <c r="AP33" s="9">
        <f t="shared" si="20"/>
        <v>0</v>
      </c>
      <c r="AQ33" s="115">
        <f>SUM(Tabla5[[#This Row],[Asistidos]:[DSO]])</f>
        <v>22</v>
      </c>
      <c r="AR33" s="114" t="str">
        <f>IF(Tabla5[[#This Row],[% Horas]]=0,"-",IF(Tabla5[[#This Row],[% Horas]]&gt;=92%,"Cumple","No Cumple"))</f>
        <v>Cumple</v>
      </c>
      <c r="AS33" s="114" t="str">
        <f>IF(Tabla5[[#This Row],[% Productividad]]=0,"-",IF(Tabla5[[#This Row],[% Productividad]]&gt;=100%,"Cumple","No Cumple"))</f>
        <v>Cumple</v>
      </c>
      <c r="AT33" s="114" t="str">
        <f>IF(Tabla5[[#This Row],[TMO FIN SEG]]=0,"-",IF(Tabla5[[#This Row],[TMO FIN SEG]]&lt;290,"Cumple","No Cumple"))</f>
        <v>No Cumple</v>
      </c>
      <c r="AU33" s="114" t="str">
        <f>IF(Tabla5[[#This Row],[Nota de Calidad]]="-","-",IF(Tabla5[[#This Row],[Nota de Calidad]]&gt;=85%,"Cumple","No Cumple"))</f>
        <v>Cumple</v>
      </c>
      <c r="AV33" s="114" t="str">
        <f>IF(Tabla5[[#This Row],[Nota de Satisfación]]="-","-",IF(Tabla5[[#This Row],[Nota de Satisfación]]&gt;=78%,"Cumple","No Cumple"))</f>
        <v>Cumple</v>
      </c>
      <c r="AW33" s="114" t="str">
        <f>IF(Tabla5[[#This Row],[Asistidos]]=0,"-",IF(Tabla5[[#This Row],[F]]&gt;=1,"No Cumple","Cumple"))</f>
        <v>Cumple</v>
      </c>
      <c r="AX33" s="114">
        <f>COUNTIF(Tabla5[[#This Row],[Adherencia]:[Presentismo]],"No Cumple")</f>
        <v>1</v>
      </c>
      <c r="AY33" s="70" t="str">
        <f t="shared" si="21"/>
        <v/>
      </c>
      <c r="AZ33" s="71">
        <f>IFERROR(Tabla5[[#This Row],[Llam. Atendidas]]*2.56779661016949,0)</f>
        <v>2891.3389830508459</v>
      </c>
      <c r="BA33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33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33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0</v>
      </c>
      <c r="BD33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33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33" s="116">
        <f>SUM(Tabla5[[#This Row],[Maqueta Reclamos]:[Maqueta Adherencia]])</f>
        <v>0</v>
      </c>
      <c r="BG33" s="117" t="str">
        <f>IF(Tabla5[[#This Row],[Asistidos]]&lt;15,"No","Si")</f>
        <v>Si</v>
      </c>
      <c r="BH33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33" s="72"/>
    </row>
    <row r="34" spans="1:61" x14ac:dyDescent="0.25">
      <c r="A34" s="30" t="s">
        <v>665</v>
      </c>
      <c r="B34" s="30" t="s">
        <v>667</v>
      </c>
      <c r="C34" s="30" t="s">
        <v>26</v>
      </c>
      <c r="D34" s="67">
        <f>IFERROR(VLOOKUP(Tabla5[[#This Row],[DNI]],Toma!A:F,6,0),"")</f>
        <v>45925</v>
      </c>
      <c r="E34" s="67">
        <f>IFERROR(VLOOKUP(Tabla5[[#This Row],[DNI]],Toma!A:G,7,0),"")</f>
        <v>0</v>
      </c>
      <c r="F34" s="30" t="str">
        <f t="shared" ca="1" si="11"/>
        <v>0 año(s); 1 mes(es) y 0 día(s)</v>
      </c>
      <c r="G34" s="30" t="str">
        <f t="shared" si="12"/>
        <v>NUEVO</v>
      </c>
      <c r="H34" s="114" t="str">
        <f>IFERROR(VLOOKUP(Tabla5[[#This Row],[DNI]],Toma!A:ZY,9,0),"")</f>
        <v>TARDE</v>
      </c>
      <c r="I34" s="114" t="str">
        <f>UPPER(IFERROR(VLOOKUP(Tabla5[[#This Row],[DNI]],Toma!A:ZY,5,0),""))</f>
        <v>ACTIVO</v>
      </c>
      <c r="J34" s="114" t="str">
        <f>IFERROR(VLOOKUP(Tabla5[[#This Row],[DNI]],Toma!A:ZY,14,0),"")</f>
        <v>MESA AYUDA</v>
      </c>
      <c r="K34" s="114" t="str">
        <f>IFERROR(VLOOKUP(Tabla5[[#This Row],[DNI]],Toma!A:ZY,10,0),"")</f>
        <v>FULL TIME</v>
      </c>
      <c r="L34" s="68">
        <f>IFERROR(IFERROR(VLOOKUP(A34,Estado!A:E,5,0),"")+IFERROR(VLOOKUP(A34,'Estados OnPremise'!A:D,4,0),""),IFERROR(VLOOKUP(A34,Estado!A:E,5,0),""))</f>
        <v>5.9073762731481478</v>
      </c>
      <c r="M34" s="68">
        <f>IF(Tabla5[[#This Row],[Modalidad]]="FULL TIME",IFERROR((AE34+AF34)*"08:00:00",0),IFERROR((AE34+AF34)*"04:00:00",0))</f>
        <v>6.333333333333333</v>
      </c>
      <c r="N34" s="16">
        <f t="shared" si="13"/>
        <v>0.93274362207602335</v>
      </c>
      <c r="O34" s="114">
        <f>IFERROR(VLOOKUP(A34,Rendimiento!A:E,5,0),"")+IFERROR(VLOOKUP(A34,'Rendimiento OnPremise'!A:E,5,0),0)</f>
        <v>1333</v>
      </c>
      <c r="P34" s="69">
        <f t="shared" si="14"/>
        <v>1116.25</v>
      </c>
      <c r="Q34" s="70">
        <f t="shared" si="15"/>
        <v>1.1941769316909294</v>
      </c>
      <c r="R34" s="11">
        <f t="shared" si="16"/>
        <v>3.020810185185185E-3</v>
      </c>
      <c r="S34" s="13">
        <f>IFERROR(AVERAGEIF(Tabla5[[#This Row],[TMO SEG GC]:[TMO SEG OP]],"&lt;&gt;0"),0)</f>
        <v>260.99799999999999</v>
      </c>
      <c r="T34" s="13">
        <f>IFERROR(VLOOKUP(A34,Rendimiento!A:G,7,0),0)</f>
        <v>260.99799999999999</v>
      </c>
      <c r="U34" s="13" t="str">
        <f>IFERROR(VLOOKUP(A34,'Rendimiento OnPremise'!A:U,21,0),"")</f>
        <v/>
      </c>
      <c r="V34" s="11">
        <f t="shared" si="17"/>
        <v>3.0676157407407405E-3</v>
      </c>
      <c r="W34" s="12">
        <f>IFERROR(VLOOKUP(A34,Rendimiento!A:ZZ,8,0),0)</f>
        <v>265.04199999999997</v>
      </c>
      <c r="X34" s="11">
        <f t="shared" si="18"/>
        <v>1.1482638888888888E-4</v>
      </c>
      <c r="Y34" s="12">
        <f>IFERROR(VLOOKUP(A34,Rendimiento!A:ZZ,9,0),0)</f>
        <v>9.9209999999999994</v>
      </c>
      <c r="Z34" s="11">
        <f t="shared" si="19"/>
        <v>8.1018518518518515E-8</v>
      </c>
      <c r="AA34" s="12">
        <f>IFERROR(VLOOKUP(Tabla5[[#This Row],[DNI]],Rendimiento!A:J,10,0),0)</f>
        <v>7.0000000000000001E-3</v>
      </c>
      <c r="AB34" s="17">
        <f>IFERROR(VLOOKUP(Tabla5[[#This Row],[DNI]],Calidad!A:Q,17,0),"-")</f>
        <v>0.80200000000000005</v>
      </c>
      <c r="AC34" s="74">
        <f>IFERROR(VLOOKUP(Tabla5[[#This Row],[DNI]],Satisfacción!A:H,8,0),"-")</f>
        <v>0.86986301369863017</v>
      </c>
      <c r="AD34" s="16"/>
      <c r="AE34" s="115">
        <f>IFERROR(VLOOKUP(Tabla5[[#This Row],[DNI]],Toma!A:ZY,'Resumen Asesores'!AE$14,0),"")</f>
        <v>19</v>
      </c>
      <c r="AF34" s="115">
        <f>IFERROR(VLOOKUP(Tabla5[[#This Row],[DNI]],Toma!A:ZY,'Resumen Asesores'!AF$14,0),"")</f>
        <v>0</v>
      </c>
      <c r="AG34" s="115">
        <f>IFERROR(VLOOKUP(Tabla5[[#This Row],[DNI]],Toma!A:ZY,'Resumen Asesores'!AG$14,0),"")</f>
        <v>0</v>
      </c>
      <c r="AH34" s="115">
        <f>IFERROR(VLOOKUP(Tabla5[[#This Row],[DNI]],Toma!A:ZY,'Resumen Asesores'!AH$14,0),"")</f>
        <v>0</v>
      </c>
      <c r="AI34" s="115">
        <f>IFERROR(VLOOKUP(Tabla5[[#This Row],[DNI]],Toma!A:ZY,'Resumen Asesores'!AI$14,0),"")</f>
        <v>0</v>
      </c>
      <c r="AJ34" s="115">
        <f>IFERROR(VLOOKUP(Tabla5[[#This Row],[DNI]],Toma!A:ZY,'Resumen Asesores'!AJ$14,0),"")</f>
        <v>0</v>
      </c>
      <c r="AK34" s="115">
        <f>IFERROR(VLOOKUP(Tabla5[[#This Row],[DNI]],Toma!A:ZY,'Resumen Asesores'!AK$14,0),"")</f>
        <v>0</v>
      </c>
      <c r="AL34" s="115">
        <f>IFERROR(VLOOKUP(Tabla5[[#This Row],[DNI]],Toma!A:ZY,'Resumen Asesores'!AL$14,0),"")</f>
        <v>0</v>
      </c>
      <c r="AM34" s="115">
        <f>IFERROR(VLOOKUP(Tabla5[[#This Row],[DNI]],Toma!A:ZY,'Resumen Asesores'!AM$14,0),"")</f>
        <v>0</v>
      </c>
      <c r="AN34" s="115">
        <f>IFERROR(VLOOKUP(Tabla5[[#This Row],[DNI]],Toma!A:ZY,'Resumen Asesores'!AN$14,0),"")</f>
        <v>0</v>
      </c>
      <c r="AO34" s="115">
        <f>IFERROR(VLOOKUP(Tabla5[[#This Row],[DNI]],Toma!A:ZY,'Resumen Asesores'!AO$14,0),"")</f>
        <v>3</v>
      </c>
      <c r="AP34" s="9">
        <f t="shared" si="20"/>
        <v>0</v>
      </c>
      <c r="AQ34" s="115">
        <f>SUM(Tabla5[[#This Row],[Asistidos]:[DSO]])</f>
        <v>22</v>
      </c>
      <c r="AR34" s="114" t="str">
        <f>IF(Tabla5[[#This Row],[% Horas]]=0,"-",IF(Tabla5[[#This Row],[% Horas]]&gt;=92%,"Cumple","No Cumple"))</f>
        <v>Cumple</v>
      </c>
      <c r="AS34" s="114" t="str">
        <f>IF(Tabla5[[#This Row],[% Productividad]]=0,"-",IF(Tabla5[[#This Row],[% Productividad]]&gt;=100%,"Cumple","No Cumple"))</f>
        <v>Cumple</v>
      </c>
      <c r="AT34" s="114" t="str">
        <f>IF(Tabla5[[#This Row],[TMO FIN SEG]]=0,"-",IF(Tabla5[[#This Row],[TMO FIN SEG]]&lt;290,"Cumple","No Cumple"))</f>
        <v>Cumple</v>
      </c>
      <c r="AU34" s="114" t="str">
        <f>IF(Tabla5[[#This Row],[Nota de Calidad]]="-","-",IF(Tabla5[[#This Row],[Nota de Calidad]]&gt;=85%,"Cumple","No Cumple"))</f>
        <v>No Cumple</v>
      </c>
      <c r="AV34" s="114" t="str">
        <f>IF(Tabla5[[#This Row],[Nota de Satisfación]]="-","-",IF(Tabla5[[#This Row],[Nota de Satisfación]]&gt;=78%,"Cumple","No Cumple"))</f>
        <v>Cumple</v>
      </c>
      <c r="AW34" s="114" t="str">
        <f>IF(Tabla5[[#This Row],[Asistidos]]=0,"-",IF(Tabla5[[#This Row],[F]]&gt;=1,"No Cumple","Cumple"))</f>
        <v>Cumple</v>
      </c>
      <c r="AX34" s="114">
        <f>COUNTIF(Tabla5[[#This Row],[Adherencia]:[Presentismo]],"No Cumple")</f>
        <v>1</v>
      </c>
      <c r="AY34" s="70" t="str">
        <f t="shared" si="21"/>
        <v/>
      </c>
      <c r="AZ34" s="71">
        <f>IFERROR(Tabla5[[#This Row],[Llam. Atendidas]]*2.56779661016949,0)</f>
        <v>3422.8728813559301</v>
      </c>
      <c r="BA34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34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34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34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34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34" s="116">
        <f>SUM(Tabla5[[#This Row],[Maqueta Reclamos]:[Maqueta Adherencia]])</f>
        <v>55</v>
      </c>
      <c r="BG34" s="117" t="str">
        <f>IF(Tabla5[[#This Row],[Asistidos]]&lt;15,"No","Si")</f>
        <v>Si</v>
      </c>
      <c r="BH34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55</v>
      </c>
      <c r="BI34" s="72"/>
    </row>
    <row r="35" spans="1:61" x14ac:dyDescent="0.25">
      <c r="A35" s="30" t="s">
        <v>658</v>
      </c>
      <c r="B35" s="30" t="s">
        <v>660</v>
      </c>
      <c r="C35" s="30" t="s">
        <v>26</v>
      </c>
      <c r="D35" s="67">
        <f>IFERROR(VLOOKUP(Tabla5[[#This Row],[DNI]],Toma!A:F,6,0),"")</f>
        <v>45925</v>
      </c>
      <c r="E35" s="67">
        <f>IFERROR(VLOOKUP(Tabla5[[#This Row],[DNI]],Toma!A:G,7,0),"")</f>
        <v>0</v>
      </c>
      <c r="F35" s="30" t="str">
        <f t="shared" ca="1" si="11"/>
        <v>0 año(s); 1 mes(es) y 0 día(s)</v>
      </c>
      <c r="G35" s="30" t="str">
        <f t="shared" si="12"/>
        <v>NUEVO</v>
      </c>
      <c r="H35" s="114" t="str">
        <f>IFERROR(VLOOKUP(Tabla5[[#This Row],[DNI]],Toma!A:ZY,9,0),"")</f>
        <v>TARDE</v>
      </c>
      <c r="I35" s="114" t="str">
        <f>UPPER(IFERROR(VLOOKUP(Tabla5[[#This Row],[DNI]],Toma!A:ZY,5,0),""))</f>
        <v>ACTIVO</v>
      </c>
      <c r="J35" s="114" t="str">
        <f>IFERROR(VLOOKUP(Tabla5[[#This Row],[DNI]],Toma!A:ZY,14,0),"")</f>
        <v>MESA AYUDA</v>
      </c>
      <c r="K35" s="114" t="str">
        <f>IFERROR(VLOOKUP(Tabla5[[#This Row],[DNI]],Toma!A:ZY,10,0),"")</f>
        <v>FULL TIME</v>
      </c>
      <c r="L35" s="68">
        <f>IFERROR(IFERROR(VLOOKUP(A35,Estado!A:E,5,0),"")+IFERROR(VLOOKUP(A35,'Estados OnPremise'!A:D,4,0),""),IFERROR(VLOOKUP(A35,Estado!A:E,5,0),""))</f>
        <v>5.602958981481482</v>
      </c>
      <c r="M35" s="68">
        <f>IF(Tabla5[[#This Row],[Modalidad]]="FULL TIME",IFERROR((AE35+AF35)*"08:00:00",0),IFERROR((AE35+AF35)*"04:00:00",0))</f>
        <v>6</v>
      </c>
      <c r="N35" s="16">
        <f t="shared" si="13"/>
        <v>0.93382649691358033</v>
      </c>
      <c r="O35" s="114">
        <f>IFERROR(VLOOKUP(A35,Rendimiento!A:E,5,0),"")+IFERROR(VLOOKUP(A35,'Rendimiento OnPremise'!A:E,5,0),0)</f>
        <v>1310</v>
      </c>
      <c r="P35" s="69">
        <f t="shared" si="14"/>
        <v>1057.5</v>
      </c>
      <c r="Q35" s="70">
        <f t="shared" si="15"/>
        <v>1.2387706855791962</v>
      </c>
      <c r="R35" s="11">
        <f t="shared" si="16"/>
        <v>2.984085648148148E-3</v>
      </c>
      <c r="S35" s="13">
        <f>IFERROR(AVERAGEIF(Tabla5[[#This Row],[TMO SEG GC]:[TMO SEG OP]],"&lt;&gt;0"),0)</f>
        <v>257.82499999999999</v>
      </c>
      <c r="T35" s="13">
        <f>IFERROR(VLOOKUP(A35,Rendimiento!A:G,7,0),0)</f>
        <v>257.82499999999999</v>
      </c>
      <c r="U35" s="13" t="str">
        <f>IFERROR(VLOOKUP(A35,'Rendimiento OnPremise'!A:U,21,0),"")</f>
        <v/>
      </c>
      <c r="V35" s="11">
        <f t="shared" si="17"/>
        <v>3.0232986111111116E-3</v>
      </c>
      <c r="W35" s="12">
        <f>IFERROR(VLOOKUP(A35,Rendimiento!A:ZZ,8,0),0)</f>
        <v>261.21300000000002</v>
      </c>
      <c r="X35" s="11">
        <f t="shared" si="18"/>
        <v>9.3310185185185179E-5</v>
      </c>
      <c r="Y35" s="12">
        <f>IFERROR(VLOOKUP(A35,Rendimiento!A:ZZ,9,0),0)</f>
        <v>8.0619999999999994</v>
      </c>
      <c r="Z35" s="11">
        <f t="shared" si="19"/>
        <v>0</v>
      </c>
      <c r="AA35" s="12">
        <f>IFERROR(VLOOKUP(Tabla5[[#This Row],[DNI]],Rendimiento!A:J,10,0),0)</f>
        <v>0</v>
      </c>
      <c r="AB35" s="17">
        <f>IFERROR(VLOOKUP(Tabla5[[#This Row],[DNI]],Calidad!A:Q,17,0),"-")</f>
        <v>0.92600000000000005</v>
      </c>
      <c r="AC35" s="74">
        <f>IFERROR(VLOOKUP(Tabla5[[#This Row],[DNI]],Satisfacción!A:H,8,0),"-")</f>
        <v>0.90526315789473688</v>
      </c>
      <c r="AD35" s="16"/>
      <c r="AE35" s="115">
        <f>IFERROR(VLOOKUP(Tabla5[[#This Row],[DNI]],Toma!A:ZY,'Resumen Asesores'!AE$14,0),"")</f>
        <v>18</v>
      </c>
      <c r="AF35" s="115">
        <f>IFERROR(VLOOKUP(Tabla5[[#This Row],[DNI]],Toma!A:ZY,'Resumen Asesores'!AF$14,0),"")</f>
        <v>0</v>
      </c>
      <c r="AG35" s="115">
        <f>IFERROR(VLOOKUP(Tabla5[[#This Row],[DNI]],Toma!A:ZY,'Resumen Asesores'!AG$14,0),"")</f>
        <v>0</v>
      </c>
      <c r="AH35" s="115">
        <f>IFERROR(VLOOKUP(Tabla5[[#This Row],[DNI]],Toma!A:ZY,'Resumen Asesores'!AH$14,0),"")</f>
        <v>0</v>
      </c>
      <c r="AI35" s="115">
        <f>IFERROR(VLOOKUP(Tabla5[[#This Row],[DNI]],Toma!A:ZY,'Resumen Asesores'!AI$14,0),"")</f>
        <v>0</v>
      </c>
      <c r="AJ35" s="115">
        <f>IFERROR(VLOOKUP(Tabla5[[#This Row],[DNI]],Toma!A:ZY,'Resumen Asesores'!AJ$14,0),"")</f>
        <v>0</v>
      </c>
      <c r="AK35" s="115">
        <f>IFERROR(VLOOKUP(Tabla5[[#This Row],[DNI]],Toma!A:ZY,'Resumen Asesores'!AK$14,0),"")</f>
        <v>0</v>
      </c>
      <c r="AL35" s="115">
        <f>IFERROR(VLOOKUP(Tabla5[[#This Row],[DNI]],Toma!A:ZY,'Resumen Asesores'!AL$14,0),"")</f>
        <v>0</v>
      </c>
      <c r="AM35" s="115">
        <f>IFERROR(VLOOKUP(Tabla5[[#This Row],[DNI]],Toma!A:ZY,'Resumen Asesores'!AM$14,0),"")</f>
        <v>1</v>
      </c>
      <c r="AN35" s="115">
        <f>IFERROR(VLOOKUP(Tabla5[[#This Row],[DNI]],Toma!A:ZY,'Resumen Asesores'!AN$14,0),"")</f>
        <v>0</v>
      </c>
      <c r="AO35" s="115">
        <f>IFERROR(VLOOKUP(Tabla5[[#This Row],[DNI]],Toma!A:ZY,'Resumen Asesores'!AO$14,0),"")</f>
        <v>3</v>
      </c>
      <c r="AP35" s="9">
        <f t="shared" si="20"/>
        <v>0</v>
      </c>
      <c r="AQ35" s="115">
        <f>SUM(Tabla5[[#This Row],[Asistidos]:[DSO]])</f>
        <v>22</v>
      </c>
      <c r="AR35" s="114" t="str">
        <f>IF(Tabla5[[#This Row],[% Horas]]=0,"-",IF(Tabla5[[#This Row],[% Horas]]&gt;=92%,"Cumple","No Cumple"))</f>
        <v>Cumple</v>
      </c>
      <c r="AS35" s="114" t="str">
        <f>IF(Tabla5[[#This Row],[% Productividad]]=0,"-",IF(Tabla5[[#This Row],[% Productividad]]&gt;=100%,"Cumple","No Cumple"))</f>
        <v>Cumple</v>
      </c>
      <c r="AT35" s="114" t="str">
        <f>IF(Tabla5[[#This Row],[TMO FIN SEG]]=0,"-",IF(Tabla5[[#This Row],[TMO FIN SEG]]&lt;290,"Cumple","No Cumple"))</f>
        <v>Cumple</v>
      </c>
      <c r="AU35" s="114" t="str">
        <f>IF(Tabla5[[#This Row],[Nota de Calidad]]="-","-",IF(Tabla5[[#This Row],[Nota de Calidad]]&gt;=85%,"Cumple","No Cumple"))</f>
        <v>Cumple</v>
      </c>
      <c r="AV35" s="114" t="str">
        <f>IF(Tabla5[[#This Row],[Nota de Satisfación]]="-","-",IF(Tabla5[[#This Row],[Nota de Satisfación]]&gt;=78%,"Cumple","No Cumple"))</f>
        <v>Cumple</v>
      </c>
      <c r="AW35" s="114" t="str">
        <f>IF(Tabla5[[#This Row],[Asistidos]]=0,"-",IF(Tabla5[[#This Row],[F]]&gt;=1,"No Cumple","Cumple"))</f>
        <v>Cumple</v>
      </c>
      <c r="AX35" s="114">
        <f>COUNTIF(Tabla5[[#This Row],[Adherencia]:[Presentismo]],"No Cumple")</f>
        <v>0</v>
      </c>
      <c r="AY35" s="70" t="str">
        <f t="shared" si="21"/>
        <v/>
      </c>
      <c r="AZ35" s="71">
        <f>IFERROR(Tabla5[[#This Row],[Llam. Atendidas]]*2.56779661016949,0)</f>
        <v>3363.8135593220318</v>
      </c>
      <c r="BA35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35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35</v>
      </c>
      <c r="BC35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35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35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35" s="116">
        <f>SUM(Tabla5[[#This Row],[Maqueta Reclamos]:[Maqueta Adherencia]])</f>
        <v>90</v>
      </c>
      <c r="BG35" s="117" t="str">
        <f>IF(Tabla5[[#This Row],[Asistidos]]&lt;15,"No","Si")</f>
        <v>Si</v>
      </c>
      <c r="BH35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90</v>
      </c>
      <c r="BI35" s="72"/>
    </row>
    <row r="36" spans="1:61" x14ac:dyDescent="0.25">
      <c r="A36" s="30" t="s">
        <v>551</v>
      </c>
      <c r="B36" s="30" t="s">
        <v>552</v>
      </c>
      <c r="C36" s="30" t="s">
        <v>26</v>
      </c>
      <c r="D36" s="67">
        <f>IFERROR(VLOOKUP(Tabla5[[#This Row],[DNI]],Toma!A:F,6,0),"")</f>
        <v>45885</v>
      </c>
      <c r="E36" s="67">
        <f>IFERROR(VLOOKUP(Tabla5[[#This Row],[DNI]],Toma!A:G,7,0),"")</f>
        <v>0</v>
      </c>
      <c r="F36" s="30" t="str">
        <f t="shared" ca="1" si="11"/>
        <v>0 año(s); 2 mes(es) y 9 día(s)</v>
      </c>
      <c r="G36" s="30" t="str">
        <f t="shared" si="12"/>
        <v>INTERMEDIO</v>
      </c>
      <c r="H36" s="114" t="str">
        <f>IFERROR(VLOOKUP(Tabla5[[#This Row],[DNI]],Toma!A:ZY,9,0),"")</f>
        <v>TARDE</v>
      </c>
      <c r="I36" s="114" t="str">
        <f>UPPER(IFERROR(VLOOKUP(Tabla5[[#This Row],[DNI]],Toma!A:ZY,5,0),""))</f>
        <v>ACTIVO</v>
      </c>
      <c r="J36" s="114" t="str">
        <f>IFERROR(VLOOKUP(Tabla5[[#This Row],[DNI]],Toma!A:ZY,14,0),"")</f>
        <v>MESA AYUDA</v>
      </c>
      <c r="K36" s="114" t="str">
        <f>IFERROR(VLOOKUP(Tabla5[[#This Row],[DNI]],Toma!A:ZY,10,0),"")</f>
        <v>FULL TIME</v>
      </c>
      <c r="L36" s="68">
        <f>IFERROR(IFERROR(VLOOKUP(A36,Estado!A:E,5,0),"")+IFERROR(VLOOKUP(A36,'Estados OnPremise'!A:D,4,0),""),IFERROR(VLOOKUP(A36,Estado!A:E,5,0),""))</f>
        <v>5.6665259606481477</v>
      </c>
      <c r="M36" s="68">
        <f>IF(Tabla5[[#This Row],[Modalidad]]="FULL TIME",IFERROR((AE36+AF36)*"08:00:00",0),IFERROR((AE36+AF36)*"04:00:00",0))</f>
        <v>5.6666666666666661</v>
      </c>
      <c r="N36" s="16">
        <f t="shared" si="13"/>
        <v>0.99997516952614385</v>
      </c>
      <c r="O36" s="114">
        <f>IFERROR(VLOOKUP(A36,Rendimiento!A:E,5,0),"")+IFERROR(VLOOKUP(A36,'Rendimiento OnPremise'!A:E,5,0),0)</f>
        <v>1471</v>
      </c>
      <c r="P36" s="69">
        <f t="shared" si="14"/>
        <v>998.75</v>
      </c>
      <c r="Q36" s="70">
        <f t="shared" si="15"/>
        <v>1.4728410513141428</v>
      </c>
      <c r="R36" s="11">
        <f t="shared" si="16"/>
        <v>3.2732291666666669E-3</v>
      </c>
      <c r="S36" s="13">
        <f>IFERROR(AVERAGEIF(Tabla5[[#This Row],[TMO SEG GC]:[TMO SEG OP]],"&lt;&gt;0"),0)</f>
        <v>282.80700000000002</v>
      </c>
      <c r="T36" s="13">
        <f>IFERROR(VLOOKUP(A36,Rendimiento!A:G,7,0),0)</f>
        <v>282.80700000000002</v>
      </c>
      <c r="U36" s="13" t="str">
        <f>IFERROR(VLOOKUP(A36,'Rendimiento OnPremise'!A:U,21,0),"")</f>
        <v/>
      </c>
      <c r="V36" s="11">
        <f t="shared" si="17"/>
        <v>3.2395949074074076E-3</v>
      </c>
      <c r="W36" s="12">
        <f>IFERROR(VLOOKUP(A36,Rendimiento!A:ZZ,8,0),0)</f>
        <v>279.90100000000001</v>
      </c>
      <c r="X36" s="11">
        <f t="shared" si="18"/>
        <v>9.5798611111111103E-5</v>
      </c>
      <c r="Y36" s="12">
        <f>IFERROR(VLOOKUP(A36,Rendimiento!A:ZZ,9,0),0)</f>
        <v>8.2769999999999992</v>
      </c>
      <c r="Z36" s="11">
        <f t="shared" si="19"/>
        <v>7.0601851851851846E-7</v>
      </c>
      <c r="AA36" s="12">
        <f>IFERROR(VLOOKUP(Tabla5[[#This Row],[DNI]],Rendimiento!A:J,10,0),0)</f>
        <v>6.0999999999999999E-2</v>
      </c>
      <c r="AB36" s="17">
        <f>IFERROR(VLOOKUP(Tabla5[[#This Row],[DNI]],Calidad!A:Q,17,0),"-")</f>
        <v>0.76000000000000012</v>
      </c>
      <c r="AC36" s="74">
        <f>IFERROR(VLOOKUP(Tabla5[[#This Row],[DNI]],Satisfacción!A:H,8,0),"-")</f>
        <v>0.81924198250728864</v>
      </c>
      <c r="AD36" s="16"/>
      <c r="AE36" s="115">
        <f>IFERROR(VLOOKUP(Tabla5[[#This Row],[DNI]],Toma!A:ZY,'Resumen Asesores'!AE$14,0),"")</f>
        <v>17</v>
      </c>
      <c r="AF36" s="115">
        <f>IFERROR(VLOOKUP(Tabla5[[#This Row],[DNI]],Toma!A:ZY,'Resumen Asesores'!AF$14,0),"")</f>
        <v>0</v>
      </c>
      <c r="AG36" s="115">
        <f>IFERROR(VLOOKUP(Tabla5[[#This Row],[DNI]],Toma!A:ZY,'Resumen Asesores'!AG$14,0),"")</f>
        <v>0</v>
      </c>
      <c r="AH36" s="115">
        <f>IFERROR(VLOOKUP(Tabla5[[#This Row],[DNI]],Toma!A:ZY,'Resumen Asesores'!AH$14,0),"")</f>
        <v>0</v>
      </c>
      <c r="AI36" s="115">
        <f>IFERROR(VLOOKUP(Tabla5[[#This Row],[DNI]],Toma!A:ZY,'Resumen Asesores'!AI$14,0),"")</f>
        <v>0</v>
      </c>
      <c r="AJ36" s="115">
        <f>IFERROR(VLOOKUP(Tabla5[[#This Row],[DNI]],Toma!A:ZY,'Resumen Asesores'!AJ$14,0),"")</f>
        <v>0</v>
      </c>
      <c r="AK36" s="115">
        <f>IFERROR(VLOOKUP(Tabla5[[#This Row],[DNI]],Toma!A:ZY,'Resumen Asesores'!AK$14,0),"")</f>
        <v>0</v>
      </c>
      <c r="AL36" s="115">
        <f>IFERROR(VLOOKUP(Tabla5[[#This Row],[DNI]],Toma!A:ZY,'Resumen Asesores'!AL$14,0),"")</f>
        <v>0</v>
      </c>
      <c r="AM36" s="115">
        <f>IFERROR(VLOOKUP(Tabla5[[#This Row],[DNI]],Toma!A:ZY,'Resumen Asesores'!AM$14,0),"")</f>
        <v>1</v>
      </c>
      <c r="AN36" s="115">
        <f>IFERROR(VLOOKUP(Tabla5[[#This Row],[DNI]],Toma!A:ZY,'Resumen Asesores'!AN$14,0),"")</f>
        <v>0</v>
      </c>
      <c r="AO36" s="115">
        <f>IFERROR(VLOOKUP(Tabla5[[#This Row],[DNI]],Toma!A:ZY,'Resumen Asesores'!AO$14,0),"")</f>
        <v>3</v>
      </c>
      <c r="AP36" s="9">
        <f t="shared" si="20"/>
        <v>0</v>
      </c>
      <c r="AQ36" s="115">
        <f>SUM(Tabla5[[#This Row],[Asistidos]:[DSO]])</f>
        <v>21</v>
      </c>
      <c r="AR36" s="114" t="str">
        <f>IF(Tabla5[[#This Row],[% Horas]]=0,"-",IF(Tabla5[[#This Row],[% Horas]]&gt;=92%,"Cumple","No Cumple"))</f>
        <v>Cumple</v>
      </c>
      <c r="AS36" s="114" t="str">
        <f>IF(Tabla5[[#This Row],[% Productividad]]=0,"-",IF(Tabla5[[#This Row],[% Productividad]]&gt;=100%,"Cumple","No Cumple"))</f>
        <v>Cumple</v>
      </c>
      <c r="AT36" s="114" t="str">
        <f>IF(Tabla5[[#This Row],[TMO FIN SEG]]=0,"-",IF(Tabla5[[#This Row],[TMO FIN SEG]]&lt;290,"Cumple","No Cumple"))</f>
        <v>Cumple</v>
      </c>
      <c r="AU36" s="114" t="str">
        <f>IF(Tabla5[[#This Row],[Nota de Calidad]]="-","-",IF(Tabla5[[#This Row],[Nota de Calidad]]&gt;=85%,"Cumple","No Cumple"))</f>
        <v>No Cumple</v>
      </c>
      <c r="AV36" s="114" t="str">
        <f>IF(Tabla5[[#This Row],[Nota de Satisfación]]="-","-",IF(Tabla5[[#This Row],[Nota de Satisfación]]&gt;=78%,"Cumple","No Cumple"))</f>
        <v>Cumple</v>
      </c>
      <c r="AW36" s="114" t="str">
        <f>IF(Tabla5[[#This Row],[Asistidos]]=0,"-",IF(Tabla5[[#This Row],[F]]&gt;=1,"No Cumple","Cumple"))</f>
        <v>Cumple</v>
      </c>
      <c r="AX36" s="114">
        <f>COUNTIF(Tabla5[[#This Row],[Adherencia]:[Presentismo]],"No Cumple")</f>
        <v>1</v>
      </c>
      <c r="AY36" s="70" t="str">
        <f t="shared" si="21"/>
        <v/>
      </c>
      <c r="AZ36" s="71">
        <f>IFERROR(Tabla5[[#This Row],[Llam. Atendidas]]*2.56779661016949,0)</f>
        <v>3777.2288135593199</v>
      </c>
      <c r="BA36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36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36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36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36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36" s="116">
        <f>SUM(Tabla5[[#This Row],[Maqueta Reclamos]:[Maqueta Adherencia]])</f>
        <v>55</v>
      </c>
      <c r="BG36" s="117" t="str">
        <f>IF(Tabla5[[#This Row],[Asistidos]]&lt;15,"No","Si")</f>
        <v>Si</v>
      </c>
      <c r="BH36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55</v>
      </c>
      <c r="BI36" s="72"/>
    </row>
    <row r="37" spans="1:61" x14ac:dyDescent="0.25">
      <c r="A37" s="30" t="s">
        <v>31</v>
      </c>
      <c r="B37" s="30" t="s">
        <v>33</v>
      </c>
      <c r="C37" s="30" t="s">
        <v>26</v>
      </c>
      <c r="D37" s="67">
        <f>IFERROR(VLOOKUP(Tabla5[[#This Row],[DNI]],Toma!A:F,6,0),"")</f>
        <v>45414</v>
      </c>
      <c r="E37" s="67">
        <f>IFERROR(VLOOKUP(Tabla5[[#This Row],[DNI]],Toma!A:G,7,0),"")</f>
        <v>0</v>
      </c>
      <c r="F37" s="30" t="str">
        <f t="shared" ca="1" si="11"/>
        <v>1 año(s); 5 mes(es) y 23 día(s)</v>
      </c>
      <c r="G37" s="30" t="str">
        <f t="shared" si="12"/>
        <v>ANTIGUO</v>
      </c>
      <c r="H37" s="114" t="str">
        <f>IFERROR(VLOOKUP(Tabla5[[#This Row],[DNI]],Toma!A:ZY,9,0),"")</f>
        <v>TARDE</v>
      </c>
      <c r="I37" s="114" t="str">
        <f>UPPER(IFERROR(VLOOKUP(Tabla5[[#This Row],[DNI]],Toma!A:ZY,5,0),""))</f>
        <v>ACTIVO</v>
      </c>
      <c r="J37" s="114" t="str">
        <f>IFERROR(VLOOKUP(Tabla5[[#This Row],[DNI]],Toma!A:ZY,14,0),"")</f>
        <v>A.CORRESPONSAL</v>
      </c>
      <c r="K37" s="114" t="str">
        <f>IFERROR(VLOOKUP(Tabla5[[#This Row],[DNI]],Toma!A:ZY,10,0),"")</f>
        <v>FULL TIME</v>
      </c>
      <c r="L37" s="68">
        <f>IFERROR(IFERROR(VLOOKUP(A37,Estado!A:E,5,0),"")+IFERROR(VLOOKUP(A37,'Estados OnPremise'!A:D,4,0),""),IFERROR(VLOOKUP(A37,Estado!A:E,5,0),""))</f>
        <v>6.4273724537037031</v>
      </c>
      <c r="M37" s="68">
        <f>IF(Tabla5[[#This Row],[Modalidad]]="FULL TIME",IFERROR((AE37+AF37)*"08:00:00",0),IFERROR((AE37+AF37)*"04:00:00",0))</f>
        <v>6.333333333333333</v>
      </c>
      <c r="N37" s="16">
        <f t="shared" si="13"/>
        <v>1</v>
      </c>
      <c r="O37" s="114">
        <f>IFERROR(VLOOKUP(A37,Rendimiento!A:E,5,0),"")+IFERROR(VLOOKUP(A37,'Rendimiento OnPremise'!A:E,5,0),0)</f>
        <v>1521</v>
      </c>
      <c r="P37" s="69">
        <f t="shared" si="14"/>
        <v>1116.25</v>
      </c>
      <c r="Q37" s="70">
        <f t="shared" si="15"/>
        <v>1.3625979843225084</v>
      </c>
      <c r="R37" s="11">
        <f t="shared" si="16"/>
        <v>3.3496180555555553E-3</v>
      </c>
      <c r="S37" s="13">
        <f>IFERROR(AVERAGEIF(Tabla5[[#This Row],[TMO SEG GC]:[TMO SEG OP]],"&lt;&gt;0"),0)</f>
        <v>289.40699999999998</v>
      </c>
      <c r="T37" s="13">
        <f>IFERROR(VLOOKUP(A37,Rendimiento!A:G,7,0),0)</f>
        <v>289.40699999999998</v>
      </c>
      <c r="U37" s="13" t="str">
        <f>IFERROR(VLOOKUP(A37,'Rendimiento OnPremise'!A:U,21,0),"")</f>
        <v/>
      </c>
      <c r="V37" s="11">
        <f t="shared" si="17"/>
        <v>3.4447685185185184E-3</v>
      </c>
      <c r="W37" s="12">
        <f>IFERROR(VLOOKUP(A37,Rendimiento!A:ZZ,8,0),0)</f>
        <v>297.62799999999999</v>
      </c>
      <c r="X37" s="11">
        <f t="shared" si="18"/>
        <v>7.5555555555555556E-5</v>
      </c>
      <c r="Y37" s="12">
        <f>IFERROR(VLOOKUP(A37,Rendimiento!A:ZZ,9,0),0)</f>
        <v>6.5279999999999996</v>
      </c>
      <c r="Z37" s="11">
        <f t="shared" si="19"/>
        <v>3.472222222222222E-8</v>
      </c>
      <c r="AA37" s="12">
        <f>IFERROR(VLOOKUP(Tabla5[[#This Row],[DNI]],Rendimiento!A:J,10,0),0)</f>
        <v>3.0000000000000001E-3</v>
      </c>
      <c r="AB37" s="17">
        <f>IFERROR(VLOOKUP(Tabla5[[#This Row],[DNI]],Calidad!A:Q,17,0),"-")</f>
        <v>0.77666666666666673</v>
      </c>
      <c r="AC37" s="74">
        <f>IFERROR(VLOOKUP(Tabla5[[#This Row],[DNI]],Satisfacción!A:H,8,0),"-")</f>
        <v>0.5848214285714286</v>
      </c>
      <c r="AD37" s="16"/>
      <c r="AE37" s="115">
        <f>IFERROR(VLOOKUP(Tabla5[[#This Row],[DNI]],Toma!A:ZY,'Resumen Asesores'!AE$14,0),"")</f>
        <v>19</v>
      </c>
      <c r="AF37" s="115">
        <f>IFERROR(VLOOKUP(Tabla5[[#This Row],[DNI]],Toma!A:ZY,'Resumen Asesores'!AF$14,0),"")</f>
        <v>0</v>
      </c>
      <c r="AG37" s="115">
        <f>IFERROR(VLOOKUP(Tabla5[[#This Row],[DNI]],Toma!A:ZY,'Resumen Asesores'!AG$14,0),"")</f>
        <v>0</v>
      </c>
      <c r="AH37" s="115">
        <f>IFERROR(VLOOKUP(Tabla5[[#This Row],[DNI]],Toma!A:ZY,'Resumen Asesores'!AH$14,0),"")</f>
        <v>0</v>
      </c>
      <c r="AI37" s="115">
        <f>IFERROR(VLOOKUP(Tabla5[[#This Row],[DNI]],Toma!A:ZY,'Resumen Asesores'!AI$14,0),"")</f>
        <v>0</v>
      </c>
      <c r="AJ37" s="115">
        <f>IFERROR(VLOOKUP(Tabla5[[#This Row],[DNI]],Toma!A:ZY,'Resumen Asesores'!AJ$14,0),"")</f>
        <v>0</v>
      </c>
      <c r="AK37" s="115">
        <f>IFERROR(VLOOKUP(Tabla5[[#This Row],[DNI]],Toma!A:ZY,'Resumen Asesores'!AK$14,0),"")</f>
        <v>0</v>
      </c>
      <c r="AL37" s="115">
        <f>IFERROR(VLOOKUP(Tabla5[[#This Row],[DNI]],Toma!A:ZY,'Resumen Asesores'!AL$14,0),"")</f>
        <v>0</v>
      </c>
      <c r="AM37" s="115">
        <f>IFERROR(VLOOKUP(Tabla5[[#This Row],[DNI]],Toma!A:ZY,'Resumen Asesores'!AM$14,0),"")</f>
        <v>0</v>
      </c>
      <c r="AN37" s="115">
        <f>IFERROR(VLOOKUP(Tabla5[[#This Row],[DNI]],Toma!A:ZY,'Resumen Asesores'!AN$14,0),"")</f>
        <v>0</v>
      </c>
      <c r="AO37" s="115">
        <f>IFERROR(VLOOKUP(Tabla5[[#This Row],[DNI]],Toma!A:ZY,'Resumen Asesores'!AO$14,0),"")</f>
        <v>3</v>
      </c>
      <c r="AP37" s="9">
        <f t="shared" si="20"/>
        <v>0</v>
      </c>
      <c r="AQ37" s="115">
        <f>SUM(Tabla5[[#This Row],[Asistidos]:[DSO]])</f>
        <v>22</v>
      </c>
      <c r="AR37" s="114" t="str">
        <f>IF(Tabla5[[#This Row],[% Horas]]=0,"-",IF(Tabla5[[#This Row],[% Horas]]&gt;=92%,"Cumple","No Cumple"))</f>
        <v>Cumple</v>
      </c>
      <c r="AS37" s="114" t="str">
        <f>IF(Tabla5[[#This Row],[% Productividad]]=0,"-",IF(Tabla5[[#This Row],[% Productividad]]&gt;=100%,"Cumple","No Cumple"))</f>
        <v>Cumple</v>
      </c>
      <c r="AT37" s="114" t="str">
        <f>IF(Tabla5[[#This Row],[TMO FIN SEG]]=0,"-",IF(Tabla5[[#This Row],[TMO FIN SEG]]&lt;290,"Cumple","No Cumple"))</f>
        <v>Cumple</v>
      </c>
      <c r="AU37" s="114" t="str">
        <f>IF(Tabla5[[#This Row],[Nota de Calidad]]="-","-",IF(Tabla5[[#This Row],[Nota de Calidad]]&gt;=85%,"Cumple","No Cumple"))</f>
        <v>No Cumple</v>
      </c>
      <c r="AV37" s="114" t="str">
        <f>IF(Tabla5[[#This Row],[Nota de Satisfación]]="-","-",IF(Tabla5[[#This Row],[Nota de Satisfación]]&gt;=78%,"Cumple","No Cumple"))</f>
        <v>No Cumple</v>
      </c>
      <c r="AW37" s="114" t="str">
        <f>IF(Tabla5[[#This Row],[Asistidos]]=0,"-",IF(Tabla5[[#This Row],[F]]&gt;=1,"No Cumple","Cumple"))</f>
        <v>Cumple</v>
      </c>
      <c r="AX37" s="114">
        <f>COUNTIF(Tabla5[[#This Row],[Adherencia]:[Presentismo]],"No Cumple")</f>
        <v>2</v>
      </c>
      <c r="AY37" s="70" t="str">
        <f t="shared" si="21"/>
        <v/>
      </c>
      <c r="AZ37" s="71">
        <f>IFERROR(Tabla5[[#This Row],[Llam. Atendidas]]*2.56779661016949,0)</f>
        <v>3905.6186440677943</v>
      </c>
      <c r="BA37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37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37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37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37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37" s="116">
        <f>SUM(Tabla5[[#This Row],[Maqueta Reclamos]:[Maqueta Adherencia]])</f>
        <v>55</v>
      </c>
      <c r="BG37" s="117" t="str">
        <f>IF(Tabla5[[#This Row],[Asistidos]]&lt;15,"No","Si")</f>
        <v>Si</v>
      </c>
      <c r="BH37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55</v>
      </c>
      <c r="BI37" s="72"/>
    </row>
    <row r="38" spans="1:61" x14ac:dyDescent="0.25">
      <c r="A38" s="30" t="s">
        <v>537</v>
      </c>
      <c r="B38" s="30" t="s">
        <v>538</v>
      </c>
      <c r="C38" s="30" t="s">
        <v>26</v>
      </c>
      <c r="D38" s="67">
        <f>IFERROR(VLOOKUP(Tabla5[[#This Row],[DNI]],Toma!A:F,6,0),"")</f>
        <v>45877</v>
      </c>
      <c r="E38" s="67">
        <f>IFERROR(VLOOKUP(Tabla5[[#This Row],[DNI]],Toma!A:G,7,0),"")</f>
        <v>0</v>
      </c>
      <c r="F38" s="30" t="str">
        <f t="shared" ca="1" si="11"/>
        <v>0 año(s); 2 mes(es) y 17 día(s)</v>
      </c>
      <c r="G38" s="30" t="str">
        <f t="shared" si="12"/>
        <v>INTERMEDIO</v>
      </c>
      <c r="H38" s="114" t="str">
        <f>IFERROR(VLOOKUP(Tabla5[[#This Row],[DNI]],Toma!A:ZY,9,0),"")</f>
        <v>TARDE</v>
      </c>
      <c r="I38" s="114" t="str">
        <f>UPPER(IFERROR(VLOOKUP(Tabla5[[#This Row],[DNI]],Toma!A:ZY,5,0),""))</f>
        <v>ACTIVO</v>
      </c>
      <c r="J38" s="114" t="str">
        <f>IFERROR(VLOOKUP(Tabla5[[#This Row],[DNI]],Toma!A:ZY,14,0),"")</f>
        <v>MESA AYUDA</v>
      </c>
      <c r="K38" s="114" t="str">
        <f>IFERROR(VLOOKUP(Tabla5[[#This Row],[DNI]],Toma!A:ZY,10,0),"")</f>
        <v>FULL TIME</v>
      </c>
      <c r="L38" s="68">
        <f>IFERROR(IFERROR(VLOOKUP(A38,Estado!A:E,5,0),"")+IFERROR(VLOOKUP(A38,'Estados OnPremise'!A:D,4,0),""),IFERROR(VLOOKUP(A38,Estado!A:E,5,0),""))</f>
        <v>3.9971520601851855</v>
      </c>
      <c r="M38" s="68">
        <f>IF(Tabla5[[#This Row],[Modalidad]]="FULL TIME",IFERROR((AE38+AF38)*"08:00:00",0),IFERROR((AE38+AF38)*"04:00:00",0))</f>
        <v>4.333333333333333</v>
      </c>
      <c r="N38" s="16">
        <f t="shared" si="13"/>
        <v>0.92241970619658131</v>
      </c>
      <c r="O38" s="114">
        <f>IFERROR(VLOOKUP(A38,Rendimiento!A:E,5,0),"")+IFERROR(VLOOKUP(A38,'Rendimiento OnPremise'!A:E,5,0),0)</f>
        <v>824</v>
      </c>
      <c r="P38" s="69">
        <f t="shared" si="14"/>
        <v>763.75</v>
      </c>
      <c r="Q38" s="70">
        <f t="shared" si="15"/>
        <v>1.0788870703764322</v>
      </c>
      <c r="R38" s="11">
        <f t="shared" si="16"/>
        <v>3.6437499999999999E-3</v>
      </c>
      <c r="S38" s="13">
        <f>IFERROR(AVERAGEIF(Tabla5[[#This Row],[TMO SEG GC]:[TMO SEG OP]],"&lt;&gt;0"),0)</f>
        <v>314.82</v>
      </c>
      <c r="T38" s="13">
        <f>IFERROR(VLOOKUP(A38,Rendimiento!A:G,7,0),0)</f>
        <v>314.82</v>
      </c>
      <c r="U38" s="13" t="str">
        <f>IFERROR(VLOOKUP(A38,'Rendimiento OnPremise'!A:U,21,0),"")</f>
        <v/>
      </c>
      <c r="V38" s="11">
        <f t="shared" si="17"/>
        <v>3.7223379629629633E-3</v>
      </c>
      <c r="W38" s="12">
        <f>IFERROR(VLOOKUP(A38,Rendimiento!A:ZZ,8,0),0)</f>
        <v>321.61</v>
      </c>
      <c r="X38" s="11">
        <f t="shared" si="18"/>
        <v>7.2280092592592589E-5</v>
      </c>
      <c r="Y38" s="12">
        <f>IFERROR(VLOOKUP(A38,Rendimiento!A:ZZ,9,0),0)</f>
        <v>6.2450000000000001</v>
      </c>
      <c r="Z38" s="11">
        <f t="shared" si="19"/>
        <v>0</v>
      </c>
      <c r="AA38" s="12">
        <f>IFERROR(VLOOKUP(Tabla5[[#This Row],[DNI]],Rendimiento!A:J,10,0),0)</f>
        <v>0</v>
      </c>
      <c r="AB38" s="17">
        <f>IFERROR(VLOOKUP(Tabla5[[#This Row],[DNI]],Calidad!A:Q,17,0),"-")</f>
        <v>0.59299999999999997</v>
      </c>
      <c r="AC38" s="74">
        <f>IFERROR(VLOOKUP(Tabla5[[#This Row],[DNI]],Satisfacción!A:H,8,0),"-")</f>
        <v>0.88144329896907214</v>
      </c>
      <c r="AD38" s="16"/>
      <c r="AE38" s="115">
        <f>IFERROR(VLOOKUP(Tabla5[[#This Row],[DNI]],Toma!A:ZY,'Resumen Asesores'!AE$14,0),"")</f>
        <v>13</v>
      </c>
      <c r="AF38" s="115">
        <f>IFERROR(VLOOKUP(Tabla5[[#This Row],[DNI]],Toma!A:ZY,'Resumen Asesores'!AF$14,0),"")</f>
        <v>0</v>
      </c>
      <c r="AG38" s="115">
        <f>IFERROR(VLOOKUP(Tabla5[[#This Row],[DNI]],Toma!A:ZY,'Resumen Asesores'!AG$14,0),"")</f>
        <v>0</v>
      </c>
      <c r="AH38" s="115">
        <f>IFERROR(VLOOKUP(Tabla5[[#This Row],[DNI]],Toma!A:ZY,'Resumen Asesores'!AH$14,0),"")</f>
        <v>0</v>
      </c>
      <c r="AI38" s="115">
        <f>IFERROR(VLOOKUP(Tabla5[[#This Row],[DNI]],Toma!A:ZY,'Resumen Asesores'!AI$14,0),"")</f>
        <v>0</v>
      </c>
      <c r="AJ38" s="115">
        <f>IFERROR(VLOOKUP(Tabla5[[#This Row],[DNI]],Toma!A:ZY,'Resumen Asesores'!AJ$14,0),"")</f>
        <v>0</v>
      </c>
      <c r="AK38" s="115">
        <f>IFERROR(VLOOKUP(Tabla5[[#This Row],[DNI]],Toma!A:ZY,'Resumen Asesores'!AK$14,0),"")</f>
        <v>6</v>
      </c>
      <c r="AL38" s="115">
        <f>IFERROR(VLOOKUP(Tabla5[[#This Row],[DNI]],Toma!A:ZY,'Resumen Asesores'!AL$14,0),"")</f>
        <v>0</v>
      </c>
      <c r="AM38" s="115">
        <f>IFERROR(VLOOKUP(Tabla5[[#This Row],[DNI]],Toma!A:ZY,'Resumen Asesores'!AM$14,0),"")</f>
        <v>0</v>
      </c>
      <c r="AN38" s="115">
        <f>IFERROR(VLOOKUP(Tabla5[[#This Row],[DNI]],Toma!A:ZY,'Resumen Asesores'!AN$14,0),"")</f>
        <v>0</v>
      </c>
      <c r="AO38" s="115">
        <f>IFERROR(VLOOKUP(Tabla5[[#This Row],[DNI]],Toma!A:ZY,'Resumen Asesores'!AO$14,0),"")</f>
        <v>3</v>
      </c>
      <c r="AP38" s="9">
        <f t="shared" si="20"/>
        <v>0</v>
      </c>
      <c r="AQ38" s="115">
        <f>SUM(Tabla5[[#This Row],[Asistidos]:[DSO]])</f>
        <v>22</v>
      </c>
      <c r="AR38" s="114" t="str">
        <f>IF(Tabla5[[#This Row],[% Horas]]=0,"-",IF(Tabla5[[#This Row],[% Horas]]&gt;=92%,"Cumple","No Cumple"))</f>
        <v>Cumple</v>
      </c>
      <c r="AS38" s="114" t="str">
        <f>IF(Tabla5[[#This Row],[% Productividad]]=0,"-",IF(Tabla5[[#This Row],[% Productividad]]&gt;=100%,"Cumple","No Cumple"))</f>
        <v>Cumple</v>
      </c>
      <c r="AT38" s="114" t="str">
        <f>IF(Tabla5[[#This Row],[TMO FIN SEG]]=0,"-",IF(Tabla5[[#This Row],[TMO FIN SEG]]&lt;290,"Cumple","No Cumple"))</f>
        <v>No Cumple</v>
      </c>
      <c r="AU38" s="114" t="str">
        <f>IF(Tabla5[[#This Row],[Nota de Calidad]]="-","-",IF(Tabla5[[#This Row],[Nota de Calidad]]&gt;=85%,"Cumple","No Cumple"))</f>
        <v>No Cumple</v>
      </c>
      <c r="AV38" s="114" t="str">
        <f>IF(Tabla5[[#This Row],[Nota de Satisfación]]="-","-",IF(Tabla5[[#This Row],[Nota de Satisfación]]&gt;=78%,"Cumple","No Cumple"))</f>
        <v>Cumple</v>
      </c>
      <c r="AW38" s="114" t="str">
        <f>IF(Tabla5[[#This Row],[Asistidos]]=0,"-",IF(Tabla5[[#This Row],[F]]&gt;=1,"No Cumple","Cumple"))</f>
        <v>Cumple</v>
      </c>
      <c r="AX38" s="114">
        <f>COUNTIF(Tabla5[[#This Row],[Adherencia]:[Presentismo]],"No Cumple")</f>
        <v>2</v>
      </c>
      <c r="AY38" s="70" t="str">
        <f t="shared" si="21"/>
        <v/>
      </c>
      <c r="AZ38" s="71">
        <f>IFERROR(Tabla5[[#This Row],[Llam. Atendidas]]*2.56779661016949,0)</f>
        <v>2115.8644067796599</v>
      </c>
      <c r="BA38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38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38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35</v>
      </c>
      <c r="BD38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38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38" s="116">
        <f>SUM(Tabla5[[#This Row],[Maqueta Reclamos]:[Maqueta Adherencia]])</f>
        <v>35</v>
      </c>
      <c r="BG38" s="117" t="str">
        <f>IF(Tabla5[[#This Row],[Asistidos]]&lt;15,"No","Si")</f>
        <v>No</v>
      </c>
      <c r="BH38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38" s="72"/>
    </row>
    <row r="39" spans="1:61" x14ac:dyDescent="0.25">
      <c r="A39" s="30" t="s">
        <v>554</v>
      </c>
      <c r="B39" s="30" t="s">
        <v>555</v>
      </c>
      <c r="C39" s="30" t="s">
        <v>26</v>
      </c>
      <c r="D39" s="67">
        <f>IFERROR(VLOOKUP(Tabla5[[#This Row],[DNI]],Toma!A:F,6,0),"")</f>
        <v>45885</v>
      </c>
      <c r="E39" s="67">
        <f>IFERROR(VLOOKUP(Tabla5[[#This Row],[DNI]],Toma!A:G,7,0),"")</f>
        <v>45946</v>
      </c>
      <c r="F39" s="30" t="str">
        <f t="shared" ca="1" si="11"/>
        <v>0 año(s); 2 mes(es) y 9 día(s)</v>
      </c>
      <c r="G39" s="30" t="str">
        <f t="shared" si="12"/>
        <v>INTERMEDIO</v>
      </c>
      <c r="H39" s="114" t="str">
        <f>IFERROR(VLOOKUP(Tabla5[[#This Row],[DNI]],Toma!A:ZY,9,0),"")</f>
        <v>TARDE</v>
      </c>
      <c r="I39" s="114" t="str">
        <f>UPPER(IFERROR(VLOOKUP(Tabla5[[#This Row],[DNI]],Toma!A:ZY,5,0),""))</f>
        <v>BAJA</v>
      </c>
      <c r="J39" s="114" t="str">
        <f>IFERROR(VLOOKUP(Tabla5[[#This Row],[DNI]],Toma!A:ZY,14,0),"")</f>
        <v>MESA AYUDA</v>
      </c>
      <c r="K39" s="114" t="str">
        <f>IFERROR(VLOOKUP(Tabla5[[#This Row],[DNI]],Toma!A:ZY,10,0),"")</f>
        <v>FULL TIME</v>
      </c>
      <c r="L39" s="68">
        <f>IFERROR(IFERROR(VLOOKUP(A39,Estado!A:E,5,0),"")+IFERROR(VLOOKUP(A39,'Estados OnPremise'!A:D,4,0),""),IFERROR(VLOOKUP(A39,Estado!A:E,5,0),""))</f>
        <v>1.6058499652777778</v>
      </c>
      <c r="M39" s="68">
        <f>IF(Tabla5[[#This Row],[Modalidad]]="FULL TIME",IFERROR((AE39+AF39)*"08:00:00",0),IFERROR((AE39+AF39)*"04:00:00",0))</f>
        <v>4</v>
      </c>
      <c r="N39" s="16">
        <f t="shared" si="13"/>
        <v>0.40146249131944445</v>
      </c>
      <c r="O39" s="114">
        <f>IFERROR(VLOOKUP(A39,Rendimiento!A:E,5,0),"")+IFERROR(VLOOKUP(A39,'Rendimiento OnPremise'!A:E,5,0),0)</f>
        <v>297</v>
      </c>
      <c r="P39" s="69">
        <f t="shared" si="14"/>
        <v>705</v>
      </c>
      <c r="Q39" s="70">
        <f t="shared" si="15"/>
        <v>0.42127659574468085</v>
      </c>
      <c r="R39" s="11">
        <f t="shared" si="16"/>
        <v>4.0801273148148151E-3</v>
      </c>
      <c r="S39" s="13">
        <f>IFERROR(AVERAGEIF(Tabla5[[#This Row],[TMO SEG GC]:[TMO SEG OP]],"&lt;&gt;0"),0)</f>
        <v>352.52300000000002</v>
      </c>
      <c r="T39" s="13">
        <f>IFERROR(VLOOKUP(A39,Rendimiento!A:G,7,0),0)</f>
        <v>352.52300000000002</v>
      </c>
      <c r="U39" s="13" t="str">
        <f>IFERROR(VLOOKUP(A39,'Rendimiento OnPremise'!A:U,21,0),"")</f>
        <v/>
      </c>
      <c r="V39" s="11">
        <f t="shared" si="17"/>
        <v>4.0246296296296297E-3</v>
      </c>
      <c r="W39" s="12">
        <f>IFERROR(VLOOKUP(A39,Rendimiento!A:ZZ,8,0),0)</f>
        <v>347.72800000000001</v>
      </c>
      <c r="X39" s="11">
        <f t="shared" si="18"/>
        <v>5.7384259259259262E-5</v>
      </c>
      <c r="Y39" s="12">
        <f>IFERROR(VLOOKUP(A39,Rendimiento!A:ZZ,9,0),0)</f>
        <v>4.9580000000000002</v>
      </c>
      <c r="Z39" s="11">
        <f t="shared" si="19"/>
        <v>9.2592592592592591E-8</v>
      </c>
      <c r="AA39" s="12">
        <f>IFERROR(VLOOKUP(Tabla5[[#This Row],[DNI]],Rendimiento!A:J,10,0),0)</f>
        <v>8.0000000000000002E-3</v>
      </c>
      <c r="AB39" s="17">
        <f>IFERROR(VLOOKUP(Tabla5[[#This Row],[DNI]],Calidad!A:Q,17,0),"-")</f>
        <v>0.66</v>
      </c>
      <c r="AC39" s="74">
        <f>IFERROR(VLOOKUP(Tabla5[[#This Row],[DNI]],Satisfacción!A:H,8,0),"-")</f>
        <v>0.89010989010989006</v>
      </c>
      <c r="AD39" s="16"/>
      <c r="AE39" s="115">
        <f>IFERROR(VLOOKUP(Tabla5[[#This Row],[DNI]],Toma!A:ZY,'Resumen Asesores'!AE$14,0),"")</f>
        <v>6</v>
      </c>
      <c r="AF39" s="115">
        <f>IFERROR(VLOOKUP(Tabla5[[#This Row],[DNI]],Toma!A:ZY,'Resumen Asesores'!AF$14,0),"")</f>
        <v>6</v>
      </c>
      <c r="AG39" s="115">
        <f>IFERROR(VLOOKUP(Tabla5[[#This Row],[DNI]],Toma!A:ZY,'Resumen Asesores'!AG$14,0),"")</f>
        <v>0</v>
      </c>
      <c r="AH39" s="115">
        <f>IFERROR(VLOOKUP(Tabla5[[#This Row],[DNI]],Toma!A:ZY,'Resumen Asesores'!AH$14,0),"")</f>
        <v>0</v>
      </c>
      <c r="AI39" s="115">
        <f>IFERROR(VLOOKUP(Tabla5[[#This Row],[DNI]],Toma!A:ZY,'Resumen Asesores'!AI$14,0),"")</f>
        <v>0</v>
      </c>
      <c r="AJ39" s="115">
        <f>IFERROR(VLOOKUP(Tabla5[[#This Row],[DNI]],Toma!A:ZY,'Resumen Asesores'!AJ$14,0),"")</f>
        <v>0</v>
      </c>
      <c r="AK39" s="115">
        <f>IFERROR(VLOOKUP(Tabla5[[#This Row],[DNI]],Toma!A:ZY,'Resumen Asesores'!AK$14,0),"")</f>
        <v>1</v>
      </c>
      <c r="AL39" s="115">
        <f>IFERROR(VLOOKUP(Tabla5[[#This Row],[DNI]],Toma!A:ZY,'Resumen Asesores'!AL$14,0),"")</f>
        <v>0</v>
      </c>
      <c r="AM39" s="115">
        <f>IFERROR(VLOOKUP(Tabla5[[#This Row],[DNI]],Toma!A:ZY,'Resumen Asesores'!AM$14,0),"")</f>
        <v>0</v>
      </c>
      <c r="AN39" s="115">
        <f>IFERROR(VLOOKUP(Tabla5[[#This Row],[DNI]],Toma!A:ZY,'Resumen Asesores'!AN$14,0),"")</f>
        <v>0</v>
      </c>
      <c r="AO39" s="115">
        <f>IFERROR(VLOOKUP(Tabla5[[#This Row],[DNI]],Toma!A:ZY,'Resumen Asesores'!AO$14,0),"")</f>
        <v>2</v>
      </c>
      <c r="AP39" s="9">
        <f t="shared" si="20"/>
        <v>6</v>
      </c>
      <c r="AQ39" s="115">
        <f>SUM(Tabla5[[#This Row],[Asistidos]:[DSO]])</f>
        <v>15</v>
      </c>
      <c r="AR39" s="114" t="str">
        <f>IF(Tabla5[[#This Row],[% Horas]]=0,"-",IF(Tabla5[[#This Row],[% Horas]]&gt;=92%,"Cumple","No Cumple"))</f>
        <v>No Cumple</v>
      </c>
      <c r="AS39" s="114" t="str">
        <f>IF(Tabla5[[#This Row],[% Productividad]]=0,"-",IF(Tabla5[[#This Row],[% Productividad]]&gt;=100%,"Cumple","No Cumple"))</f>
        <v>No Cumple</v>
      </c>
      <c r="AT39" s="114" t="str">
        <f>IF(Tabla5[[#This Row],[TMO FIN SEG]]=0,"-",IF(Tabla5[[#This Row],[TMO FIN SEG]]&lt;290,"Cumple","No Cumple"))</f>
        <v>No Cumple</v>
      </c>
      <c r="AU39" s="114" t="str">
        <f>IF(Tabla5[[#This Row],[Nota de Calidad]]="-","-",IF(Tabla5[[#This Row],[Nota de Calidad]]&gt;=85%,"Cumple","No Cumple"))</f>
        <v>No Cumple</v>
      </c>
      <c r="AV39" s="114" t="str">
        <f>IF(Tabla5[[#This Row],[Nota de Satisfación]]="-","-",IF(Tabla5[[#This Row],[Nota de Satisfación]]&gt;=78%,"Cumple","No Cumple"))</f>
        <v>Cumple</v>
      </c>
      <c r="AW39" s="114" t="str">
        <f>IF(Tabla5[[#This Row],[Asistidos]]=0,"-",IF(Tabla5[[#This Row],[F]]&gt;=1,"No Cumple","Cumple"))</f>
        <v>No Cumple</v>
      </c>
      <c r="AX39" s="114">
        <f>COUNTIF(Tabla5[[#This Row],[Adherencia]:[Presentismo]],"No Cumple")</f>
        <v>5</v>
      </c>
      <c r="AY39" s="70">
        <f t="shared" si="21"/>
        <v>1</v>
      </c>
      <c r="AZ39" s="71">
        <f>IFERROR(Tabla5[[#This Row],[Llam. Atendidas]]*2.56779661016949,0)</f>
        <v>762.63559322033848</v>
      </c>
      <c r="BA39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39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39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0</v>
      </c>
      <c r="BD39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39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39" s="116">
        <f>SUM(Tabla5[[#This Row],[Maqueta Reclamos]:[Maqueta Adherencia]])</f>
        <v>0</v>
      </c>
      <c r="BG39" s="117" t="str">
        <f>IF(Tabla5[[#This Row],[Asistidos]]&lt;15,"No","Si")</f>
        <v>No</v>
      </c>
      <c r="BH39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39" s="72"/>
    </row>
    <row r="40" spans="1:61" x14ac:dyDescent="0.25">
      <c r="A40" s="30" t="s">
        <v>65</v>
      </c>
      <c r="B40" s="30" t="s">
        <v>67</v>
      </c>
      <c r="C40" s="30" t="s">
        <v>26</v>
      </c>
      <c r="D40" s="67">
        <f>IFERROR(VLOOKUP(Tabla5[[#This Row],[DNI]],Toma!A:F,6,0),"")</f>
        <v>45153</v>
      </c>
      <c r="E40" s="67">
        <f>IFERROR(VLOOKUP(Tabla5[[#This Row],[DNI]],Toma!A:G,7,0),"")</f>
        <v>0</v>
      </c>
      <c r="F40" s="30" t="str">
        <f t="shared" ca="1" si="11"/>
        <v>2 año(s); 2 mes(es) y 10 día(s)</v>
      </c>
      <c r="G40" s="30" t="str">
        <f t="shared" si="12"/>
        <v>ANTIGUO</v>
      </c>
      <c r="H40" s="114" t="str">
        <f>IFERROR(VLOOKUP(Tabla5[[#This Row],[DNI]],Toma!A:ZY,9,0),"")</f>
        <v>TARDE</v>
      </c>
      <c r="I40" s="114" t="str">
        <f>UPPER(IFERROR(VLOOKUP(Tabla5[[#This Row],[DNI]],Toma!A:ZY,5,0),""))</f>
        <v>ACTIVO</v>
      </c>
      <c r="J40" s="114" t="str">
        <f>IFERROR(VLOOKUP(Tabla5[[#This Row],[DNI]],Toma!A:ZY,14,0),"")</f>
        <v>A.CORRESPONSAL</v>
      </c>
      <c r="K40" s="114" t="str">
        <f>IFERROR(VLOOKUP(Tabla5[[#This Row],[DNI]],Toma!A:ZY,10,0),"")</f>
        <v>FULL TIME</v>
      </c>
      <c r="L40" s="68">
        <f>IFERROR(IFERROR(VLOOKUP(A40,Estado!A:E,5,0),"")+IFERROR(VLOOKUP(A40,'Estados OnPremise'!A:D,4,0),""),IFERROR(VLOOKUP(A40,Estado!A:E,5,0),""))</f>
        <v>5.4511643287037037</v>
      </c>
      <c r="M40" s="68">
        <f>IF(Tabla5[[#This Row],[Modalidad]]="FULL TIME",IFERROR((AE40+AF40)*"08:00:00",0),IFERROR((AE40+AF40)*"04:00:00",0))</f>
        <v>6</v>
      </c>
      <c r="N40" s="16">
        <f t="shared" si="13"/>
        <v>0.90852738811728395</v>
      </c>
      <c r="O40" s="114">
        <f>IFERROR(VLOOKUP(A40,Rendimiento!A:E,5,0),"")+IFERROR(VLOOKUP(A40,'Rendimiento OnPremise'!A:E,5,0),0)</f>
        <v>1221</v>
      </c>
      <c r="P40" s="69">
        <f t="shared" si="14"/>
        <v>1057.5</v>
      </c>
      <c r="Q40" s="70">
        <f t="shared" si="15"/>
        <v>1.1546099290780141</v>
      </c>
      <c r="R40" s="11">
        <f t="shared" si="16"/>
        <v>3.4771643518518519E-3</v>
      </c>
      <c r="S40" s="13">
        <f>IFERROR(AVERAGEIF(Tabla5[[#This Row],[TMO SEG GC]:[TMO SEG OP]],"&lt;&gt;0"),0)</f>
        <v>300.42700000000002</v>
      </c>
      <c r="T40" s="13">
        <f>IFERROR(VLOOKUP(A40,Rendimiento!A:G,7,0),0)</f>
        <v>300.42700000000002</v>
      </c>
      <c r="U40" s="13" t="str">
        <f>IFERROR(VLOOKUP(A40,'Rendimiento OnPremise'!A:U,21,0),"")</f>
        <v/>
      </c>
      <c r="V40" s="11">
        <f t="shared" si="17"/>
        <v>3.4257754629629634E-3</v>
      </c>
      <c r="W40" s="12">
        <f>IFERROR(VLOOKUP(A40,Rendimiento!A:ZZ,8,0),0)</f>
        <v>295.98700000000002</v>
      </c>
      <c r="X40" s="11">
        <f t="shared" si="18"/>
        <v>1.1253472222222223E-4</v>
      </c>
      <c r="Y40" s="12">
        <f>IFERROR(VLOOKUP(A40,Rendimiento!A:ZZ,9,0),0)</f>
        <v>9.7230000000000008</v>
      </c>
      <c r="Z40" s="11">
        <f t="shared" si="19"/>
        <v>9.1666666666666668E-5</v>
      </c>
      <c r="AA40" s="12">
        <f>IFERROR(VLOOKUP(Tabla5[[#This Row],[DNI]],Rendimiento!A:J,10,0),0)</f>
        <v>7.92</v>
      </c>
      <c r="AB40" s="17">
        <f>IFERROR(VLOOKUP(Tabla5[[#This Row],[DNI]],Calidad!A:Q,17,0),"-")</f>
        <v>0.98899999999999999</v>
      </c>
      <c r="AC40" s="74">
        <f>IFERROR(VLOOKUP(Tabla5[[#This Row],[DNI]],Satisfacción!A:H,8,0),"-")</f>
        <v>0.86131386861313863</v>
      </c>
      <c r="AD40" s="16"/>
      <c r="AE40" s="115">
        <f>IFERROR(VLOOKUP(Tabla5[[#This Row],[DNI]],Toma!A:ZY,'Resumen Asesores'!AE$14,0),"")</f>
        <v>18</v>
      </c>
      <c r="AF40" s="115">
        <f>IFERROR(VLOOKUP(Tabla5[[#This Row],[DNI]],Toma!A:ZY,'Resumen Asesores'!AF$14,0),"")</f>
        <v>0</v>
      </c>
      <c r="AG40" s="115">
        <f>IFERROR(VLOOKUP(Tabla5[[#This Row],[DNI]],Toma!A:ZY,'Resumen Asesores'!AG$14,0),"")</f>
        <v>0</v>
      </c>
      <c r="AH40" s="115">
        <f>IFERROR(VLOOKUP(Tabla5[[#This Row],[DNI]],Toma!A:ZY,'Resumen Asesores'!AH$14,0),"")</f>
        <v>0</v>
      </c>
      <c r="AI40" s="115">
        <f>IFERROR(VLOOKUP(Tabla5[[#This Row],[DNI]],Toma!A:ZY,'Resumen Asesores'!AI$14,0),"")</f>
        <v>0</v>
      </c>
      <c r="AJ40" s="115">
        <f>IFERROR(VLOOKUP(Tabla5[[#This Row],[DNI]],Toma!A:ZY,'Resumen Asesores'!AJ$14,0),"")</f>
        <v>0</v>
      </c>
      <c r="AK40" s="115">
        <f>IFERROR(VLOOKUP(Tabla5[[#This Row],[DNI]],Toma!A:ZY,'Resumen Asesores'!AK$14,0),"")</f>
        <v>0</v>
      </c>
      <c r="AL40" s="115">
        <f>IFERROR(VLOOKUP(Tabla5[[#This Row],[DNI]],Toma!A:ZY,'Resumen Asesores'!AL$14,0),"")</f>
        <v>0</v>
      </c>
      <c r="AM40" s="115">
        <f>IFERROR(VLOOKUP(Tabla5[[#This Row],[DNI]],Toma!A:ZY,'Resumen Asesores'!AM$14,0),"")</f>
        <v>1</v>
      </c>
      <c r="AN40" s="115">
        <f>IFERROR(VLOOKUP(Tabla5[[#This Row],[DNI]],Toma!A:ZY,'Resumen Asesores'!AN$14,0),"")</f>
        <v>0</v>
      </c>
      <c r="AO40" s="115">
        <f>IFERROR(VLOOKUP(Tabla5[[#This Row],[DNI]],Toma!A:ZY,'Resumen Asesores'!AO$14,0),"")</f>
        <v>3</v>
      </c>
      <c r="AP40" s="9">
        <f t="shared" si="20"/>
        <v>0</v>
      </c>
      <c r="AQ40" s="115">
        <f>SUM(Tabla5[[#This Row],[Asistidos]:[DSO]])</f>
        <v>22</v>
      </c>
      <c r="AR40" s="114" t="str">
        <f>IF(Tabla5[[#This Row],[% Horas]]=0,"-",IF(Tabla5[[#This Row],[% Horas]]&gt;=92%,"Cumple","No Cumple"))</f>
        <v>No Cumple</v>
      </c>
      <c r="AS40" s="114" t="str">
        <f>IF(Tabla5[[#This Row],[% Productividad]]=0,"-",IF(Tabla5[[#This Row],[% Productividad]]&gt;=100%,"Cumple","No Cumple"))</f>
        <v>Cumple</v>
      </c>
      <c r="AT40" s="114" t="str">
        <f>IF(Tabla5[[#This Row],[TMO FIN SEG]]=0,"-",IF(Tabla5[[#This Row],[TMO FIN SEG]]&lt;290,"Cumple","No Cumple"))</f>
        <v>No Cumple</v>
      </c>
      <c r="AU40" s="114" t="str">
        <f>IF(Tabla5[[#This Row],[Nota de Calidad]]="-","-",IF(Tabla5[[#This Row],[Nota de Calidad]]&gt;=85%,"Cumple","No Cumple"))</f>
        <v>Cumple</v>
      </c>
      <c r="AV40" s="114" t="str">
        <f>IF(Tabla5[[#This Row],[Nota de Satisfación]]="-","-",IF(Tabla5[[#This Row],[Nota de Satisfación]]&gt;=78%,"Cumple","No Cumple"))</f>
        <v>Cumple</v>
      </c>
      <c r="AW40" s="114" t="str">
        <f>IF(Tabla5[[#This Row],[Asistidos]]=0,"-",IF(Tabla5[[#This Row],[F]]&gt;=1,"No Cumple","Cumple"))</f>
        <v>Cumple</v>
      </c>
      <c r="AX40" s="114">
        <f>COUNTIF(Tabla5[[#This Row],[Adherencia]:[Presentismo]],"No Cumple")</f>
        <v>2</v>
      </c>
      <c r="AY40" s="70" t="str">
        <f t="shared" si="21"/>
        <v/>
      </c>
      <c r="AZ40" s="71">
        <f>IFERROR(Tabla5[[#This Row],[Llam. Atendidas]]*2.56779661016949,0)</f>
        <v>3135.2796610169471</v>
      </c>
      <c r="BA40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40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35</v>
      </c>
      <c r="BC40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35</v>
      </c>
      <c r="BD40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40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40" s="116">
        <f>SUM(Tabla5[[#This Row],[Maqueta Reclamos]:[Maqueta Adherencia]])</f>
        <v>70</v>
      </c>
      <c r="BG40" s="117" t="str">
        <f>IF(Tabla5[[#This Row],[Asistidos]]&lt;15,"No","Si")</f>
        <v>Si</v>
      </c>
      <c r="BH40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70</v>
      </c>
      <c r="BI40" s="72"/>
    </row>
    <row r="41" spans="1:61" x14ac:dyDescent="0.25">
      <c r="A41" s="30" t="s">
        <v>726</v>
      </c>
      <c r="B41" s="30" t="s">
        <v>728</v>
      </c>
      <c r="C41" s="30" t="s">
        <v>26</v>
      </c>
      <c r="D41" s="67">
        <f>IFERROR(VLOOKUP(Tabla5[[#This Row],[DNI]],Toma!A:F,6,0),"")</f>
        <v>45951</v>
      </c>
      <c r="E41" s="67">
        <f>IFERROR(VLOOKUP(Tabla5[[#This Row],[DNI]],Toma!A:G,7,0),"")</f>
        <v>0</v>
      </c>
      <c r="F41" s="30" t="str">
        <f t="shared" ca="1" si="11"/>
        <v>0 año(s); 0 mes(es) y 4 día(s)</v>
      </c>
      <c r="G41" s="30" t="str">
        <f t="shared" si="12"/>
        <v>NUEVO</v>
      </c>
      <c r="H41" s="114" t="str">
        <f>IFERROR(VLOOKUP(Tabla5[[#This Row],[DNI]],Toma!A:ZY,9,0),"")</f>
        <v>TARDE</v>
      </c>
      <c r="I41" s="114" t="str">
        <f>UPPER(IFERROR(VLOOKUP(Tabla5[[#This Row],[DNI]],Toma!A:ZY,5,0),""))</f>
        <v>ACTIVO</v>
      </c>
      <c r="J41" s="114" t="str">
        <f>IFERROR(VLOOKUP(Tabla5[[#This Row],[DNI]],Toma!A:ZY,14,0),"")</f>
        <v>MESA AYUDA</v>
      </c>
      <c r="K41" s="114" t="str">
        <f>IFERROR(VLOOKUP(Tabla5[[#This Row],[DNI]],Toma!A:ZY,10,0),"")</f>
        <v>FULL TIME</v>
      </c>
      <c r="L41" s="68">
        <f>IFERROR(IFERROR(VLOOKUP(A41,Estado!A:E,5,0),"")+IFERROR(VLOOKUP(A41,'Estados OnPremise'!A:D,4,0),""),IFERROR(VLOOKUP(A41,Estado!A:E,5,0),""))</f>
        <v>0.62941223379629629</v>
      </c>
      <c r="M41" s="68">
        <f>IF(Tabla5[[#This Row],[Modalidad]]="FULL TIME",IFERROR((AE41+AF41)*"08:00:00",0),IFERROR((AE41+AF41)*"04:00:00",0))</f>
        <v>0.66666666666666663</v>
      </c>
      <c r="N41" s="16">
        <f t="shared" si="13"/>
        <v>0.9441183506944445</v>
      </c>
      <c r="O41" s="114">
        <f>IFERROR(VLOOKUP(A41,Rendimiento!A:E,5,0),"")+IFERROR(VLOOKUP(A41,'Rendimiento OnPremise'!A:E,5,0),0)</f>
        <v>132</v>
      </c>
      <c r="P41" s="69">
        <f t="shared" si="14"/>
        <v>117.5</v>
      </c>
      <c r="Q41" s="70">
        <f t="shared" si="15"/>
        <v>1.123404255319149</v>
      </c>
      <c r="R41" s="11">
        <f t="shared" si="16"/>
        <v>4.2083449074074072E-3</v>
      </c>
      <c r="S41" s="13">
        <f>IFERROR(AVERAGEIF(Tabla5[[#This Row],[TMO SEG GC]:[TMO SEG OP]],"&lt;&gt;0"),0)</f>
        <v>363.601</v>
      </c>
      <c r="T41" s="13">
        <f>IFERROR(VLOOKUP(A41,Rendimiento!A:G,7,0),0)</f>
        <v>363.601</v>
      </c>
      <c r="U41" s="13" t="str">
        <f>IFERROR(VLOOKUP(A41,'Rendimiento OnPremise'!A:U,21,0),"")</f>
        <v/>
      </c>
      <c r="V41" s="11">
        <f t="shared" si="17"/>
        <v>4.5731712962962965E-3</v>
      </c>
      <c r="W41" s="12">
        <f>IFERROR(VLOOKUP(A41,Rendimiento!A:ZZ,8,0),0)</f>
        <v>395.12200000000001</v>
      </c>
      <c r="X41" s="11">
        <f t="shared" si="18"/>
        <v>7.8101851851851851E-5</v>
      </c>
      <c r="Y41" s="12">
        <f>IFERROR(VLOOKUP(A41,Rendimiento!A:ZZ,9,0),0)</f>
        <v>6.7480000000000002</v>
      </c>
      <c r="Z41" s="11">
        <f t="shared" si="19"/>
        <v>1.394675925925926E-5</v>
      </c>
      <c r="AA41" s="12">
        <f>IFERROR(VLOOKUP(Tabla5[[#This Row],[DNI]],Rendimiento!A:J,10,0),0)</f>
        <v>1.2050000000000001</v>
      </c>
      <c r="AB41" s="17">
        <f>IFERROR(VLOOKUP(Tabla5[[#This Row],[DNI]],Calidad!A:Q,17,0),"-")</f>
        <v>0.91300000000000003</v>
      </c>
      <c r="AC41" s="74" t="str">
        <f>IFERROR(VLOOKUP(Tabla5[[#This Row],[DNI]],Satisfacción!A:H,8,0),"-")</f>
        <v>-</v>
      </c>
      <c r="AD41" s="16"/>
      <c r="AE41" s="115">
        <f>IFERROR(VLOOKUP(Tabla5[[#This Row],[DNI]],Toma!A:ZY,'Resumen Asesores'!AE$14,0),"")</f>
        <v>2</v>
      </c>
      <c r="AF41" s="115">
        <f>IFERROR(VLOOKUP(Tabla5[[#This Row],[DNI]],Toma!A:ZY,'Resumen Asesores'!AF$14,0),"")</f>
        <v>0</v>
      </c>
      <c r="AG41" s="115">
        <f>IFERROR(VLOOKUP(Tabla5[[#This Row],[DNI]],Toma!A:ZY,'Resumen Asesores'!AG$14,0),"")</f>
        <v>0</v>
      </c>
      <c r="AH41" s="115">
        <f>IFERROR(VLOOKUP(Tabla5[[#This Row],[DNI]],Toma!A:ZY,'Resumen Asesores'!AH$14,0),"")</f>
        <v>0</v>
      </c>
      <c r="AI41" s="115">
        <f>IFERROR(VLOOKUP(Tabla5[[#This Row],[DNI]],Toma!A:ZY,'Resumen Asesores'!AI$14,0),"")</f>
        <v>0</v>
      </c>
      <c r="AJ41" s="115">
        <f>IFERROR(VLOOKUP(Tabla5[[#This Row],[DNI]],Toma!A:ZY,'Resumen Asesores'!AJ$14,0),"")</f>
        <v>0</v>
      </c>
      <c r="AK41" s="115">
        <f>IFERROR(VLOOKUP(Tabla5[[#This Row],[DNI]],Toma!A:ZY,'Resumen Asesores'!AK$14,0),"")</f>
        <v>0</v>
      </c>
      <c r="AL41" s="115">
        <f>IFERROR(VLOOKUP(Tabla5[[#This Row],[DNI]],Toma!A:ZY,'Resumen Asesores'!AL$14,0),"")</f>
        <v>0</v>
      </c>
      <c r="AM41" s="115">
        <f>IFERROR(VLOOKUP(Tabla5[[#This Row],[DNI]],Toma!A:ZY,'Resumen Asesores'!AM$14,0),"")</f>
        <v>0</v>
      </c>
      <c r="AN41" s="115">
        <f>IFERROR(VLOOKUP(Tabla5[[#This Row],[DNI]],Toma!A:ZY,'Resumen Asesores'!AN$14,0),"")</f>
        <v>0</v>
      </c>
      <c r="AO41" s="115">
        <f>IFERROR(VLOOKUP(Tabla5[[#This Row],[DNI]],Toma!A:ZY,'Resumen Asesores'!AO$14,0),"")</f>
        <v>0</v>
      </c>
      <c r="AP41" s="9">
        <f t="shared" si="20"/>
        <v>0</v>
      </c>
      <c r="AQ41" s="115">
        <f>SUM(Tabla5[[#This Row],[Asistidos]:[DSO]])</f>
        <v>2</v>
      </c>
      <c r="AR41" s="114" t="str">
        <f>IF(Tabla5[[#This Row],[% Horas]]=0,"-",IF(Tabla5[[#This Row],[% Horas]]&gt;=92%,"Cumple","No Cumple"))</f>
        <v>Cumple</v>
      </c>
      <c r="AS41" s="114" t="str">
        <f>IF(Tabla5[[#This Row],[% Productividad]]=0,"-",IF(Tabla5[[#This Row],[% Productividad]]&gt;=100%,"Cumple","No Cumple"))</f>
        <v>Cumple</v>
      </c>
      <c r="AT41" s="114" t="str">
        <f>IF(Tabla5[[#This Row],[TMO FIN SEG]]=0,"-",IF(Tabla5[[#This Row],[TMO FIN SEG]]&lt;290,"Cumple","No Cumple"))</f>
        <v>No Cumple</v>
      </c>
      <c r="AU41" s="114" t="str">
        <f>IF(Tabla5[[#This Row],[Nota de Calidad]]="-","-",IF(Tabla5[[#This Row],[Nota de Calidad]]&gt;=85%,"Cumple","No Cumple"))</f>
        <v>Cumple</v>
      </c>
      <c r="AV41" s="114" t="str">
        <f>IF(Tabla5[[#This Row],[Nota de Satisfación]]="-","-",IF(Tabla5[[#This Row],[Nota de Satisfación]]&gt;=78%,"Cumple","No Cumple"))</f>
        <v>-</v>
      </c>
      <c r="AW41" s="114" t="str">
        <f>IF(Tabla5[[#This Row],[Asistidos]]=0,"-",IF(Tabla5[[#This Row],[F]]&gt;=1,"No Cumple","Cumple"))</f>
        <v>Cumple</v>
      </c>
      <c r="AX41" s="114">
        <f>COUNTIF(Tabla5[[#This Row],[Adherencia]:[Presentismo]],"No Cumple")</f>
        <v>1</v>
      </c>
      <c r="AY41" s="70" t="str">
        <f t="shared" si="21"/>
        <v/>
      </c>
      <c r="AZ41" s="71">
        <f>IFERROR(Tabla5[[#This Row],[Llam. Atendidas]]*2.56779661016949,0)</f>
        <v>338.9491525423727</v>
      </c>
      <c r="BA41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41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35</v>
      </c>
      <c r="BC41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0</v>
      </c>
      <c r="BD41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41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41" s="116">
        <f>SUM(Tabla5[[#This Row],[Maqueta Reclamos]:[Maqueta Adherencia]])</f>
        <v>35</v>
      </c>
      <c r="BG41" s="117" t="str">
        <f>IF(Tabla5[[#This Row],[Asistidos]]&lt;15,"No","Si")</f>
        <v>No</v>
      </c>
      <c r="BH41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41" s="72"/>
    </row>
    <row r="42" spans="1:61" x14ac:dyDescent="0.25">
      <c r="A42" s="30" t="s">
        <v>151</v>
      </c>
      <c r="B42" s="30" t="s">
        <v>153</v>
      </c>
      <c r="C42" s="30" t="s">
        <v>26</v>
      </c>
      <c r="D42" s="67">
        <f>IFERROR(VLOOKUP(Tabla5[[#This Row],[DNI]],Toma!A:F,6,0),"")</f>
        <v>44459</v>
      </c>
      <c r="E42" s="67">
        <f>IFERROR(VLOOKUP(Tabla5[[#This Row],[DNI]],Toma!A:G,7,0),"")</f>
        <v>0</v>
      </c>
      <c r="F42" s="30" t="str">
        <f t="shared" ca="1" si="11"/>
        <v>4 año(s); 1 mes(es) y 5 día(s)</v>
      </c>
      <c r="G42" s="30" t="str">
        <f t="shared" si="12"/>
        <v>ANTIGUO</v>
      </c>
      <c r="H42" s="114" t="str">
        <f>IFERROR(VLOOKUP(Tabla5[[#This Row],[DNI]],Toma!A:ZY,9,0),"")</f>
        <v>MADRUGADA</v>
      </c>
      <c r="I42" s="114" t="str">
        <f>UPPER(IFERROR(VLOOKUP(Tabla5[[#This Row],[DNI]],Toma!A:ZY,5,0),""))</f>
        <v>ACTIVO</v>
      </c>
      <c r="J42" s="114" t="str">
        <f>IFERROR(VLOOKUP(Tabla5[[#This Row],[DNI]],Toma!A:ZY,14,0),"")</f>
        <v>MESA AYUDA</v>
      </c>
      <c r="K42" s="114" t="str">
        <f>IFERROR(VLOOKUP(Tabla5[[#This Row],[DNI]],Toma!A:ZY,10,0),"")</f>
        <v>FULL TIME</v>
      </c>
      <c r="L42" s="68">
        <f>IFERROR(IFERROR(VLOOKUP(A42,Estado!A:E,5,0),"")+IFERROR(VLOOKUP(A42,'Estados OnPremise'!A:D,4,0),""),IFERROR(VLOOKUP(A42,Estado!A:E,5,0),""))</f>
        <v>5.7110600347222222</v>
      </c>
      <c r="M42" s="68">
        <f>IF(Tabla5[[#This Row],[Modalidad]]="FULL TIME",IFERROR((AE42+AF42)*"08:00:00",0),IFERROR((AE42+AF42)*"04:00:00",0))</f>
        <v>5.333333333333333</v>
      </c>
      <c r="N42" s="16">
        <f t="shared" si="13"/>
        <v>1</v>
      </c>
      <c r="O42" s="114">
        <f>IFERROR(VLOOKUP(A42,Rendimiento!A:E,5,0),"")+IFERROR(VLOOKUP(A42,'Rendimiento OnPremise'!A:E,5,0),0)</f>
        <v>481</v>
      </c>
      <c r="P42" s="69">
        <f t="shared" si="14"/>
        <v>940</v>
      </c>
      <c r="Q42" s="70">
        <f t="shared" si="15"/>
        <v>0.51170212765957446</v>
      </c>
      <c r="R42" s="11">
        <f t="shared" si="16"/>
        <v>1.7133217592592593E-3</v>
      </c>
      <c r="S42" s="13">
        <f>IFERROR(AVERAGEIF(Tabla5[[#This Row],[TMO SEG GC]:[TMO SEG OP]],"&lt;&gt;0"),0)</f>
        <v>148.03100000000001</v>
      </c>
      <c r="T42" s="13">
        <f>IFERROR(VLOOKUP(A42,Rendimiento!A:G,7,0),0)</f>
        <v>148.03100000000001</v>
      </c>
      <c r="U42" s="13" t="str">
        <f>IFERROR(VLOOKUP(A42,'Rendimiento OnPremise'!A:U,21,0),"")</f>
        <v/>
      </c>
      <c r="V42" s="11">
        <f t="shared" si="17"/>
        <v>3.0021180555555552E-3</v>
      </c>
      <c r="W42" s="12">
        <f>IFERROR(VLOOKUP(A42,Rendimiento!A:ZZ,8,0),0)</f>
        <v>259.38299999999998</v>
      </c>
      <c r="X42" s="11">
        <f t="shared" si="18"/>
        <v>6.6701388888888889E-5</v>
      </c>
      <c r="Y42" s="12">
        <f>IFERROR(VLOOKUP(A42,Rendimiento!A:ZZ,9,0),0)</f>
        <v>5.7629999999999999</v>
      </c>
      <c r="Z42" s="11">
        <f t="shared" si="19"/>
        <v>0</v>
      </c>
      <c r="AA42" s="12">
        <f>IFERROR(VLOOKUP(Tabla5[[#This Row],[DNI]],Rendimiento!A:J,10,0),0)</f>
        <v>0</v>
      </c>
      <c r="AB42" s="17">
        <f>IFERROR(VLOOKUP(Tabla5[[#This Row],[DNI]],Calidad!A:Q,17,0),"-")</f>
        <v>0.82599999999999996</v>
      </c>
      <c r="AC42" s="74">
        <f>IFERROR(VLOOKUP(Tabla5[[#This Row],[DNI]],Satisfacción!A:H,8,0),"-")</f>
        <v>0.85611510791366907</v>
      </c>
      <c r="AD42" s="16"/>
      <c r="AE42" s="115">
        <f>IFERROR(VLOOKUP(Tabla5[[#This Row],[DNI]],Toma!A:ZY,'Resumen Asesores'!AE$14,0),"")</f>
        <v>16</v>
      </c>
      <c r="AF42" s="115">
        <f>IFERROR(VLOOKUP(Tabla5[[#This Row],[DNI]],Toma!A:ZY,'Resumen Asesores'!AF$14,0),"")</f>
        <v>0</v>
      </c>
      <c r="AG42" s="115">
        <f>IFERROR(VLOOKUP(Tabla5[[#This Row],[DNI]],Toma!A:ZY,'Resumen Asesores'!AG$14,0),"")</f>
        <v>0</v>
      </c>
      <c r="AH42" s="115">
        <f>IFERROR(VLOOKUP(Tabla5[[#This Row],[DNI]],Toma!A:ZY,'Resumen Asesores'!AH$14,0),"")</f>
        <v>0</v>
      </c>
      <c r="AI42" s="115">
        <f>IFERROR(VLOOKUP(Tabla5[[#This Row],[DNI]],Toma!A:ZY,'Resumen Asesores'!AI$14,0),"")</f>
        <v>0</v>
      </c>
      <c r="AJ42" s="115">
        <f>IFERROR(VLOOKUP(Tabla5[[#This Row],[DNI]],Toma!A:ZY,'Resumen Asesores'!AJ$14,0),"")</f>
        <v>0</v>
      </c>
      <c r="AK42" s="115">
        <f>IFERROR(VLOOKUP(Tabla5[[#This Row],[DNI]],Toma!A:ZY,'Resumen Asesores'!AK$14,0),"")</f>
        <v>0</v>
      </c>
      <c r="AL42" s="115">
        <f>IFERROR(VLOOKUP(Tabla5[[#This Row],[DNI]],Toma!A:ZY,'Resumen Asesores'!AL$14,0),"")</f>
        <v>0</v>
      </c>
      <c r="AM42" s="115">
        <f>IFERROR(VLOOKUP(Tabla5[[#This Row],[DNI]],Toma!A:ZY,'Resumen Asesores'!AM$14,0),"")</f>
        <v>2</v>
      </c>
      <c r="AN42" s="115">
        <f>IFERROR(VLOOKUP(Tabla5[[#This Row],[DNI]],Toma!A:ZY,'Resumen Asesores'!AN$14,0),"")</f>
        <v>0</v>
      </c>
      <c r="AO42" s="115">
        <f>IFERROR(VLOOKUP(Tabla5[[#This Row],[DNI]],Toma!A:ZY,'Resumen Asesores'!AO$14,0),"")</f>
        <v>3</v>
      </c>
      <c r="AP42" s="9">
        <f t="shared" si="20"/>
        <v>0</v>
      </c>
      <c r="AQ42" s="115">
        <f>SUM(Tabla5[[#This Row],[Asistidos]:[DSO]])</f>
        <v>21</v>
      </c>
      <c r="AR42" s="114" t="str">
        <f>IF(Tabla5[[#This Row],[% Horas]]=0,"-",IF(Tabla5[[#This Row],[% Horas]]&gt;=92%,"Cumple","No Cumple"))</f>
        <v>Cumple</v>
      </c>
      <c r="AS42" s="114" t="str">
        <f>IF(Tabla5[[#This Row],[% Productividad]]=0,"-",IF(Tabla5[[#This Row],[% Productividad]]&gt;=100%,"Cumple","No Cumple"))</f>
        <v>No Cumple</v>
      </c>
      <c r="AT42" s="114" t="str">
        <f>IF(Tabla5[[#This Row],[TMO FIN SEG]]=0,"-",IF(Tabla5[[#This Row],[TMO FIN SEG]]&lt;290,"Cumple","No Cumple"))</f>
        <v>Cumple</v>
      </c>
      <c r="AU42" s="114" t="str">
        <f>IF(Tabla5[[#This Row],[Nota de Calidad]]="-","-",IF(Tabla5[[#This Row],[Nota de Calidad]]&gt;=85%,"Cumple","No Cumple"))</f>
        <v>No Cumple</v>
      </c>
      <c r="AV42" s="114" t="str">
        <f>IF(Tabla5[[#This Row],[Nota de Satisfación]]="-","-",IF(Tabla5[[#This Row],[Nota de Satisfación]]&gt;=78%,"Cumple","No Cumple"))</f>
        <v>Cumple</v>
      </c>
      <c r="AW42" s="114" t="str">
        <f>IF(Tabla5[[#This Row],[Asistidos]]=0,"-",IF(Tabla5[[#This Row],[F]]&gt;=1,"No Cumple","Cumple"))</f>
        <v>Cumple</v>
      </c>
      <c r="AX42" s="114">
        <f>COUNTIF(Tabla5[[#This Row],[Adherencia]:[Presentismo]],"No Cumple")</f>
        <v>2</v>
      </c>
      <c r="AY42" s="70" t="str">
        <f t="shared" si="21"/>
        <v/>
      </c>
      <c r="AZ42" s="71">
        <f>IFERROR(Tabla5[[#This Row],[Llam. Atendidas]]*2.56779661016949,0)</f>
        <v>1235.1101694915246</v>
      </c>
      <c r="BA42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42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42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60</v>
      </c>
      <c r="BD42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42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40</v>
      </c>
      <c r="BF42" s="116">
        <f>SUM(Tabla5[[#This Row],[Maqueta Reclamos]:[Maqueta Adherencia]])</f>
        <v>100</v>
      </c>
      <c r="BG42" s="117" t="str">
        <f>IF(Tabla5[[#This Row],[Asistidos]]&lt;15,"No","Si")</f>
        <v>Si</v>
      </c>
      <c r="BH42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100</v>
      </c>
      <c r="BI42" s="72"/>
    </row>
    <row r="43" spans="1:61" x14ac:dyDescent="0.25">
      <c r="A43" s="30" t="s">
        <v>394</v>
      </c>
      <c r="B43" s="30" t="s">
        <v>395</v>
      </c>
      <c r="C43" s="30" t="s">
        <v>56</v>
      </c>
      <c r="D43" s="67">
        <f>IFERROR(VLOOKUP(Tabla5[[#This Row],[DNI]],Toma!A:F,6,0),"")</f>
        <v>45735</v>
      </c>
      <c r="E43" s="67">
        <f>IFERROR(VLOOKUP(Tabla5[[#This Row],[DNI]],Toma!A:G,7,0),"")</f>
        <v>0</v>
      </c>
      <c r="F43" s="30" t="str">
        <f t="shared" ca="1" si="11"/>
        <v>0 año(s); 7 mes(es) y 6 día(s)</v>
      </c>
      <c r="G43" s="30" t="str">
        <f t="shared" si="12"/>
        <v>ANTIGUO</v>
      </c>
      <c r="H43" s="114" t="str">
        <f>IFERROR(VLOOKUP(Tabla5[[#This Row],[DNI]],Toma!A:ZY,9,0),"")</f>
        <v>MAÑANA</v>
      </c>
      <c r="I43" s="114" t="str">
        <f>UPPER(IFERROR(VLOOKUP(Tabla5[[#This Row],[DNI]],Toma!A:ZY,5,0),""))</f>
        <v>ACTIVO</v>
      </c>
      <c r="J43" s="114" t="str">
        <f>IFERROR(VLOOKUP(Tabla5[[#This Row],[DNI]],Toma!A:ZY,14,0),"")</f>
        <v>MESA AYUDA</v>
      </c>
      <c r="K43" s="114" t="str">
        <f>IFERROR(VLOOKUP(Tabla5[[#This Row],[DNI]],Toma!A:ZY,10,0),"")</f>
        <v>FULL TIME</v>
      </c>
      <c r="L43" s="68">
        <f>IFERROR(IFERROR(VLOOKUP(A43,Estado!A:E,5,0),"")+IFERROR(VLOOKUP(A43,'Estados OnPremise'!A:D,4,0),""),IFERROR(VLOOKUP(A43,Estado!A:E,5,0),""))</f>
        <v>5.7212292824074078</v>
      </c>
      <c r="M43" s="68">
        <f>IF(Tabla5[[#This Row],[Modalidad]]="FULL TIME",IFERROR((AE43+AF43)*"08:00:00",0),IFERROR((AE43+AF43)*"04:00:00",0))</f>
        <v>6</v>
      </c>
      <c r="N43" s="16">
        <f t="shared" si="13"/>
        <v>0.95353821373456793</v>
      </c>
      <c r="O43" s="114">
        <f>IFERROR(VLOOKUP(A43,Rendimiento!A:E,5,0),"")+IFERROR(VLOOKUP(A43,'Rendimiento OnPremise'!A:E,5,0),0)</f>
        <v>1158</v>
      </c>
      <c r="P43" s="69">
        <f t="shared" si="14"/>
        <v>1057.5</v>
      </c>
      <c r="Q43" s="70">
        <f t="shared" si="15"/>
        <v>1.0950354609929078</v>
      </c>
      <c r="R43" s="11">
        <f t="shared" si="16"/>
        <v>2.4851967592592595E-3</v>
      </c>
      <c r="S43" s="13">
        <f>IFERROR(AVERAGEIF(Tabla5[[#This Row],[TMO SEG GC]:[TMO SEG OP]],"&lt;&gt;0"),0)</f>
        <v>214.721</v>
      </c>
      <c r="T43" s="13">
        <f>IFERROR(VLOOKUP(A43,Rendimiento!A:G,7,0),0)</f>
        <v>214.721</v>
      </c>
      <c r="U43" s="13" t="str">
        <f>IFERROR(VLOOKUP(A43,'Rendimiento OnPremise'!A:U,21,0),"")</f>
        <v/>
      </c>
      <c r="V43" s="11">
        <f t="shared" si="17"/>
        <v>3.4741435185185183E-3</v>
      </c>
      <c r="W43" s="12">
        <f>IFERROR(VLOOKUP(A43,Rendimiento!A:ZZ,8,0),0)</f>
        <v>300.166</v>
      </c>
      <c r="X43" s="11">
        <f t="shared" si="18"/>
        <v>1.1568287037037036E-4</v>
      </c>
      <c r="Y43" s="12">
        <f>IFERROR(VLOOKUP(A43,Rendimiento!A:ZZ,9,0),0)</f>
        <v>9.9949999999999992</v>
      </c>
      <c r="Z43" s="11">
        <f t="shared" si="19"/>
        <v>1.1574074074074074E-8</v>
      </c>
      <c r="AA43" s="12">
        <f>IFERROR(VLOOKUP(Tabla5[[#This Row],[DNI]],Rendimiento!A:J,10,0),0)</f>
        <v>1E-3</v>
      </c>
      <c r="AB43" s="17">
        <f>IFERROR(VLOOKUP(Tabla5[[#This Row],[DNI]],Calidad!A:Q,17,0),"-")</f>
        <v>0.89800000000000002</v>
      </c>
      <c r="AC43" s="74">
        <f>IFERROR(VLOOKUP(Tabla5[[#This Row],[DNI]],Satisfacción!A:H,8,0),"-")</f>
        <v>0.86715867158671589</v>
      </c>
      <c r="AD43" s="16"/>
      <c r="AE43" s="115">
        <f>IFERROR(VLOOKUP(Tabla5[[#This Row],[DNI]],Toma!A:ZY,'Resumen Asesores'!AE$14,0),"")</f>
        <v>18</v>
      </c>
      <c r="AF43" s="115">
        <f>IFERROR(VLOOKUP(Tabla5[[#This Row],[DNI]],Toma!A:ZY,'Resumen Asesores'!AF$14,0),"")</f>
        <v>0</v>
      </c>
      <c r="AG43" s="115">
        <f>IFERROR(VLOOKUP(Tabla5[[#This Row],[DNI]],Toma!A:ZY,'Resumen Asesores'!AG$14,0),"")</f>
        <v>0</v>
      </c>
      <c r="AH43" s="115">
        <f>IFERROR(VLOOKUP(Tabla5[[#This Row],[DNI]],Toma!A:ZY,'Resumen Asesores'!AH$14,0),"")</f>
        <v>0</v>
      </c>
      <c r="AI43" s="115">
        <f>IFERROR(VLOOKUP(Tabla5[[#This Row],[DNI]],Toma!A:ZY,'Resumen Asesores'!AI$14,0),"")</f>
        <v>0</v>
      </c>
      <c r="AJ43" s="115">
        <f>IFERROR(VLOOKUP(Tabla5[[#This Row],[DNI]],Toma!A:ZY,'Resumen Asesores'!AJ$14,0),"")</f>
        <v>0</v>
      </c>
      <c r="AK43" s="115">
        <f>IFERROR(VLOOKUP(Tabla5[[#This Row],[DNI]],Toma!A:ZY,'Resumen Asesores'!AK$14,0),"")</f>
        <v>0</v>
      </c>
      <c r="AL43" s="115">
        <f>IFERROR(VLOOKUP(Tabla5[[#This Row],[DNI]],Toma!A:ZY,'Resumen Asesores'!AL$14,0),"")</f>
        <v>0</v>
      </c>
      <c r="AM43" s="115">
        <f>IFERROR(VLOOKUP(Tabla5[[#This Row],[DNI]],Toma!A:ZY,'Resumen Asesores'!AM$14,0),"")</f>
        <v>1</v>
      </c>
      <c r="AN43" s="115">
        <f>IFERROR(VLOOKUP(Tabla5[[#This Row],[DNI]],Toma!A:ZY,'Resumen Asesores'!AN$14,0),"")</f>
        <v>0</v>
      </c>
      <c r="AO43" s="115">
        <f>IFERROR(VLOOKUP(Tabla5[[#This Row],[DNI]],Toma!A:ZY,'Resumen Asesores'!AO$14,0),"")</f>
        <v>3</v>
      </c>
      <c r="AP43" s="9">
        <f t="shared" si="20"/>
        <v>0</v>
      </c>
      <c r="AQ43" s="115">
        <f>SUM(Tabla5[[#This Row],[Asistidos]:[DSO]])</f>
        <v>22</v>
      </c>
      <c r="AR43" s="114" t="str">
        <f>IF(Tabla5[[#This Row],[% Horas]]=0,"-",IF(Tabla5[[#This Row],[% Horas]]&gt;=92%,"Cumple","No Cumple"))</f>
        <v>Cumple</v>
      </c>
      <c r="AS43" s="114" t="str">
        <f>IF(Tabla5[[#This Row],[% Productividad]]=0,"-",IF(Tabla5[[#This Row],[% Productividad]]&gt;=100%,"Cumple","No Cumple"))</f>
        <v>Cumple</v>
      </c>
      <c r="AT43" s="114" t="str">
        <f>IF(Tabla5[[#This Row],[TMO FIN SEG]]=0,"-",IF(Tabla5[[#This Row],[TMO FIN SEG]]&lt;290,"Cumple","No Cumple"))</f>
        <v>Cumple</v>
      </c>
      <c r="AU43" s="114" t="str">
        <f>IF(Tabla5[[#This Row],[Nota de Calidad]]="-","-",IF(Tabla5[[#This Row],[Nota de Calidad]]&gt;=85%,"Cumple","No Cumple"))</f>
        <v>Cumple</v>
      </c>
      <c r="AV43" s="114" t="str">
        <f>IF(Tabla5[[#This Row],[Nota de Satisfación]]="-","-",IF(Tabla5[[#This Row],[Nota de Satisfación]]&gt;=78%,"Cumple","No Cumple"))</f>
        <v>Cumple</v>
      </c>
      <c r="AW43" s="114" t="str">
        <f>IF(Tabla5[[#This Row],[Asistidos]]=0,"-",IF(Tabla5[[#This Row],[F]]&gt;=1,"No Cumple","Cumple"))</f>
        <v>Cumple</v>
      </c>
      <c r="AX43" s="114">
        <f>COUNTIF(Tabla5[[#This Row],[Adherencia]:[Presentismo]],"No Cumple")</f>
        <v>0</v>
      </c>
      <c r="AY43" s="70" t="str">
        <f t="shared" si="21"/>
        <v/>
      </c>
      <c r="AZ43" s="71">
        <f>IFERROR(Tabla5[[#This Row],[Llam. Atendidas]]*2.56779661016949,0)</f>
        <v>2973.5084745762692</v>
      </c>
      <c r="BA43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43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43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43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43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43" s="116">
        <f>SUM(Tabla5[[#This Row],[Maqueta Reclamos]:[Maqueta Adherencia]])</f>
        <v>55</v>
      </c>
      <c r="BG43" s="117" t="str">
        <f>IF(Tabla5[[#This Row],[Asistidos]]&lt;15,"No","Si")</f>
        <v>Si</v>
      </c>
      <c r="BH43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55</v>
      </c>
      <c r="BI43" s="72"/>
    </row>
    <row r="44" spans="1:61" x14ac:dyDescent="0.25">
      <c r="A44" s="30" t="s">
        <v>603</v>
      </c>
      <c r="B44" s="30" t="s">
        <v>605</v>
      </c>
      <c r="C44" s="30" t="s">
        <v>56</v>
      </c>
      <c r="D44" s="67">
        <f>IFERROR(VLOOKUP(Tabla5[[#This Row],[DNI]],Toma!A:F,6,0),"")</f>
        <v>45905</v>
      </c>
      <c r="E44" s="67">
        <f>IFERROR(VLOOKUP(Tabla5[[#This Row],[DNI]],Toma!A:G,7,0),"")</f>
        <v>0</v>
      </c>
      <c r="F44" s="30" t="str">
        <f t="shared" ca="1" si="11"/>
        <v>0 año(s); 1 mes(es) y 20 día(s)</v>
      </c>
      <c r="G44" s="30" t="str">
        <f t="shared" si="12"/>
        <v>NUEVO</v>
      </c>
      <c r="H44" s="114" t="str">
        <f>IFERROR(VLOOKUP(Tabla5[[#This Row],[DNI]],Toma!A:ZY,9,0),"")</f>
        <v>MAÑANA</v>
      </c>
      <c r="I44" s="114" t="str">
        <f>UPPER(IFERROR(VLOOKUP(Tabla5[[#This Row],[DNI]],Toma!A:ZY,5,0),""))</f>
        <v>ACTIVO</v>
      </c>
      <c r="J44" s="114" t="str">
        <f>IFERROR(VLOOKUP(Tabla5[[#This Row],[DNI]],Toma!A:ZY,14,0),"")</f>
        <v>MESA AYUDA</v>
      </c>
      <c r="K44" s="114" t="str">
        <f>IFERROR(VLOOKUP(Tabla5[[#This Row],[DNI]],Toma!A:ZY,10,0),"")</f>
        <v>FULL TIME</v>
      </c>
      <c r="L44" s="68">
        <f>IFERROR(IFERROR(VLOOKUP(A44,Estado!A:E,5,0),"")+IFERROR(VLOOKUP(A44,'Estados OnPremise'!A:D,4,0),""),IFERROR(VLOOKUP(A44,Estado!A:E,5,0),""))</f>
        <v>5.5766129745370367</v>
      </c>
      <c r="M44" s="68">
        <f>IF(Tabla5[[#This Row],[Modalidad]]="FULL TIME",IFERROR((AE44+AF44)*"08:00:00",0),IFERROR((AE44+AF44)*"04:00:00",0))</f>
        <v>6</v>
      </c>
      <c r="N44" s="16">
        <f t="shared" si="13"/>
        <v>0.92943549575617279</v>
      </c>
      <c r="O44" s="114">
        <f>IFERROR(VLOOKUP(A44,Rendimiento!A:E,5,0),"")+IFERROR(VLOOKUP(A44,'Rendimiento OnPremise'!A:E,5,0),0)</f>
        <v>1070</v>
      </c>
      <c r="P44" s="69">
        <f t="shared" si="14"/>
        <v>1057.5</v>
      </c>
      <c r="Q44" s="70">
        <f t="shared" si="15"/>
        <v>1.011820330969267</v>
      </c>
      <c r="R44" s="11">
        <f t="shared" si="16"/>
        <v>3.2938078703703701E-3</v>
      </c>
      <c r="S44" s="13">
        <f>IFERROR(AVERAGEIF(Tabla5[[#This Row],[TMO SEG GC]:[TMO SEG OP]],"&lt;&gt;0"),0)</f>
        <v>284.58499999999998</v>
      </c>
      <c r="T44" s="13">
        <f>IFERROR(VLOOKUP(A44,Rendimiento!A:G,7,0),0)</f>
        <v>284.58499999999998</v>
      </c>
      <c r="U44" s="13" t="str">
        <f>IFERROR(VLOOKUP(A44,'Rendimiento OnPremise'!A:U,21,0),"")</f>
        <v/>
      </c>
      <c r="V44" s="11">
        <f t="shared" si="17"/>
        <v>3.7951736111111111E-3</v>
      </c>
      <c r="W44" s="12">
        <f>IFERROR(VLOOKUP(A44,Rendimiento!A:ZZ,8,0),0)</f>
        <v>327.90300000000002</v>
      </c>
      <c r="X44" s="11">
        <f t="shared" si="18"/>
        <v>1.0505787037037037E-4</v>
      </c>
      <c r="Y44" s="12">
        <f>IFERROR(VLOOKUP(A44,Rendimiento!A:ZZ,9,0),0)</f>
        <v>9.077</v>
      </c>
      <c r="Z44" s="11">
        <f t="shared" si="19"/>
        <v>0</v>
      </c>
      <c r="AA44" s="12">
        <f>IFERROR(VLOOKUP(Tabla5[[#This Row],[DNI]],Rendimiento!A:J,10,0),0)</f>
        <v>0</v>
      </c>
      <c r="AB44" s="17">
        <f>IFERROR(VLOOKUP(Tabla5[[#This Row],[DNI]],Calidad!A:Q,17,0),"-")</f>
        <v>0.86233333333333329</v>
      </c>
      <c r="AC44" s="74">
        <f>IFERROR(VLOOKUP(Tabla5[[#This Row],[DNI]],Satisfacción!A:H,8,0),"-")</f>
        <v>0.88582677165354329</v>
      </c>
      <c r="AD44" s="16"/>
      <c r="AE44" s="115">
        <f>IFERROR(VLOOKUP(Tabla5[[#This Row],[DNI]],Toma!A:ZY,'Resumen Asesores'!AE$14,0),"")</f>
        <v>18</v>
      </c>
      <c r="AF44" s="115">
        <f>IFERROR(VLOOKUP(Tabla5[[#This Row],[DNI]],Toma!A:ZY,'Resumen Asesores'!AF$14,0),"")</f>
        <v>0</v>
      </c>
      <c r="AG44" s="115">
        <f>IFERROR(VLOOKUP(Tabla5[[#This Row],[DNI]],Toma!A:ZY,'Resumen Asesores'!AG$14,0),"")</f>
        <v>0</v>
      </c>
      <c r="AH44" s="115">
        <f>IFERROR(VLOOKUP(Tabla5[[#This Row],[DNI]],Toma!A:ZY,'Resumen Asesores'!AH$14,0),"")</f>
        <v>0</v>
      </c>
      <c r="AI44" s="115">
        <f>IFERROR(VLOOKUP(Tabla5[[#This Row],[DNI]],Toma!A:ZY,'Resumen Asesores'!AI$14,0),"")</f>
        <v>0</v>
      </c>
      <c r="AJ44" s="115">
        <f>IFERROR(VLOOKUP(Tabla5[[#This Row],[DNI]],Toma!A:ZY,'Resumen Asesores'!AJ$14,0),"")</f>
        <v>0</v>
      </c>
      <c r="AK44" s="115">
        <f>IFERROR(VLOOKUP(Tabla5[[#This Row],[DNI]],Toma!A:ZY,'Resumen Asesores'!AK$14,0),"")</f>
        <v>0</v>
      </c>
      <c r="AL44" s="115">
        <f>IFERROR(VLOOKUP(Tabla5[[#This Row],[DNI]],Toma!A:ZY,'Resumen Asesores'!AL$14,0),"")</f>
        <v>0</v>
      </c>
      <c r="AM44" s="115">
        <f>IFERROR(VLOOKUP(Tabla5[[#This Row],[DNI]],Toma!A:ZY,'Resumen Asesores'!AM$14,0),"")</f>
        <v>0</v>
      </c>
      <c r="AN44" s="115">
        <f>IFERROR(VLOOKUP(Tabla5[[#This Row],[DNI]],Toma!A:ZY,'Resumen Asesores'!AN$14,0),"")</f>
        <v>0</v>
      </c>
      <c r="AO44" s="115">
        <f>IFERROR(VLOOKUP(Tabla5[[#This Row],[DNI]],Toma!A:ZY,'Resumen Asesores'!AO$14,0),"")</f>
        <v>3</v>
      </c>
      <c r="AP44" s="9">
        <f t="shared" si="20"/>
        <v>0</v>
      </c>
      <c r="AQ44" s="115">
        <f>SUM(Tabla5[[#This Row],[Asistidos]:[DSO]])</f>
        <v>21</v>
      </c>
      <c r="AR44" s="114" t="str">
        <f>IF(Tabla5[[#This Row],[% Horas]]=0,"-",IF(Tabla5[[#This Row],[% Horas]]&gt;=92%,"Cumple","No Cumple"))</f>
        <v>Cumple</v>
      </c>
      <c r="AS44" s="114" t="str">
        <f>IF(Tabla5[[#This Row],[% Productividad]]=0,"-",IF(Tabla5[[#This Row],[% Productividad]]&gt;=100%,"Cumple","No Cumple"))</f>
        <v>Cumple</v>
      </c>
      <c r="AT44" s="114" t="str">
        <f>IF(Tabla5[[#This Row],[TMO FIN SEG]]=0,"-",IF(Tabla5[[#This Row],[TMO FIN SEG]]&lt;290,"Cumple","No Cumple"))</f>
        <v>Cumple</v>
      </c>
      <c r="AU44" s="114" t="str">
        <f>IF(Tabla5[[#This Row],[Nota de Calidad]]="-","-",IF(Tabla5[[#This Row],[Nota de Calidad]]&gt;=85%,"Cumple","No Cumple"))</f>
        <v>Cumple</v>
      </c>
      <c r="AV44" s="114" t="str">
        <f>IF(Tabla5[[#This Row],[Nota de Satisfación]]="-","-",IF(Tabla5[[#This Row],[Nota de Satisfación]]&gt;=78%,"Cumple","No Cumple"))</f>
        <v>Cumple</v>
      </c>
      <c r="AW44" s="114" t="str">
        <f>IF(Tabla5[[#This Row],[Asistidos]]=0,"-",IF(Tabla5[[#This Row],[F]]&gt;=1,"No Cumple","Cumple"))</f>
        <v>Cumple</v>
      </c>
      <c r="AX44" s="114">
        <f>COUNTIF(Tabla5[[#This Row],[Adherencia]:[Presentismo]],"No Cumple")</f>
        <v>0</v>
      </c>
      <c r="AY44" s="70" t="str">
        <f t="shared" si="21"/>
        <v/>
      </c>
      <c r="AZ44" s="71">
        <f>IFERROR(Tabla5[[#This Row],[Llam. Atendidas]]*2.56779661016949,0)</f>
        <v>2747.5423728813544</v>
      </c>
      <c r="BA44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44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44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44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44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44" s="116">
        <f>SUM(Tabla5[[#This Row],[Maqueta Reclamos]:[Maqueta Adherencia]])</f>
        <v>55</v>
      </c>
      <c r="BG44" s="117" t="str">
        <f>IF(Tabla5[[#This Row],[Asistidos]]&lt;15,"No","Si")</f>
        <v>Si</v>
      </c>
      <c r="BH44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55</v>
      </c>
      <c r="BI44" s="72"/>
    </row>
    <row r="45" spans="1:61" x14ac:dyDescent="0.25">
      <c r="A45" s="30" t="s">
        <v>82</v>
      </c>
      <c r="B45" s="30" t="s">
        <v>84</v>
      </c>
      <c r="C45" s="30" t="s">
        <v>56</v>
      </c>
      <c r="D45" s="67">
        <f>IFERROR(VLOOKUP(Tabla5[[#This Row],[DNI]],Toma!A:F,6,0),"")</f>
        <v>44539</v>
      </c>
      <c r="E45" s="67">
        <f>IFERROR(VLOOKUP(Tabla5[[#This Row],[DNI]],Toma!A:G,7,0),"")</f>
        <v>0</v>
      </c>
      <c r="F45" s="30" t="str">
        <f t="shared" ca="1" si="11"/>
        <v>3 año(s); 10 mes(es) y 16 día(s)</v>
      </c>
      <c r="G45" s="30" t="str">
        <f t="shared" si="12"/>
        <v>ANTIGUO</v>
      </c>
      <c r="H45" s="114" t="str">
        <f>IFERROR(VLOOKUP(Tabla5[[#This Row],[DNI]],Toma!A:ZY,9,0),"")</f>
        <v>MAÑANA</v>
      </c>
      <c r="I45" s="114" t="str">
        <f>UPPER(IFERROR(VLOOKUP(Tabla5[[#This Row],[DNI]],Toma!A:ZY,5,0),""))</f>
        <v>ACTIVO</v>
      </c>
      <c r="J45" s="114" t="str">
        <f>IFERROR(VLOOKUP(Tabla5[[#This Row],[DNI]],Toma!A:ZY,14,0),"")</f>
        <v>A.CORRESPONSAL</v>
      </c>
      <c r="K45" s="114" t="str">
        <f>IFERROR(VLOOKUP(Tabla5[[#This Row],[DNI]],Toma!A:ZY,10,0),"")</f>
        <v>FULL TIME</v>
      </c>
      <c r="L45" s="68">
        <f>IFERROR(IFERROR(VLOOKUP(A45,Estado!A:E,5,0),"")+IFERROR(VLOOKUP(A45,'Estados OnPremise'!A:D,4,0),""),IFERROR(VLOOKUP(A45,Estado!A:E,5,0),""))</f>
        <v>3.0335423726851851</v>
      </c>
      <c r="M45" s="68">
        <f>IF(Tabla5[[#This Row],[Modalidad]]="FULL TIME",IFERROR((AE45+AF45)*"08:00:00",0),IFERROR((AE45+AF45)*"04:00:00",0))</f>
        <v>3.333333333333333</v>
      </c>
      <c r="N45" s="16">
        <f t="shared" si="13"/>
        <v>0.91006271180555565</v>
      </c>
      <c r="O45" s="114">
        <f>IFERROR(VLOOKUP(A45,Rendimiento!A:E,5,0),"")+IFERROR(VLOOKUP(A45,'Rendimiento OnPremise'!A:E,5,0),0)</f>
        <v>758</v>
      </c>
      <c r="P45" s="69">
        <f t="shared" si="14"/>
        <v>587.5</v>
      </c>
      <c r="Q45" s="70">
        <f t="shared" si="15"/>
        <v>1.2902127659574467</v>
      </c>
      <c r="R45" s="11">
        <f t="shared" si="16"/>
        <v>3.1135763888888888E-3</v>
      </c>
      <c r="S45" s="13">
        <f>IFERROR(AVERAGEIF(Tabla5[[#This Row],[TMO SEG GC]:[TMO SEG OP]],"&lt;&gt;0"),0)</f>
        <v>269.01299999999998</v>
      </c>
      <c r="T45" s="13">
        <f>IFERROR(VLOOKUP(A45,Rendimiento!A:G,7,0),0)</f>
        <v>269.01299999999998</v>
      </c>
      <c r="U45" s="13" t="str">
        <f>IFERROR(VLOOKUP(A45,'Rendimiento OnPremise'!A:U,21,0),"")</f>
        <v/>
      </c>
      <c r="V45" s="11">
        <f t="shared" si="17"/>
        <v>3.3223958333333335E-3</v>
      </c>
      <c r="W45" s="12">
        <f>IFERROR(VLOOKUP(A45,Rendimiento!A:ZZ,8,0),0)</f>
        <v>287.05500000000001</v>
      </c>
      <c r="X45" s="11">
        <f t="shared" si="18"/>
        <v>6.4456018518518513E-5</v>
      </c>
      <c r="Y45" s="12">
        <f>IFERROR(VLOOKUP(A45,Rendimiento!A:ZZ,9,0),0)</f>
        <v>5.569</v>
      </c>
      <c r="Z45" s="11">
        <f t="shared" si="19"/>
        <v>0</v>
      </c>
      <c r="AA45" s="12">
        <f>IFERROR(VLOOKUP(Tabla5[[#This Row],[DNI]],Rendimiento!A:J,10,0),0)</f>
        <v>0</v>
      </c>
      <c r="AB45" s="17">
        <f>IFERROR(VLOOKUP(Tabla5[[#This Row],[DNI]],Calidad!A:Q,17,0),"-")</f>
        <v>0.87866666666666671</v>
      </c>
      <c r="AC45" s="74">
        <f>IFERROR(VLOOKUP(Tabla5[[#This Row],[DNI]],Satisfacción!A:H,8,0),"-")</f>
        <v>0.8176100628930818</v>
      </c>
      <c r="AD45" s="16"/>
      <c r="AE45" s="115">
        <f>IFERROR(VLOOKUP(Tabla5[[#This Row],[DNI]],Toma!A:ZY,'Resumen Asesores'!AE$14,0),"")</f>
        <v>10</v>
      </c>
      <c r="AF45" s="115">
        <f>IFERROR(VLOOKUP(Tabla5[[#This Row],[DNI]],Toma!A:ZY,'Resumen Asesores'!AF$14,0),"")</f>
        <v>0</v>
      </c>
      <c r="AG45" s="115">
        <f>IFERROR(VLOOKUP(Tabla5[[#This Row],[DNI]],Toma!A:ZY,'Resumen Asesores'!AG$14,0),"")</f>
        <v>0</v>
      </c>
      <c r="AH45" s="115">
        <f>IFERROR(VLOOKUP(Tabla5[[#This Row],[DNI]],Toma!A:ZY,'Resumen Asesores'!AH$14,0),"")</f>
        <v>0</v>
      </c>
      <c r="AI45" s="115">
        <f>IFERROR(VLOOKUP(Tabla5[[#This Row],[DNI]],Toma!A:ZY,'Resumen Asesores'!AI$14,0),"")</f>
        <v>0</v>
      </c>
      <c r="AJ45" s="115">
        <f>IFERROR(VLOOKUP(Tabla5[[#This Row],[DNI]],Toma!A:ZY,'Resumen Asesores'!AJ$14,0),"")</f>
        <v>0</v>
      </c>
      <c r="AK45" s="115">
        <f>IFERROR(VLOOKUP(Tabla5[[#This Row],[DNI]],Toma!A:ZY,'Resumen Asesores'!AK$14,0),"")</f>
        <v>0</v>
      </c>
      <c r="AL45" s="115">
        <f>IFERROR(VLOOKUP(Tabla5[[#This Row],[DNI]],Toma!A:ZY,'Resumen Asesores'!AL$14,0),"")</f>
        <v>5</v>
      </c>
      <c r="AM45" s="115">
        <f>IFERROR(VLOOKUP(Tabla5[[#This Row],[DNI]],Toma!A:ZY,'Resumen Asesores'!AM$14,0),"")</f>
        <v>5</v>
      </c>
      <c r="AN45" s="115">
        <f>IFERROR(VLOOKUP(Tabla5[[#This Row],[DNI]],Toma!A:ZY,'Resumen Asesores'!AN$14,0),"")</f>
        <v>0</v>
      </c>
      <c r="AO45" s="115">
        <f>IFERROR(VLOOKUP(Tabla5[[#This Row],[DNI]],Toma!A:ZY,'Resumen Asesores'!AO$14,0),"")</f>
        <v>2</v>
      </c>
      <c r="AP45" s="9">
        <f t="shared" si="20"/>
        <v>0</v>
      </c>
      <c r="AQ45" s="115">
        <f>SUM(Tabla5[[#This Row],[Asistidos]:[DSO]])</f>
        <v>22</v>
      </c>
      <c r="AR45" s="114" t="str">
        <f>IF(Tabla5[[#This Row],[% Horas]]=0,"-",IF(Tabla5[[#This Row],[% Horas]]&gt;=92%,"Cumple","No Cumple"))</f>
        <v>No Cumple</v>
      </c>
      <c r="AS45" s="114" t="str">
        <f>IF(Tabla5[[#This Row],[% Productividad]]=0,"-",IF(Tabla5[[#This Row],[% Productividad]]&gt;=100%,"Cumple","No Cumple"))</f>
        <v>Cumple</v>
      </c>
      <c r="AT45" s="114" t="str">
        <f>IF(Tabla5[[#This Row],[TMO FIN SEG]]=0,"-",IF(Tabla5[[#This Row],[TMO FIN SEG]]&lt;290,"Cumple","No Cumple"))</f>
        <v>Cumple</v>
      </c>
      <c r="AU45" s="114" t="str">
        <f>IF(Tabla5[[#This Row],[Nota de Calidad]]="-","-",IF(Tabla5[[#This Row],[Nota de Calidad]]&gt;=85%,"Cumple","No Cumple"))</f>
        <v>Cumple</v>
      </c>
      <c r="AV45" s="114" t="str">
        <f>IF(Tabla5[[#This Row],[Nota de Satisfación]]="-","-",IF(Tabla5[[#This Row],[Nota de Satisfación]]&gt;=78%,"Cumple","No Cumple"))</f>
        <v>Cumple</v>
      </c>
      <c r="AW45" s="114" t="str">
        <f>IF(Tabla5[[#This Row],[Asistidos]]=0,"-",IF(Tabla5[[#This Row],[F]]&gt;=1,"No Cumple","Cumple"))</f>
        <v>Cumple</v>
      </c>
      <c r="AX45" s="114">
        <f>COUNTIF(Tabla5[[#This Row],[Adherencia]:[Presentismo]],"No Cumple")</f>
        <v>1</v>
      </c>
      <c r="AY45" s="70" t="str">
        <f t="shared" si="21"/>
        <v/>
      </c>
      <c r="AZ45" s="71">
        <f>IFERROR(Tabla5[[#This Row],[Llam. Atendidas]]*2.56779661016949,0)</f>
        <v>1946.3898305084733</v>
      </c>
      <c r="BA45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45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45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45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45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45" s="116">
        <f>SUM(Tabla5[[#This Row],[Maqueta Reclamos]:[Maqueta Adherencia]])</f>
        <v>55</v>
      </c>
      <c r="BG45" s="117" t="str">
        <f>IF(Tabla5[[#This Row],[Asistidos]]&lt;15,"No","Si")</f>
        <v>No</v>
      </c>
      <c r="BH45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45" s="72"/>
    </row>
    <row r="46" spans="1:61" x14ac:dyDescent="0.25">
      <c r="A46" s="30" t="s">
        <v>136</v>
      </c>
      <c r="B46" s="30" t="s">
        <v>138</v>
      </c>
      <c r="C46" s="30" t="s">
        <v>56</v>
      </c>
      <c r="D46" s="67">
        <f>IFERROR(VLOOKUP(Tabla5[[#This Row],[DNI]],Toma!A:F,6,0),"")</f>
        <v>45383</v>
      </c>
      <c r="E46" s="67">
        <f>IFERROR(VLOOKUP(Tabla5[[#This Row],[DNI]],Toma!A:G,7,0),"")</f>
        <v>0</v>
      </c>
      <c r="F46" s="30" t="str">
        <f t="shared" ca="1" si="11"/>
        <v>1 año(s); 6 mes(es) y 24 día(s)</v>
      </c>
      <c r="G46" s="30" t="str">
        <f t="shared" si="12"/>
        <v>ANTIGUO</v>
      </c>
      <c r="H46" s="114" t="str">
        <f>IFERROR(VLOOKUP(Tabla5[[#This Row],[DNI]],Toma!A:ZY,9,0),"")</f>
        <v>MAÑANA</v>
      </c>
      <c r="I46" s="114" t="str">
        <f>UPPER(IFERROR(VLOOKUP(Tabla5[[#This Row],[DNI]],Toma!A:ZY,5,0),""))</f>
        <v>ACTIVO</v>
      </c>
      <c r="J46" s="114" t="str">
        <f>IFERROR(VLOOKUP(Tabla5[[#This Row],[DNI]],Toma!A:ZY,14,0),"")</f>
        <v>POOL QUECHUA</v>
      </c>
      <c r="K46" s="114" t="str">
        <f>IFERROR(VLOOKUP(Tabla5[[#This Row],[DNI]],Toma!A:ZY,10,0),"")</f>
        <v>FULL TIME</v>
      </c>
      <c r="L46" s="68">
        <f>IFERROR(IFERROR(VLOOKUP(A46,Estado!A:E,5,0),"")+IFERROR(VLOOKUP(A46,'Estados OnPremise'!A:D,4,0),""),IFERROR(VLOOKUP(A46,Estado!A:E,5,0),""))</f>
        <v>6.0568192824074076</v>
      </c>
      <c r="M46" s="68">
        <f>IF(Tabla5[[#This Row],[Modalidad]]="FULL TIME",IFERROR((AE46+AF46)*"08:00:00",0),IFERROR((AE46+AF46)*"04:00:00",0))</f>
        <v>6</v>
      </c>
      <c r="N46" s="16">
        <f t="shared" si="13"/>
        <v>1</v>
      </c>
      <c r="O46" s="114">
        <f>IFERROR(VLOOKUP(A46,Rendimiento!A:E,5,0),"")+IFERROR(VLOOKUP(A46,'Rendimiento OnPremise'!A:E,5,0),0)</f>
        <v>166</v>
      </c>
      <c r="P46" s="69">
        <f t="shared" si="14"/>
        <v>1057.5</v>
      </c>
      <c r="Q46" s="70">
        <f t="shared" si="15"/>
        <v>0.15697399527186762</v>
      </c>
      <c r="R46" s="11">
        <f t="shared" si="16"/>
        <v>1.3233101851851852E-3</v>
      </c>
      <c r="S46" s="13">
        <f>IFERROR(AVERAGEIF(Tabla5[[#This Row],[TMO SEG GC]:[TMO SEG OP]],"&lt;&gt;0"),0)</f>
        <v>114.334</v>
      </c>
      <c r="T46" s="13">
        <f>IFERROR(VLOOKUP(A46,Rendimiento!A:G,7,0),0)</f>
        <v>114.334</v>
      </c>
      <c r="U46" s="13" t="str">
        <f>IFERROR(VLOOKUP(A46,'Rendimiento OnPremise'!A:U,21,0),"")</f>
        <v/>
      </c>
      <c r="V46" s="11">
        <f t="shared" si="17"/>
        <v>1.531886574074074E-3</v>
      </c>
      <c r="W46" s="12">
        <f>IFERROR(VLOOKUP(A46,Rendimiento!A:ZZ,8,0),0)</f>
        <v>132.35499999999999</v>
      </c>
      <c r="X46" s="11">
        <f t="shared" si="18"/>
        <v>1.0506944444444444E-4</v>
      </c>
      <c r="Y46" s="12">
        <f>IFERROR(VLOOKUP(A46,Rendimiento!A:ZZ,9,0),0)</f>
        <v>9.0779999999999994</v>
      </c>
      <c r="Z46" s="11">
        <f t="shared" si="19"/>
        <v>0</v>
      </c>
      <c r="AA46" s="12">
        <f>IFERROR(VLOOKUP(Tabla5[[#This Row],[DNI]],Rendimiento!A:J,10,0),0)</f>
        <v>0</v>
      </c>
      <c r="AB46" s="17">
        <f>IFERROR(VLOOKUP(Tabla5[[#This Row],[DNI]],Calidad!A:Q,17,0),"-")</f>
        <v>0.97499999999999998</v>
      </c>
      <c r="AC46" s="74">
        <f>IFERROR(VLOOKUP(Tabla5[[#This Row],[DNI]],Satisfacción!A:H,8,0),"-")</f>
        <v>0.8529411764705882</v>
      </c>
      <c r="AD46" s="16"/>
      <c r="AE46" s="115">
        <f>IFERROR(VLOOKUP(Tabla5[[#This Row],[DNI]],Toma!A:ZY,'Resumen Asesores'!AE$14,0),"")</f>
        <v>18</v>
      </c>
      <c r="AF46" s="115">
        <f>IFERROR(VLOOKUP(Tabla5[[#This Row],[DNI]],Toma!A:ZY,'Resumen Asesores'!AF$14,0),"")</f>
        <v>0</v>
      </c>
      <c r="AG46" s="115">
        <f>IFERROR(VLOOKUP(Tabla5[[#This Row],[DNI]],Toma!A:ZY,'Resumen Asesores'!AG$14,0),"")</f>
        <v>0</v>
      </c>
      <c r="AH46" s="115">
        <f>IFERROR(VLOOKUP(Tabla5[[#This Row],[DNI]],Toma!A:ZY,'Resumen Asesores'!AH$14,0),"")</f>
        <v>0</v>
      </c>
      <c r="AI46" s="115">
        <f>IFERROR(VLOOKUP(Tabla5[[#This Row],[DNI]],Toma!A:ZY,'Resumen Asesores'!AI$14,0),"")</f>
        <v>0</v>
      </c>
      <c r="AJ46" s="115">
        <f>IFERROR(VLOOKUP(Tabla5[[#This Row],[DNI]],Toma!A:ZY,'Resumen Asesores'!AJ$14,0),"")</f>
        <v>0</v>
      </c>
      <c r="AK46" s="115">
        <f>IFERROR(VLOOKUP(Tabla5[[#This Row],[DNI]],Toma!A:ZY,'Resumen Asesores'!AK$14,0),"")</f>
        <v>0</v>
      </c>
      <c r="AL46" s="115">
        <f>IFERROR(VLOOKUP(Tabla5[[#This Row],[DNI]],Toma!A:ZY,'Resumen Asesores'!AL$14,0),"")</f>
        <v>0</v>
      </c>
      <c r="AM46" s="115">
        <f>IFERROR(VLOOKUP(Tabla5[[#This Row],[DNI]],Toma!A:ZY,'Resumen Asesores'!AM$14,0),"")</f>
        <v>0</v>
      </c>
      <c r="AN46" s="115">
        <f>IFERROR(VLOOKUP(Tabla5[[#This Row],[DNI]],Toma!A:ZY,'Resumen Asesores'!AN$14,0),"")</f>
        <v>0</v>
      </c>
      <c r="AO46" s="115">
        <f>IFERROR(VLOOKUP(Tabla5[[#This Row],[DNI]],Toma!A:ZY,'Resumen Asesores'!AO$14,0),"")</f>
        <v>3</v>
      </c>
      <c r="AP46" s="9">
        <f t="shared" si="20"/>
        <v>0</v>
      </c>
      <c r="AQ46" s="115">
        <f>SUM(Tabla5[[#This Row],[Asistidos]:[DSO]])</f>
        <v>21</v>
      </c>
      <c r="AR46" s="114" t="str">
        <f>IF(Tabla5[[#This Row],[% Horas]]=0,"-",IF(Tabla5[[#This Row],[% Horas]]&gt;=92%,"Cumple","No Cumple"))</f>
        <v>Cumple</v>
      </c>
      <c r="AS46" s="114" t="str">
        <f>IF(Tabla5[[#This Row],[% Productividad]]=0,"-",IF(Tabla5[[#This Row],[% Productividad]]&gt;=100%,"Cumple","No Cumple"))</f>
        <v>No Cumple</v>
      </c>
      <c r="AT46" s="114" t="str">
        <f>IF(Tabla5[[#This Row],[TMO FIN SEG]]=0,"-",IF(Tabla5[[#This Row],[TMO FIN SEG]]&lt;290,"Cumple","No Cumple"))</f>
        <v>Cumple</v>
      </c>
      <c r="AU46" s="114" t="str">
        <f>IF(Tabla5[[#This Row],[Nota de Calidad]]="-","-",IF(Tabla5[[#This Row],[Nota de Calidad]]&gt;=85%,"Cumple","No Cumple"))</f>
        <v>Cumple</v>
      </c>
      <c r="AV46" s="114" t="str">
        <f>IF(Tabla5[[#This Row],[Nota de Satisfación]]="-","-",IF(Tabla5[[#This Row],[Nota de Satisfación]]&gt;=78%,"Cumple","No Cumple"))</f>
        <v>Cumple</v>
      </c>
      <c r="AW46" s="114" t="str">
        <f>IF(Tabla5[[#This Row],[Asistidos]]=0,"-",IF(Tabla5[[#This Row],[F]]&gt;=1,"No Cumple","Cumple"))</f>
        <v>Cumple</v>
      </c>
      <c r="AX46" s="114">
        <f>COUNTIF(Tabla5[[#This Row],[Adherencia]:[Presentismo]],"No Cumple")</f>
        <v>1</v>
      </c>
      <c r="AY46" s="70" t="str">
        <f t="shared" si="21"/>
        <v/>
      </c>
      <c r="AZ46" s="71">
        <f>IFERROR(Tabla5[[#This Row],[Llam. Atendidas]]*2.56779661016949,0)</f>
        <v>426.25423728813536</v>
      </c>
      <c r="BA46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46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70</v>
      </c>
      <c r="BC46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70</v>
      </c>
      <c r="BD46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46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60</v>
      </c>
      <c r="BF46" s="116">
        <f>SUM(Tabla5[[#This Row],[Maqueta Reclamos]:[Maqueta Adherencia]])</f>
        <v>200</v>
      </c>
      <c r="BG46" s="117" t="str">
        <f>IF(Tabla5[[#This Row],[Asistidos]]&lt;15,"No","Si")</f>
        <v>Si</v>
      </c>
      <c r="BH46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200</v>
      </c>
      <c r="BI46" s="72"/>
    </row>
    <row r="47" spans="1:61" x14ac:dyDescent="0.25">
      <c r="A47" s="30" t="s">
        <v>627</v>
      </c>
      <c r="B47" s="30" t="s">
        <v>629</v>
      </c>
      <c r="C47" s="30" t="s">
        <v>56</v>
      </c>
      <c r="D47" s="67">
        <f>IFERROR(VLOOKUP(Tabla5[[#This Row],[DNI]],Toma!A:F,6,0),"")</f>
        <v>45905</v>
      </c>
      <c r="E47" s="67">
        <f>IFERROR(VLOOKUP(Tabla5[[#This Row],[DNI]],Toma!A:G,7,0),"")</f>
        <v>0</v>
      </c>
      <c r="F47" s="30" t="str">
        <f t="shared" ca="1" si="11"/>
        <v>0 año(s); 1 mes(es) y 20 día(s)</v>
      </c>
      <c r="G47" s="30" t="str">
        <f t="shared" si="12"/>
        <v>NUEVO</v>
      </c>
      <c r="H47" s="114" t="str">
        <f>IFERROR(VLOOKUP(Tabla5[[#This Row],[DNI]],Toma!A:ZY,9,0),"")</f>
        <v>MAÑANA</v>
      </c>
      <c r="I47" s="114" t="str">
        <f>UPPER(IFERROR(VLOOKUP(Tabla5[[#This Row],[DNI]],Toma!A:ZY,5,0),""))</f>
        <v>ACTIVO</v>
      </c>
      <c r="J47" s="114" t="str">
        <f>IFERROR(VLOOKUP(Tabla5[[#This Row],[DNI]],Toma!A:ZY,14,0),"")</f>
        <v>MESA AYUDA</v>
      </c>
      <c r="K47" s="114" t="str">
        <f>IFERROR(VLOOKUP(Tabla5[[#This Row],[DNI]],Toma!A:ZY,10,0),"")</f>
        <v>FULL TIME</v>
      </c>
      <c r="L47" s="68">
        <f>IFERROR(IFERROR(VLOOKUP(A47,Estado!A:E,5,0),"")+IFERROR(VLOOKUP(A47,'Estados OnPremise'!A:D,4,0),""),IFERROR(VLOOKUP(A47,Estado!A:E,5,0),""))</f>
        <v>5.5216948842592597</v>
      </c>
      <c r="M47" s="68">
        <f>IF(Tabla5[[#This Row],[Modalidad]]="FULL TIME",IFERROR((AE47+AF47)*"08:00:00",0),IFERROR((AE47+AF47)*"04:00:00",0))</f>
        <v>6.333333333333333</v>
      </c>
      <c r="N47" s="16">
        <f t="shared" si="13"/>
        <v>0.87184656067251476</v>
      </c>
      <c r="O47" s="114">
        <f>IFERROR(VLOOKUP(A47,Rendimiento!A:E,5,0),"")+IFERROR(VLOOKUP(A47,'Rendimiento OnPremise'!A:E,5,0),0)</f>
        <v>978</v>
      </c>
      <c r="P47" s="69">
        <f t="shared" si="14"/>
        <v>1116.25</v>
      </c>
      <c r="Q47" s="70">
        <f t="shared" si="15"/>
        <v>0.8761478163493841</v>
      </c>
      <c r="R47" s="11">
        <f t="shared" si="16"/>
        <v>4.4902893518518521E-3</v>
      </c>
      <c r="S47" s="13">
        <f>IFERROR(AVERAGEIF(Tabla5[[#This Row],[TMO SEG GC]:[TMO SEG OP]],"&lt;&gt;0"),0)</f>
        <v>387.96100000000001</v>
      </c>
      <c r="T47" s="13">
        <f>IFERROR(VLOOKUP(A47,Rendimiento!A:G,7,0),0)</f>
        <v>387.96100000000001</v>
      </c>
      <c r="U47" s="13" t="str">
        <f>IFERROR(VLOOKUP(A47,'Rendimiento OnPremise'!A:U,21,0),"")</f>
        <v/>
      </c>
      <c r="V47" s="11">
        <f t="shared" si="17"/>
        <v>4.5569907407407408E-3</v>
      </c>
      <c r="W47" s="12">
        <f>IFERROR(VLOOKUP(A47,Rendimiento!A:ZZ,8,0),0)</f>
        <v>393.72399999999999</v>
      </c>
      <c r="X47" s="11">
        <f t="shared" si="18"/>
        <v>1.1466435185185185E-4</v>
      </c>
      <c r="Y47" s="12">
        <f>IFERROR(VLOOKUP(A47,Rendimiento!A:ZZ,9,0),0)</f>
        <v>9.907</v>
      </c>
      <c r="Z47" s="11">
        <f t="shared" si="19"/>
        <v>1.8518518518518518E-7</v>
      </c>
      <c r="AA47" s="12">
        <f>IFERROR(VLOOKUP(Tabla5[[#This Row],[DNI]],Rendimiento!A:J,10,0),0)</f>
        <v>1.6E-2</v>
      </c>
      <c r="AB47" s="17">
        <f>IFERROR(VLOOKUP(Tabla5[[#This Row],[DNI]],Calidad!A:Q,17,0),"-")</f>
        <v>0.72799999999999998</v>
      </c>
      <c r="AC47" s="74">
        <f>IFERROR(VLOOKUP(Tabla5[[#This Row],[DNI]],Satisfacción!A:H,8,0),"-")</f>
        <v>0.89090909090909087</v>
      </c>
      <c r="AD47" s="16"/>
      <c r="AE47" s="115">
        <f>IFERROR(VLOOKUP(Tabla5[[#This Row],[DNI]],Toma!A:ZY,'Resumen Asesores'!AE$14,0),"")</f>
        <v>18</v>
      </c>
      <c r="AF47" s="115">
        <f>IFERROR(VLOOKUP(Tabla5[[#This Row],[DNI]],Toma!A:ZY,'Resumen Asesores'!AF$14,0),"")</f>
        <v>1</v>
      </c>
      <c r="AG47" s="115">
        <f>IFERROR(VLOOKUP(Tabla5[[#This Row],[DNI]],Toma!A:ZY,'Resumen Asesores'!AG$14,0),"")</f>
        <v>0</v>
      </c>
      <c r="AH47" s="115">
        <f>IFERROR(VLOOKUP(Tabla5[[#This Row],[DNI]],Toma!A:ZY,'Resumen Asesores'!AH$14,0),"")</f>
        <v>0</v>
      </c>
      <c r="AI47" s="115">
        <f>IFERROR(VLOOKUP(Tabla5[[#This Row],[DNI]],Toma!A:ZY,'Resumen Asesores'!AI$14,0),"")</f>
        <v>0</v>
      </c>
      <c r="AJ47" s="115">
        <f>IFERROR(VLOOKUP(Tabla5[[#This Row],[DNI]],Toma!A:ZY,'Resumen Asesores'!AJ$14,0),"")</f>
        <v>0</v>
      </c>
      <c r="AK47" s="115">
        <f>IFERROR(VLOOKUP(Tabla5[[#This Row],[DNI]],Toma!A:ZY,'Resumen Asesores'!AK$14,0),"")</f>
        <v>0</v>
      </c>
      <c r="AL47" s="115">
        <f>IFERROR(VLOOKUP(Tabla5[[#This Row],[DNI]],Toma!A:ZY,'Resumen Asesores'!AL$14,0),"")</f>
        <v>0</v>
      </c>
      <c r="AM47" s="115">
        <f>IFERROR(VLOOKUP(Tabla5[[#This Row],[DNI]],Toma!A:ZY,'Resumen Asesores'!AM$14,0),"")</f>
        <v>0</v>
      </c>
      <c r="AN47" s="115">
        <f>IFERROR(VLOOKUP(Tabla5[[#This Row],[DNI]],Toma!A:ZY,'Resumen Asesores'!AN$14,0),"")</f>
        <v>0</v>
      </c>
      <c r="AO47" s="115">
        <f>IFERROR(VLOOKUP(Tabla5[[#This Row],[DNI]],Toma!A:ZY,'Resumen Asesores'!AO$14,0),"")</f>
        <v>3</v>
      </c>
      <c r="AP47" s="9">
        <f t="shared" si="20"/>
        <v>1</v>
      </c>
      <c r="AQ47" s="115">
        <f>SUM(Tabla5[[#This Row],[Asistidos]:[DSO]])</f>
        <v>22</v>
      </c>
      <c r="AR47" s="114" t="str">
        <f>IF(Tabla5[[#This Row],[% Horas]]=0,"-",IF(Tabla5[[#This Row],[% Horas]]&gt;=92%,"Cumple","No Cumple"))</f>
        <v>No Cumple</v>
      </c>
      <c r="AS47" s="114" t="str">
        <f>IF(Tabla5[[#This Row],[% Productividad]]=0,"-",IF(Tabla5[[#This Row],[% Productividad]]&gt;=100%,"Cumple","No Cumple"))</f>
        <v>No Cumple</v>
      </c>
      <c r="AT47" s="114" t="str">
        <f>IF(Tabla5[[#This Row],[TMO FIN SEG]]=0,"-",IF(Tabla5[[#This Row],[TMO FIN SEG]]&lt;290,"Cumple","No Cumple"))</f>
        <v>No Cumple</v>
      </c>
      <c r="AU47" s="114" t="str">
        <f>IF(Tabla5[[#This Row],[Nota de Calidad]]="-","-",IF(Tabla5[[#This Row],[Nota de Calidad]]&gt;=85%,"Cumple","No Cumple"))</f>
        <v>No Cumple</v>
      </c>
      <c r="AV47" s="114" t="str">
        <f>IF(Tabla5[[#This Row],[Nota de Satisfación]]="-","-",IF(Tabla5[[#This Row],[Nota de Satisfación]]&gt;=78%,"Cumple","No Cumple"))</f>
        <v>Cumple</v>
      </c>
      <c r="AW47" s="114" t="str">
        <f>IF(Tabla5[[#This Row],[Asistidos]]=0,"-",IF(Tabla5[[#This Row],[F]]&gt;=1,"No Cumple","Cumple"))</f>
        <v>No Cumple</v>
      </c>
      <c r="AX47" s="114">
        <f>COUNTIF(Tabla5[[#This Row],[Adherencia]:[Presentismo]],"No Cumple")</f>
        <v>5</v>
      </c>
      <c r="AY47" s="70">
        <f t="shared" si="21"/>
        <v>0.25</v>
      </c>
      <c r="AZ47" s="71">
        <f>IFERROR(Tabla5[[#This Row],[Llam. Atendidas]]*2.56779661016949,0)</f>
        <v>2511.3050847457612</v>
      </c>
      <c r="BA47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47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47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0</v>
      </c>
      <c r="BD47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47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47" s="116">
        <f>SUM(Tabla5[[#This Row],[Maqueta Reclamos]:[Maqueta Adherencia]])</f>
        <v>0</v>
      </c>
      <c r="BG47" s="117" t="str">
        <f>IF(Tabla5[[#This Row],[Asistidos]]&lt;15,"No","Si")</f>
        <v>Si</v>
      </c>
      <c r="BH47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47" s="72"/>
    </row>
    <row r="48" spans="1:61" x14ac:dyDescent="0.25">
      <c r="A48" s="30" t="s">
        <v>680</v>
      </c>
      <c r="B48" s="30" t="s">
        <v>682</v>
      </c>
      <c r="C48" s="30" t="s">
        <v>56</v>
      </c>
      <c r="D48" s="67">
        <f>IFERROR(VLOOKUP(Tabla5[[#This Row],[DNI]],Toma!A:F,6,0),"")</f>
        <v>45925</v>
      </c>
      <c r="E48" s="67">
        <f>IFERROR(VLOOKUP(Tabla5[[#This Row],[DNI]],Toma!A:G,7,0),"")</f>
        <v>0</v>
      </c>
      <c r="F48" s="30" t="str">
        <f t="shared" ca="1" si="11"/>
        <v>0 año(s); 1 mes(es) y 0 día(s)</v>
      </c>
      <c r="G48" s="30" t="str">
        <f t="shared" si="12"/>
        <v>NUEVO</v>
      </c>
      <c r="H48" s="114" t="str">
        <f>IFERROR(VLOOKUP(Tabla5[[#This Row],[DNI]],Toma!A:ZY,9,0),"")</f>
        <v>MAÑANA</v>
      </c>
      <c r="I48" s="114" t="str">
        <f>UPPER(IFERROR(VLOOKUP(Tabla5[[#This Row],[DNI]],Toma!A:ZY,5,0),""))</f>
        <v>ACTIVO</v>
      </c>
      <c r="J48" s="114" t="str">
        <f>IFERROR(VLOOKUP(Tabla5[[#This Row],[DNI]],Toma!A:ZY,14,0),"")</f>
        <v>A.CORRESPONSAL</v>
      </c>
      <c r="K48" s="114" t="str">
        <f>IFERROR(VLOOKUP(Tabla5[[#This Row],[DNI]],Toma!A:ZY,10,0),"")</f>
        <v>FULL TIME</v>
      </c>
      <c r="L48" s="68">
        <f>IFERROR(IFERROR(VLOOKUP(A48,Estado!A:E,5,0),"")+IFERROR(VLOOKUP(A48,'Estados OnPremise'!A:D,4,0),""),IFERROR(VLOOKUP(A48,Estado!A:E,5,0),""))</f>
        <v>6.1857418518518523</v>
      </c>
      <c r="M48" s="68">
        <f>IF(Tabla5[[#This Row],[Modalidad]]="FULL TIME",IFERROR((AE48+AF48)*"08:00:00",0),IFERROR((AE48+AF48)*"04:00:00",0))</f>
        <v>6.333333333333333</v>
      </c>
      <c r="N48" s="16">
        <f t="shared" si="13"/>
        <v>0.97669608187134516</v>
      </c>
      <c r="O48" s="114">
        <f>IFERROR(VLOOKUP(A48,Rendimiento!A:E,5,0),"")+IFERROR(VLOOKUP(A48,'Rendimiento OnPremise'!A:E,5,0),0)</f>
        <v>1201</v>
      </c>
      <c r="P48" s="69">
        <f t="shared" si="14"/>
        <v>1116.25</v>
      </c>
      <c r="Q48" s="70">
        <f t="shared" si="15"/>
        <v>1.0759238521836507</v>
      </c>
      <c r="R48" s="11">
        <f t="shared" si="16"/>
        <v>3.8702777777777776E-3</v>
      </c>
      <c r="S48" s="13">
        <f>IFERROR(AVERAGEIF(Tabla5[[#This Row],[TMO SEG GC]:[TMO SEG OP]],"&lt;&gt;0"),0)</f>
        <v>334.392</v>
      </c>
      <c r="T48" s="13">
        <f>IFERROR(VLOOKUP(A48,Rendimiento!A:G,7,0),0)</f>
        <v>334.392</v>
      </c>
      <c r="U48" s="13" t="str">
        <f>IFERROR(VLOOKUP(A48,'Rendimiento OnPremise'!A:U,21,0),"")</f>
        <v/>
      </c>
      <c r="V48" s="11">
        <f t="shared" si="17"/>
        <v>4.0011111111111115E-3</v>
      </c>
      <c r="W48" s="12">
        <f>IFERROR(VLOOKUP(A48,Rendimiento!A:ZZ,8,0),0)</f>
        <v>345.69600000000003</v>
      </c>
      <c r="X48" s="11">
        <f t="shared" si="18"/>
        <v>1.1574074074074075E-4</v>
      </c>
      <c r="Y48" s="12">
        <f>IFERROR(VLOOKUP(A48,Rendimiento!A:ZZ,9,0),0)</f>
        <v>10</v>
      </c>
      <c r="Z48" s="11">
        <f t="shared" si="19"/>
        <v>1.423611111111111E-6</v>
      </c>
      <c r="AA48" s="12">
        <f>IFERROR(VLOOKUP(Tabla5[[#This Row],[DNI]],Rendimiento!A:J,10,0),0)</f>
        <v>0.123</v>
      </c>
      <c r="AB48" s="17">
        <f>IFERROR(VLOOKUP(Tabla5[[#This Row],[DNI]],Calidad!A:Q,17,0),"-")</f>
        <v>0.8803333333333333</v>
      </c>
      <c r="AC48" s="74">
        <f>IFERROR(VLOOKUP(Tabla5[[#This Row],[DNI]],Satisfacción!A:H,8,0),"-")</f>
        <v>0.9178082191780822</v>
      </c>
      <c r="AD48" s="16"/>
      <c r="AE48" s="115">
        <f>IFERROR(VLOOKUP(Tabla5[[#This Row],[DNI]],Toma!A:ZY,'Resumen Asesores'!AE$14,0),"")</f>
        <v>19</v>
      </c>
      <c r="AF48" s="115">
        <f>IFERROR(VLOOKUP(Tabla5[[#This Row],[DNI]],Toma!A:ZY,'Resumen Asesores'!AF$14,0),"")</f>
        <v>0</v>
      </c>
      <c r="AG48" s="115">
        <f>IFERROR(VLOOKUP(Tabla5[[#This Row],[DNI]],Toma!A:ZY,'Resumen Asesores'!AG$14,0),"")</f>
        <v>0</v>
      </c>
      <c r="AH48" s="115">
        <f>IFERROR(VLOOKUP(Tabla5[[#This Row],[DNI]],Toma!A:ZY,'Resumen Asesores'!AH$14,0),"")</f>
        <v>0</v>
      </c>
      <c r="AI48" s="115">
        <f>IFERROR(VLOOKUP(Tabla5[[#This Row],[DNI]],Toma!A:ZY,'Resumen Asesores'!AI$14,0),"")</f>
        <v>0</v>
      </c>
      <c r="AJ48" s="115">
        <f>IFERROR(VLOOKUP(Tabla5[[#This Row],[DNI]],Toma!A:ZY,'Resumen Asesores'!AJ$14,0),"")</f>
        <v>0</v>
      </c>
      <c r="AK48" s="115">
        <f>IFERROR(VLOOKUP(Tabla5[[#This Row],[DNI]],Toma!A:ZY,'Resumen Asesores'!AK$14,0),"")</f>
        <v>0</v>
      </c>
      <c r="AL48" s="115">
        <f>IFERROR(VLOOKUP(Tabla5[[#This Row],[DNI]],Toma!A:ZY,'Resumen Asesores'!AL$14,0),"")</f>
        <v>0</v>
      </c>
      <c r="AM48" s="115">
        <f>IFERROR(VLOOKUP(Tabla5[[#This Row],[DNI]],Toma!A:ZY,'Resumen Asesores'!AM$14,0),"")</f>
        <v>0</v>
      </c>
      <c r="AN48" s="115">
        <f>IFERROR(VLOOKUP(Tabla5[[#This Row],[DNI]],Toma!A:ZY,'Resumen Asesores'!AN$14,0),"")</f>
        <v>0</v>
      </c>
      <c r="AO48" s="115">
        <f>IFERROR(VLOOKUP(Tabla5[[#This Row],[DNI]],Toma!A:ZY,'Resumen Asesores'!AO$14,0),"")</f>
        <v>4</v>
      </c>
      <c r="AP48" s="9">
        <f t="shared" si="20"/>
        <v>0</v>
      </c>
      <c r="AQ48" s="115">
        <f>SUM(Tabla5[[#This Row],[Asistidos]:[DSO]])</f>
        <v>23</v>
      </c>
      <c r="AR48" s="114" t="str">
        <f>IF(Tabla5[[#This Row],[% Horas]]=0,"-",IF(Tabla5[[#This Row],[% Horas]]&gt;=92%,"Cumple","No Cumple"))</f>
        <v>Cumple</v>
      </c>
      <c r="AS48" s="114" t="str">
        <f>IF(Tabla5[[#This Row],[% Productividad]]=0,"-",IF(Tabla5[[#This Row],[% Productividad]]&gt;=100%,"Cumple","No Cumple"))</f>
        <v>Cumple</v>
      </c>
      <c r="AT48" s="114" t="str">
        <f>IF(Tabla5[[#This Row],[TMO FIN SEG]]=0,"-",IF(Tabla5[[#This Row],[TMO FIN SEG]]&lt;290,"Cumple","No Cumple"))</f>
        <v>No Cumple</v>
      </c>
      <c r="AU48" s="114" t="str">
        <f>IF(Tabla5[[#This Row],[Nota de Calidad]]="-","-",IF(Tabla5[[#This Row],[Nota de Calidad]]&gt;=85%,"Cumple","No Cumple"))</f>
        <v>Cumple</v>
      </c>
      <c r="AV48" s="114" t="str">
        <f>IF(Tabla5[[#This Row],[Nota de Satisfación]]="-","-",IF(Tabla5[[#This Row],[Nota de Satisfación]]&gt;=78%,"Cumple","No Cumple"))</f>
        <v>Cumple</v>
      </c>
      <c r="AW48" s="114" t="str">
        <f>IF(Tabla5[[#This Row],[Asistidos]]=0,"-",IF(Tabla5[[#This Row],[F]]&gt;=1,"No Cumple","Cumple"))</f>
        <v>Cumple</v>
      </c>
      <c r="AX48" s="114">
        <f>COUNTIF(Tabla5[[#This Row],[Adherencia]:[Presentismo]],"No Cumple")</f>
        <v>1</v>
      </c>
      <c r="AY48" s="70" t="str">
        <f t="shared" si="21"/>
        <v/>
      </c>
      <c r="AZ48" s="71">
        <f>IFERROR(Tabla5[[#This Row],[Llam. Atendidas]]*2.56779661016949,0)</f>
        <v>3083.9237288135573</v>
      </c>
      <c r="BA48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48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48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0</v>
      </c>
      <c r="BD48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48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48" s="116">
        <f>SUM(Tabla5[[#This Row],[Maqueta Reclamos]:[Maqueta Adherencia]])</f>
        <v>0</v>
      </c>
      <c r="BG48" s="117" t="str">
        <f>IF(Tabla5[[#This Row],[Asistidos]]&lt;15,"No","Si")</f>
        <v>Si</v>
      </c>
      <c r="BH48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48" s="72"/>
    </row>
    <row r="49" spans="1:61" x14ac:dyDescent="0.25">
      <c r="A49" s="30" t="s">
        <v>412</v>
      </c>
      <c r="B49" s="30" t="s">
        <v>413</v>
      </c>
      <c r="C49" s="30" t="s">
        <v>56</v>
      </c>
      <c r="D49" s="67">
        <f>IFERROR(VLOOKUP(Tabla5[[#This Row],[DNI]],Toma!A:F,6,0),"")</f>
        <v>45758</v>
      </c>
      <c r="E49" s="67">
        <f>IFERROR(VLOOKUP(Tabla5[[#This Row],[DNI]],Toma!A:G,7,0),"")</f>
        <v>0</v>
      </c>
      <c r="F49" s="30" t="str">
        <f t="shared" ca="1" si="11"/>
        <v>0 año(s); 6 mes(es) y 14 día(s)</v>
      </c>
      <c r="G49" s="30" t="str">
        <f t="shared" si="12"/>
        <v>ANTIGUO</v>
      </c>
      <c r="H49" s="114" t="str">
        <f>IFERROR(VLOOKUP(Tabla5[[#This Row],[DNI]],Toma!A:ZY,9,0),"")</f>
        <v>MAÑANA</v>
      </c>
      <c r="I49" s="114" t="str">
        <f>UPPER(IFERROR(VLOOKUP(Tabla5[[#This Row],[DNI]],Toma!A:ZY,5,0),""))</f>
        <v>ACTIVO</v>
      </c>
      <c r="J49" s="114" t="str">
        <f>IFERROR(VLOOKUP(Tabla5[[#This Row],[DNI]],Toma!A:ZY,14,0),"")</f>
        <v>MESA AYUDA</v>
      </c>
      <c r="K49" s="114" t="str">
        <f>IFERROR(VLOOKUP(Tabla5[[#This Row],[DNI]],Toma!A:ZY,10,0),"")</f>
        <v>FULL TIME</v>
      </c>
      <c r="L49" s="68">
        <f>IFERROR(IFERROR(VLOOKUP(A49,Estado!A:E,5,0),"")+IFERROR(VLOOKUP(A49,'Estados OnPremise'!A:D,4,0),""),IFERROR(VLOOKUP(A49,Estado!A:E,5,0),""))</f>
        <v>5.905383483796296</v>
      </c>
      <c r="M49" s="68">
        <f>IF(Tabla5[[#This Row],[Modalidad]]="FULL TIME",IFERROR((AE49+AF49)*"08:00:00",0),IFERROR((AE49+AF49)*"04:00:00",0))</f>
        <v>6</v>
      </c>
      <c r="N49" s="16">
        <f t="shared" si="13"/>
        <v>0.98423058063271596</v>
      </c>
      <c r="O49" s="114">
        <f>IFERROR(VLOOKUP(A49,Rendimiento!A:E,5,0),"")+IFERROR(VLOOKUP(A49,'Rendimiento OnPremise'!A:E,5,0),0)</f>
        <v>1432</v>
      </c>
      <c r="P49" s="69">
        <f t="shared" si="14"/>
        <v>1057.5</v>
      </c>
      <c r="Q49" s="70">
        <f t="shared" si="15"/>
        <v>1.3541371158392435</v>
      </c>
      <c r="R49" s="11">
        <f t="shared" si="16"/>
        <v>3.188946759259259E-3</v>
      </c>
      <c r="S49" s="13">
        <f>IFERROR(AVERAGEIF(Tabla5[[#This Row],[TMO SEG GC]:[TMO SEG OP]],"&lt;&gt;0"),0)</f>
        <v>275.52499999999998</v>
      </c>
      <c r="T49" s="13">
        <f>IFERROR(VLOOKUP(A49,Rendimiento!A:G,7,0),0)</f>
        <v>275.52499999999998</v>
      </c>
      <c r="U49" s="13" t="str">
        <f>IFERROR(VLOOKUP(A49,'Rendimiento OnPremise'!A:U,21,0),"")</f>
        <v/>
      </c>
      <c r="V49" s="11">
        <f t="shared" si="17"/>
        <v>3.404351851851852E-3</v>
      </c>
      <c r="W49" s="12">
        <f>IFERROR(VLOOKUP(A49,Rendimiento!A:ZZ,8,0),0)</f>
        <v>294.13600000000002</v>
      </c>
      <c r="X49" s="11">
        <f t="shared" si="18"/>
        <v>5.5648148148148148E-5</v>
      </c>
      <c r="Y49" s="12">
        <f>IFERROR(VLOOKUP(A49,Rendimiento!A:ZZ,9,0),0)</f>
        <v>4.8079999999999998</v>
      </c>
      <c r="Z49" s="11">
        <f t="shared" si="19"/>
        <v>6.0185185185185187E-7</v>
      </c>
      <c r="AA49" s="12">
        <f>IFERROR(VLOOKUP(Tabla5[[#This Row],[DNI]],Rendimiento!A:J,10,0),0)</f>
        <v>5.1999999999999998E-2</v>
      </c>
      <c r="AB49" s="17">
        <f>IFERROR(VLOOKUP(Tabla5[[#This Row],[DNI]],Calidad!A:Q,17,0),"-")</f>
        <v>0.69300000000000006</v>
      </c>
      <c r="AC49" s="74">
        <f>IFERROR(VLOOKUP(Tabla5[[#This Row],[DNI]],Satisfacción!A:H,8,0),"-")</f>
        <v>0.80508474576271183</v>
      </c>
      <c r="AD49" s="16"/>
      <c r="AE49" s="115">
        <f>IFERROR(VLOOKUP(Tabla5[[#This Row],[DNI]],Toma!A:ZY,'Resumen Asesores'!AE$14,0),"")</f>
        <v>18</v>
      </c>
      <c r="AF49" s="115">
        <f>IFERROR(VLOOKUP(Tabla5[[#This Row],[DNI]],Toma!A:ZY,'Resumen Asesores'!AF$14,0),"")</f>
        <v>0</v>
      </c>
      <c r="AG49" s="115">
        <f>IFERROR(VLOOKUP(Tabla5[[#This Row],[DNI]],Toma!A:ZY,'Resumen Asesores'!AG$14,0),"")</f>
        <v>0</v>
      </c>
      <c r="AH49" s="115">
        <f>IFERROR(VLOOKUP(Tabla5[[#This Row],[DNI]],Toma!A:ZY,'Resumen Asesores'!AH$14,0),"")</f>
        <v>0</v>
      </c>
      <c r="AI49" s="115">
        <f>IFERROR(VLOOKUP(Tabla5[[#This Row],[DNI]],Toma!A:ZY,'Resumen Asesores'!AI$14,0),"")</f>
        <v>0</v>
      </c>
      <c r="AJ49" s="115">
        <f>IFERROR(VLOOKUP(Tabla5[[#This Row],[DNI]],Toma!A:ZY,'Resumen Asesores'!AJ$14,0),"")</f>
        <v>0</v>
      </c>
      <c r="AK49" s="115">
        <f>IFERROR(VLOOKUP(Tabla5[[#This Row],[DNI]],Toma!A:ZY,'Resumen Asesores'!AK$14,0),"")</f>
        <v>0</v>
      </c>
      <c r="AL49" s="115">
        <f>IFERROR(VLOOKUP(Tabla5[[#This Row],[DNI]],Toma!A:ZY,'Resumen Asesores'!AL$14,0),"")</f>
        <v>0</v>
      </c>
      <c r="AM49" s="115">
        <f>IFERROR(VLOOKUP(Tabla5[[#This Row],[DNI]],Toma!A:ZY,'Resumen Asesores'!AM$14,0),"")</f>
        <v>0</v>
      </c>
      <c r="AN49" s="115">
        <f>IFERROR(VLOOKUP(Tabla5[[#This Row],[DNI]],Toma!A:ZY,'Resumen Asesores'!AN$14,0),"")</f>
        <v>0</v>
      </c>
      <c r="AO49" s="115">
        <f>IFERROR(VLOOKUP(Tabla5[[#This Row],[DNI]],Toma!A:ZY,'Resumen Asesores'!AO$14,0),"")</f>
        <v>3</v>
      </c>
      <c r="AP49" s="9">
        <f t="shared" si="20"/>
        <v>0</v>
      </c>
      <c r="AQ49" s="115">
        <f>SUM(Tabla5[[#This Row],[Asistidos]:[DSO]])</f>
        <v>21</v>
      </c>
      <c r="AR49" s="114" t="str">
        <f>IF(Tabla5[[#This Row],[% Horas]]=0,"-",IF(Tabla5[[#This Row],[% Horas]]&gt;=92%,"Cumple","No Cumple"))</f>
        <v>Cumple</v>
      </c>
      <c r="AS49" s="114" t="str">
        <f>IF(Tabla5[[#This Row],[% Productividad]]=0,"-",IF(Tabla5[[#This Row],[% Productividad]]&gt;=100%,"Cumple","No Cumple"))</f>
        <v>Cumple</v>
      </c>
      <c r="AT49" s="114" t="str">
        <f>IF(Tabla5[[#This Row],[TMO FIN SEG]]=0,"-",IF(Tabla5[[#This Row],[TMO FIN SEG]]&lt;290,"Cumple","No Cumple"))</f>
        <v>Cumple</v>
      </c>
      <c r="AU49" s="114" t="str">
        <f>IF(Tabla5[[#This Row],[Nota de Calidad]]="-","-",IF(Tabla5[[#This Row],[Nota de Calidad]]&gt;=85%,"Cumple","No Cumple"))</f>
        <v>No Cumple</v>
      </c>
      <c r="AV49" s="114" t="str">
        <f>IF(Tabla5[[#This Row],[Nota de Satisfación]]="-","-",IF(Tabla5[[#This Row],[Nota de Satisfación]]&gt;=78%,"Cumple","No Cumple"))</f>
        <v>Cumple</v>
      </c>
      <c r="AW49" s="114" t="str">
        <f>IF(Tabla5[[#This Row],[Asistidos]]=0,"-",IF(Tabla5[[#This Row],[F]]&gt;=1,"No Cumple","Cumple"))</f>
        <v>Cumple</v>
      </c>
      <c r="AX49" s="114">
        <f>COUNTIF(Tabla5[[#This Row],[Adherencia]:[Presentismo]],"No Cumple")</f>
        <v>1</v>
      </c>
      <c r="AY49" s="70" t="str">
        <f t="shared" si="21"/>
        <v/>
      </c>
      <c r="AZ49" s="71">
        <f>IFERROR(Tabla5[[#This Row],[Llam. Atendidas]]*2.56779661016949,0)</f>
        <v>3677.0847457627096</v>
      </c>
      <c r="BA49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49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49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49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49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49" s="116">
        <f>SUM(Tabla5[[#This Row],[Maqueta Reclamos]:[Maqueta Adherencia]])</f>
        <v>55</v>
      </c>
      <c r="BG49" s="117" t="str">
        <f>IF(Tabla5[[#This Row],[Asistidos]]&lt;15,"No","Si")</f>
        <v>Si</v>
      </c>
      <c r="BH49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55</v>
      </c>
      <c r="BI49" s="72"/>
    </row>
    <row r="50" spans="1:61" x14ac:dyDescent="0.25">
      <c r="A50" s="30" t="s">
        <v>115</v>
      </c>
      <c r="B50" s="30" t="s">
        <v>117</v>
      </c>
      <c r="C50" s="30" t="s">
        <v>56</v>
      </c>
      <c r="D50" s="67">
        <f>IFERROR(VLOOKUP(Tabla5[[#This Row],[DNI]],Toma!A:F,6,0),"")</f>
        <v>45598</v>
      </c>
      <c r="E50" s="67">
        <f>IFERROR(VLOOKUP(Tabla5[[#This Row],[DNI]],Toma!A:G,7,0),"")</f>
        <v>0</v>
      </c>
      <c r="F50" s="30" t="str">
        <f t="shared" ref="F50:F81" ca="1" si="22">DATEDIF(D50,TODAY(),"y")&amp;" año(s); "&amp;DATEDIF(D50,TODAY(),"ym")&amp;" mes(es) y "&amp;DATEDIF(D50,TODAY(),"md")&amp;" día(s)"</f>
        <v>0 año(s); 11 mes(es) y 23 día(s)</v>
      </c>
      <c r="G50" s="30" t="str">
        <f t="shared" ref="G50:G81" si="23">UPPER(IF(_xlfn.DAYS($G$15,$D50)&gt;90,"Antiguo",IF(_xlfn.DAYS($G$15,$D50)&gt;30,"Intermedio","Nuevo")))</f>
        <v>ANTIGUO</v>
      </c>
      <c r="H50" s="114" t="str">
        <f>IFERROR(VLOOKUP(Tabla5[[#This Row],[DNI]],Toma!A:ZY,9,0),"")</f>
        <v>MAÑANA</v>
      </c>
      <c r="I50" s="114" t="str">
        <f>UPPER(IFERROR(VLOOKUP(Tabla5[[#This Row],[DNI]],Toma!A:ZY,5,0),""))</f>
        <v>ACTIVO</v>
      </c>
      <c r="J50" s="114" t="str">
        <f>IFERROR(VLOOKUP(Tabla5[[#This Row],[DNI]],Toma!A:ZY,14,0),"")</f>
        <v>A.CORRESPONSAL</v>
      </c>
      <c r="K50" s="114" t="str">
        <f>IFERROR(VLOOKUP(Tabla5[[#This Row],[DNI]],Toma!A:ZY,10,0),"")</f>
        <v>FULL TIME</v>
      </c>
      <c r="L50" s="68">
        <f>IFERROR(IFERROR(VLOOKUP(A50,Estado!A:E,5,0),"")+IFERROR(VLOOKUP(A50,'Estados OnPremise'!A:D,4,0),""),IFERROR(VLOOKUP(A50,Estado!A:E,5,0),""))</f>
        <v>5.5280859375000002</v>
      </c>
      <c r="M50" s="68">
        <f>IF(Tabla5[[#This Row],[Modalidad]]="FULL TIME",IFERROR((AE50+AF50)*"08:00:00",0),IFERROR((AE50+AF50)*"04:00:00",0))</f>
        <v>6</v>
      </c>
      <c r="N50" s="16">
        <f t="shared" ref="N50:N81" si="24">IF(IFERROR(L50/M50,0)&gt;100%,100%,IFERROR(L50/M50,0))</f>
        <v>0.92134765625000004</v>
      </c>
      <c r="O50" s="114">
        <f>IFERROR(VLOOKUP(A50,Rendimiento!A:E,5,0),"")+IFERROR(VLOOKUP(A50,'Rendimiento OnPremise'!A:E,5,0),0)</f>
        <v>1256</v>
      </c>
      <c r="P50" s="69">
        <f t="shared" ref="P50:P81" si="25">IF(AND(K50="FULL TIME",SUM(AE50,AP50)&gt;24),1410,IF(AND(K50="PART TIME",SUM(AE50,AP50)&gt;24),1410/2,IF(K50="FULL TIME",SUM(AE50,AP50)*1410/24,SUM(AE50,AP50)*(1410/2)/24)))</f>
        <v>1057.5</v>
      </c>
      <c r="Q50" s="70">
        <f t="shared" ref="Q50:Q81" si="26">IFERROR(O50/P50,0)</f>
        <v>1.1877068557919621</v>
      </c>
      <c r="R50" s="11">
        <f t="shared" ref="R50:R81" si="27">IFERROR(S50/86400,0)</f>
        <v>3.1881712962962966E-3</v>
      </c>
      <c r="S50" s="13">
        <f>IFERROR(AVERAGEIF(Tabla5[[#This Row],[TMO SEG GC]:[TMO SEG OP]],"&lt;&gt;0"),0)</f>
        <v>275.45800000000003</v>
      </c>
      <c r="T50" s="13">
        <f>IFERROR(VLOOKUP(A50,Rendimiento!A:G,7,0),0)</f>
        <v>275.45800000000003</v>
      </c>
      <c r="U50" s="13" t="str">
        <f>IFERROR(VLOOKUP(A50,'Rendimiento OnPremise'!A:U,21,0),"")</f>
        <v/>
      </c>
      <c r="V50" s="11">
        <f t="shared" ref="V50:V81" si="28">IFERROR(W50/86400,0)</f>
        <v>3.3266782407407407E-3</v>
      </c>
      <c r="W50" s="12">
        <f>IFERROR(VLOOKUP(A50,Rendimiento!A:ZZ,8,0),0)</f>
        <v>287.42500000000001</v>
      </c>
      <c r="X50" s="11">
        <f t="shared" ref="X50:X81" si="29">IFERROR(Y50/86400,0)</f>
        <v>7.1168981481481476E-5</v>
      </c>
      <c r="Y50" s="12">
        <f>IFERROR(VLOOKUP(A50,Rendimiento!A:ZZ,9,0),0)</f>
        <v>6.149</v>
      </c>
      <c r="Z50" s="11">
        <f t="shared" ref="Z50:Z81" si="30">IFERROR(AA50/86400,0)</f>
        <v>6.6215277777777778E-5</v>
      </c>
      <c r="AA50" s="12">
        <f>IFERROR(VLOOKUP(Tabla5[[#This Row],[DNI]],Rendimiento!A:J,10,0),0)</f>
        <v>5.7210000000000001</v>
      </c>
      <c r="AB50" s="17">
        <f>IFERROR(VLOOKUP(Tabla5[[#This Row],[DNI]],Calidad!A:Q,17,0),"-")</f>
        <v>0.97933333333333328</v>
      </c>
      <c r="AC50" s="74">
        <f>IFERROR(VLOOKUP(Tabla5[[#This Row],[DNI]],Satisfacción!A:H,8,0),"-")</f>
        <v>0.86642599277978338</v>
      </c>
      <c r="AD50" s="16"/>
      <c r="AE50" s="115">
        <f>IFERROR(VLOOKUP(Tabla5[[#This Row],[DNI]],Toma!A:ZY,'Resumen Asesores'!AE$14,0),"")</f>
        <v>17</v>
      </c>
      <c r="AF50" s="115">
        <f>IFERROR(VLOOKUP(Tabla5[[#This Row],[DNI]],Toma!A:ZY,'Resumen Asesores'!AF$14,0),"")</f>
        <v>1</v>
      </c>
      <c r="AG50" s="115">
        <f>IFERROR(VLOOKUP(Tabla5[[#This Row],[DNI]],Toma!A:ZY,'Resumen Asesores'!AG$14,0),"")</f>
        <v>0</v>
      </c>
      <c r="AH50" s="115">
        <f>IFERROR(VLOOKUP(Tabla5[[#This Row],[DNI]],Toma!A:ZY,'Resumen Asesores'!AH$14,0),"")</f>
        <v>0</v>
      </c>
      <c r="AI50" s="115">
        <f>IFERROR(VLOOKUP(Tabla5[[#This Row],[DNI]],Toma!A:ZY,'Resumen Asesores'!AI$14,0),"")</f>
        <v>0</v>
      </c>
      <c r="AJ50" s="115">
        <f>IFERROR(VLOOKUP(Tabla5[[#This Row],[DNI]],Toma!A:ZY,'Resumen Asesores'!AJ$14,0),"")</f>
        <v>0</v>
      </c>
      <c r="AK50" s="115">
        <f>IFERROR(VLOOKUP(Tabla5[[#This Row],[DNI]],Toma!A:ZY,'Resumen Asesores'!AK$14,0),"")</f>
        <v>0</v>
      </c>
      <c r="AL50" s="115">
        <f>IFERROR(VLOOKUP(Tabla5[[#This Row],[DNI]],Toma!A:ZY,'Resumen Asesores'!AL$14,0),"")</f>
        <v>0</v>
      </c>
      <c r="AM50" s="115">
        <f>IFERROR(VLOOKUP(Tabla5[[#This Row],[DNI]],Toma!A:ZY,'Resumen Asesores'!AM$14,0),"")</f>
        <v>1</v>
      </c>
      <c r="AN50" s="115">
        <f>IFERROR(VLOOKUP(Tabla5[[#This Row],[DNI]],Toma!A:ZY,'Resumen Asesores'!AN$14,0),"")</f>
        <v>0</v>
      </c>
      <c r="AO50" s="115">
        <f>IFERROR(VLOOKUP(Tabla5[[#This Row],[DNI]],Toma!A:ZY,'Resumen Asesores'!AO$14,0),"")</f>
        <v>3</v>
      </c>
      <c r="AP50" s="9">
        <f t="shared" ref="AP50:AP81" si="31">IFERROR(SUM(AF50:AJ50),0)</f>
        <v>1</v>
      </c>
      <c r="AQ50" s="115">
        <f>SUM(Tabla5[[#This Row],[Asistidos]:[DSO]])</f>
        <v>22</v>
      </c>
      <c r="AR50" s="114" t="str">
        <f>IF(Tabla5[[#This Row],[% Horas]]=0,"-",IF(Tabla5[[#This Row],[% Horas]]&gt;=92%,"Cumple","No Cumple"))</f>
        <v>Cumple</v>
      </c>
      <c r="AS50" s="114" t="str">
        <f>IF(Tabla5[[#This Row],[% Productividad]]=0,"-",IF(Tabla5[[#This Row],[% Productividad]]&gt;=100%,"Cumple","No Cumple"))</f>
        <v>Cumple</v>
      </c>
      <c r="AT50" s="114" t="str">
        <f>IF(Tabla5[[#This Row],[TMO FIN SEG]]=0,"-",IF(Tabla5[[#This Row],[TMO FIN SEG]]&lt;290,"Cumple","No Cumple"))</f>
        <v>Cumple</v>
      </c>
      <c r="AU50" s="114" t="str">
        <f>IF(Tabla5[[#This Row],[Nota de Calidad]]="-","-",IF(Tabla5[[#This Row],[Nota de Calidad]]&gt;=85%,"Cumple","No Cumple"))</f>
        <v>Cumple</v>
      </c>
      <c r="AV50" s="114" t="str">
        <f>IF(Tabla5[[#This Row],[Nota de Satisfación]]="-","-",IF(Tabla5[[#This Row],[Nota de Satisfación]]&gt;=78%,"Cumple","No Cumple"))</f>
        <v>Cumple</v>
      </c>
      <c r="AW50" s="114" t="str">
        <f>IF(Tabla5[[#This Row],[Asistidos]]=0,"-",IF(Tabla5[[#This Row],[F]]&gt;=1,"No Cumple","Cumple"))</f>
        <v>No Cumple</v>
      </c>
      <c r="AX50" s="114">
        <f>COUNTIF(Tabla5[[#This Row],[Adherencia]:[Presentismo]],"No Cumple")</f>
        <v>1</v>
      </c>
      <c r="AY50" s="70">
        <f t="shared" ref="AY50:AY81" si="32">IF(AND(AP50&gt;=1,AP50&lt;=2),25%,IF(AND(AP50&gt;=3,AP50&lt;=4),50%,IF(AP50&gt;4,100%,"")))</f>
        <v>0.25</v>
      </c>
      <c r="AZ50" s="71">
        <f>IFERROR(Tabla5[[#This Row],[Llam. Atendidas]]*2.56779661016949,0)</f>
        <v>3225.1525423728795</v>
      </c>
      <c r="BA50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50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35</v>
      </c>
      <c r="BC50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50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50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50" s="116">
        <f>SUM(Tabla5[[#This Row],[Maqueta Reclamos]:[Maqueta Adherencia]])</f>
        <v>90</v>
      </c>
      <c r="BG50" s="117" t="str">
        <f>IF(Tabla5[[#This Row],[Asistidos]]&lt;15,"No","Si")</f>
        <v>Si</v>
      </c>
      <c r="BH50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67.5</v>
      </c>
      <c r="BI50" s="72"/>
    </row>
    <row r="51" spans="1:61" x14ac:dyDescent="0.25">
      <c r="A51" s="30" t="s">
        <v>539</v>
      </c>
      <c r="B51" s="30" t="s">
        <v>540</v>
      </c>
      <c r="C51" s="30" t="s">
        <v>56</v>
      </c>
      <c r="D51" s="67">
        <f>IFERROR(VLOOKUP(Tabla5[[#This Row],[DNI]],Toma!A:F,6,0),"")</f>
        <v>45877</v>
      </c>
      <c r="E51" s="67">
        <f>IFERROR(VLOOKUP(Tabla5[[#This Row],[DNI]],Toma!A:G,7,0),"")</f>
        <v>0</v>
      </c>
      <c r="F51" s="30" t="str">
        <f t="shared" ca="1" si="22"/>
        <v>0 año(s); 2 mes(es) y 17 día(s)</v>
      </c>
      <c r="G51" s="30" t="str">
        <f t="shared" si="23"/>
        <v>INTERMEDIO</v>
      </c>
      <c r="H51" s="114" t="str">
        <f>IFERROR(VLOOKUP(Tabla5[[#This Row],[DNI]],Toma!A:ZY,9,0),"")</f>
        <v>MAÑANA</v>
      </c>
      <c r="I51" s="114" t="str">
        <f>UPPER(IFERROR(VLOOKUP(Tabla5[[#This Row],[DNI]],Toma!A:ZY,5,0),""))</f>
        <v>ACTIVO</v>
      </c>
      <c r="J51" s="114" t="str">
        <f>IFERROR(VLOOKUP(Tabla5[[#This Row],[DNI]],Toma!A:ZY,14,0),"")</f>
        <v>MESA AYUDA</v>
      </c>
      <c r="K51" s="114" t="str">
        <f>IFERROR(VLOOKUP(Tabla5[[#This Row],[DNI]],Toma!A:ZY,10,0),"")</f>
        <v>FULL TIME</v>
      </c>
      <c r="L51" s="68">
        <f>IFERROR(IFERROR(VLOOKUP(A51,Estado!A:E,5,0),"")+IFERROR(VLOOKUP(A51,'Estados OnPremise'!A:D,4,0),""),IFERROR(VLOOKUP(A51,Estado!A:E,5,0),""))</f>
        <v>5.6921596064814821</v>
      </c>
      <c r="M51" s="68">
        <f>IF(Tabla5[[#This Row],[Modalidad]]="FULL TIME",IFERROR((AE51+AF51)*"08:00:00",0),IFERROR((AE51+AF51)*"04:00:00",0))</f>
        <v>6</v>
      </c>
      <c r="N51" s="16">
        <f t="shared" si="24"/>
        <v>0.94869326774691365</v>
      </c>
      <c r="O51" s="114">
        <f>IFERROR(VLOOKUP(A51,Rendimiento!A:E,5,0),"")+IFERROR(VLOOKUP(A51,'Rendimiento OnPremise'!A:E,5,0),0)</f>
        <v>1293</v>
      </c>
      <c r="P51" s="69">
        <f t="shared" si="25"/>
        <v>1057.5</v>
      </c>
      <c r="Q51" s="70">
        <f t="shared" si="26"/>
        <v>1.2226950354609929</v>
      </c>
      <c r="R51" s="11">
        <f t="shared" si="27"/>
        <v>3.3872453703703708E-3</v>
      </c>
      <c r="S51" s="13">
        <f>IFERROR(AVERAGEIF(Tabla5[[#This Row],[TMO SEG GC]:[TMO SEG OP]],"&lt;&gt;0"),0)</f>
        <v>292.65800000000002</v>
      </c>
      <c r="T51" s="13">
        <f>IFERROR(VLOOKUP(A51,Rendimiento!A:G,7,0),0)</f>
        <v>292.65800000000002</v>
      </c>
      <c r="U51" s="13" t="str">
        <f>IFERROR(VLOOKUP(A51,'Rendimiento OnPremise'!A:U,21,0),"")</f>
        <v/>
      </c>
      <c r="V51" s="11">
        <f t="shared" si="28"/>
        <v>3.5225810185185186E-3</v>
      </c>
      <c r="W51" s="12">
        <f>IFERROR(VLOOKUP(A51,Rendimiento!A:ZZ,8,0),0)</f>
        <v>304.351</v>
      </c>
      <c r="X51" s="11">
        <f t="shared" si="29"/>
        <v>9.1087962962962967E-5</v>
      </c>
      <c r="Y51" s="12">
        <f>IFERROR(VLOOKUP(A51,Rendimiento!A:ZZ,9,0),0)</f>
        <v>7.87</v>
      </c>
      <c r="Z51" s="11">
        <f t="shared" si="30"/>
        <v>1.1574074074074074E-8</v>
      </c>
      <c r="AA51" s="12">
        <f>IFERROR(VLOOKUP(Tabla5[[#This Row],[DNI]],Rendimiento!A:J,10,0),0)</f>
        <v>1E-3</v>
      </c>
      <c r="AB51" s="17">
        <f>IFERROR(VLOOKUP(Tabla5[[#This Row],[DNI]],Calidad!A:Q,17,0),"-")</f>
        <v>0.82799999999999996</v>
      </c>
      <c r="AC51" s="74">
        <f>IFERROR(VLOOKUP(Tabla5[[#This Row],[DNI]],Satisfacción!A:H,8,0),"-")</f>
        <v>0.82300884955752207</v>
      </c>
      <c r="AD51" s="16"/>
      <c r="AE51" s="115">
        <f>IFERROR(VLOOKUP(Tabla5[[#This Row],[DNI]],Toma!A:ZY,'Resumen Asesores'!AE$14,0),"")</f>
        <v>18</v>
      </c>
      <c r="AF51" s="115">
        <f>IFERROR(VLOOKUP(Tabla5[[#This Row],[DNI]],Toma!A:ZY,'Resumen Asesores'!AF$14,0),"")</f>
        <v>0</v>
      </c>
      <c r="AG51" s="115">
        <f>IFERROR(VLOOKUP(Tabla5[[#This Row],[DNI]],Toma!A:ZY,'Resumen Asesores'!AG$14,0),"")</f>
        <v>0</v>
      </c>
      <c r="AH51" s="115">
        <f>IFERROR(VLOOKUP(Tabla5[[#This Row],[DNI]],Toma!A:ZY,'Resumen Asesores'!AH$14,0),"")</f>
        <v>0</v>
      </c>
      <c r="AI51" s="115">
        <f>IFERROR(VLOOKUP(Tabla5[[#This Row],[DNI]],Toma!A:ZY,'Resumen Asesores'!AI$14,0),"")</f>
        <v>0</v>
      </c>
      <c r="AJ51" s="115">
        <f>IFERROR(VLOOKUP(Tabla5[[#This Row],[DNI]],Toma!A:ZY,'Resumen Asesores'!AJ$14,0),"")</f>
        <v>0</v>
      </c>
      <c r="AK51" s="115">
        <f>IFERROR(VLOOKUP(Tabla5[[#This Row],[DNI]],Toma!A:ZY,'Resumen Asesores'!AK$14,0),"")</f>
        <v>0</v>
      </c>
      <c r="AL51" s="115">
        <f>IFERROR(VLOOKUP(Tabla5[[#This Row],[DNI]],Toma!A:ZY,'Resumen Asesores'!AL$14,0),"")</f>
        <v>0</v>
      </c>
      <c r="AM51" s="115">
        <f>IFERROR(VLOOKUP(Tabla5[[#This Row],[DNI]],Toma!A:ZY,'Resumen Asesores'!AM$14,0),"")</f>
        <v>0</v>
      </c>
      <c r="AN51" s="115">
        <f>IFERROR(VLOOKUP(Tabla5[[#This Row],[DNI]],Toma!A:ZY,'Resumen Asesores'!AN$14,0),"")</f>
        <v>0</v>
      </c>
      <c r="AO51" s="115">
        <f>IFERROR(VLOOKUP(Tabla5[[#This Row],[DNI]],Toma!A:ZY,'Resumen Asesores'!AO$14,0),"")</f>
        <v>3</v>
      </c>
      <c r="AP51" s="9">
        <f t="shared" si="31"/>
        <v>0</v>
      </c>
      <c r="AQ51" s="115">
        <f>SUM(Tabla5[[#This Row],[Asistidos]:[DSO]])</f>
        <v>21</v>
      </c>
      <c r="AR51" s="114" t="str">
        <f>IF(Tabla5[[#This Row],[% Horas]]=0,"-",IF(Tabla5[[#This Row],[% Horas]]&gt;=92%,"Cumple","No Cumple"))</f>
        <v>Cumple</v>
      </c>
      <c r="AS51" s="114" t="str">
        <f>IF(Tabla5[[#This Row],[% Productividad]]=0,"-",IF(Tabla5[[#This Row],[% Productividad]]&gt;=100%,"Cumple","No Cumple"))</f>
        <v>Cumple</v>
      </c>
      <c r="AT51" s="114" t="str">
        <f>IF(Tabla5[[#This Row],[TMO FIN SEG]]=0,"-",IF(Tabla5[[#This Row],[TMO FIN SEG]]&lt;290,"Cumple","No Cumple"))</f>
        <v>No Cumple</v>
      </c>
      <c r="AU51" s="114" t="str">
        <f>IF(Tabla5[[#This Row],[Nota de Calidad]]="-","-",IF(Tabla5[[#This Row],[Nota de Calidad]]&gt;=85%,"Cumple","No Cumple"))</f>
        <v>No Cumple</v>
      </c>
      <c r="AV51" s="114" t="str">
        <f>IF(Tabla5[[#This Row],[Nota de Satisfación]]="-","-",IF(Tabla5[[#This Row],[Nota de Satisfación]]&gt;=78%,"Cumple","No Cumple"))</f>
        <v>Cumple</v>
      </c>
      <c r="AW51" s="114" t="str">
        <f>IF(Tabla5[[#This Row],[Asistidos]]=0,"-",IF(Tabla5[[#This Row],[F]]&gt;=1,"No Cumple","Cumple"))</f>
        <v>Cumple</v>
      </c>
      <c r="AX51" s="114">
        <f>COUNTIF(Tabla5[[#This Row],[Adherencia]:[Presentismo]],"No Cumple")</f>
        <v>2</v>
      </c>
      <c r="AY51" s="70" t="str">
        <f t="shared" si="32"/>
        <v/>
      </c>
      <c r="AZ51" s="71">
        <f>IFERROR(Tabla5[[#This Row],[Llam. Atendidas]]*2.56779661016949,0)</f>
        <v>3320.1610169491505</v>
      </c>
      <c r="BA51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51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51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35</v>
      </c>
      <c r="BD51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51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51" s="116">
        <f>SUM(Tabla5[[#This Row],[Maqueta Reclamos]:[Maqueta Adherencia]])</f>
        <v>35</v>
      </c>
      <c r="BG51" s="117" t="str">
        <f>IF(Tabla5[[#This Row],[Asistidos]]&lt;15,"No","Si")</f>
        <v>Si</v>
      </c>
      <c r="BH51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35</v>
      </c>
      <c r="BI51" s="72"/>
    </row>
    <row r="52" spans="1:61" x14ac:dyDescent="0.25">
      <c r="A52" s="30" t="s">
        <v>560</v>
      </c>
      <c r="B52" s="30" t="s">
        <v>561</v>
      </c>
      <c r="C52" s="30" t="s">
        <v>56</v>
      </c>
      <c r="D52" s="67">
        <f>IFERROR(VLOOKUP(Tabla5[[#This Row],[DNI]],Toma!A:F,6,0),"")</f>
        <v>45894</v>
      </c>
      <c r="E52" s="67">
        <f>IFERROR(VLOOKUP(Tabla5[[#This Row],[DNI]],Toma!A:G,7,0),"")</f>
        <v>0</v>
      </c>
      <c r="F52" s="30" t="str">
        <f t="shared" ca="1" si="22"/>
        <v>0 año(s); 2 mes(es) y 0 día(s)</v>
      </c>
      <c r="G52" s="30" t="str">
        <f t="shared" si="23"/>
        <v>INTERMEDIO</v>
      </c>
      <c r="H52" s="114" t="str">
        <f>IFERROR(VLOOKUP(Tabla5[[#This Row],[DNI]],Toma!A:ZY,9,0),"")</f>
        <v>MAÑANA</v>
      </c>
      <c r="I52" s="114" t="str">
        <f>UPPER(IFERROR(VLOOKUP(Tabla5[[#This Row],[DNI]],Toma!A:ZY,5,0),""))</f>
        <v>ACTIVO</v>
      </c>
      <c r="J52" s="114" t="str">
        <f>IFERROR(VLOOKUP(Tabla5[[#This Row],[DNI]],Toma!A:ZY,14,0),"")</f>
        <v>MESA AYUDA</v>
      </c>
      <c r="K52" s="114" t="str">
        <f>IFERROR(VLOOKUP(Tabla5[[#This Row],[DNI]],Toma!A:ZY,10,0),"")</f>
        <v>FULL TIME</v>
      </c>
      <c r="L52" s="68">
        <f>IFERROR(IFERROR(VLOOKUP(A52,Estado!A:E,5,0),"")+IFERROR(VLOOKUP(A52,'Estados OnPremise'!A:D,4,0),""),IFERROR(VLOOKUP(A52,Estado!A:E,5,0),""))</f>
        <v>6.1974376388888883</v>
      </c>
      <c r="M52" s="68">
        <f>IF(Tabla5[[#This Row],[Modalidad]]="FULL TIME",IFERROR((AE52+AF52)*"08:00:00",0),IFERROR((AE52+AF52)*"04:00:00",0))</f>
        <v>6.333333333333333</v>
      </c>
      <c r="N52" s="16">
        <f t="shared" si="24"/>
        <v>0.9785427850877193</v>
      </c>
      <c r="O52" s="114">
        <f>IFERROR(VLOOKUP(A52,Rendimiento!A:E,5,0),"")+IFERROR(VLOOKUP(A52,'Rendimiento OnPremise'!A:E,5,0),0)</f>
        <v>1097</v>
      </c>
      <c r="P52" s="69">
        <f t="shared" si="25"/>
        <v>1116.25</v>
      </c>
      <c r="Q52" s="70">
        <f t="shared" si="26"/>
        <v>0.98275475923852185</v>
      </c>
      <c r="R52" s="11">
        <f t="shared" si="27"/>
        <v>3.3806481481481482E-3</v>
      </c>
      <c r="S52" s="13">
        <f>IFERROR(AVERAGEIF(Tabla5[[#This Row],[TMO SEG GC]:[TMO SEG OP]],"&lt;&gt;0"),0)</f>
        <v>292.08800000000002</v>
      </c>
      <c r="T52" s="13">
        <f>IFERROR(VLOOKUP(A52,Rendimiento!A:G,7,0),0)</f>
        <v>292.08800000000002</v>
      </c>
      <c r="U52" s="13" t="str">
        <f>IFERROR(VLOOKUP(A52,'Rendimiento OnPremise'!A:U,21,0),"")</f>
        <v/>
      </c>
      <c r="V52" s="11">
        <f t="shared" si="28"/>
        <v>4.2121180555555558E-3</v>
      </c>
      <c r="W52" s="12">
        <f>IFERROR(VLOOKUP(A52,Rendimiento!A:ZZ,8,0),0)</f>
        <v>363.92700000000002</v>
      </c>
      <c r="X52" s="11">
        <f t="shared" si="29"/>
        <v>7.628472222222223E-5</v>
      </c>
      <c r="Y52" s="12">
        <f>IFERROR(VLOOKUP(A52,Rendimiento!A:ZZ,9,0),0)</f>
        <v>6.5910000000000002</v>
      </c>
      <c r="Z52" s="11">
        <f t="shared" si="30"/>
        <v>0</v>
      </c>
      <c r="AA52" s="12">
        <f>IFERROR(VLOOKUP(Tabla5[[#This Row],[DNI]],Rendimiento!A:J,10,0),0)</f>
        <v>0</v>
      </c>
      <c r="AB52" s="17">
        <f>IFERROR(VLOOKUP(Tabla5[[#This Row],[DNI]],Calidad!A:Q,17,0),"-")</f>
        <v>0.69450000000000001</v>
      </c>
      <c r="AC52" s="74">
        <f>IFERROR(VLOOKUP(Tabla5[[#This Row],[DNI]],Satisfacción!A:H,8,0),"-")</f>
        <v>0.83615819209039544</v>
      </c>
      <c r="AD52" s="16"/>
      <c r="AE52" s="115">
        <f>IFERROR(VLOOKUP(Tabla5[[#This Row],[DNI]],Toma!A:ZY,'Resumen Asesores'!AE$14,0),"")</f>
        <v>19</v>
      </c>
      <c r="AF52" s="115">
        <f>IFERROR(VLOOKUP(Tabla5[[#This Row],[DNI]],Toma!A:ZY,'Resumen Asesores'!AF$14,0),"")</f>
        <v>0</v>
      </c>
      <c r="AG52" s="115">
        <f>IFERROR(VLOOKUP(Tabla5[[#This Row],[DNI]],Toma!A:ZY,'Resumen Asesores'!AG$14,0),"")</f>
        <v>0</v>
      </c>
      <c r="AH52" s="115">
        <f>IFERROR(VLOOKUP(Tabla5[[#This Row],[DNI]],Toma!A:ZY,'Resumen Asesores'!AH$14,0),"")</f>
        <v>0</v>
      </c>
      <c r="AI52" s="115">
        <f>IFERROR(VLOOKUP(Tabla5[[#This Row],[DNI]],Toma!A:ZY,'Resumen Asesores'!AI$14,0),"")</f>
        <v>0</v>
      </c>
      <c r="AJ52" s="115">
        <f>IFERROR(VLOOKUP(Tabla5[[#This Row],[DNI]],Toma!A:ZY,'Resumen Asesores'!AJ$14,0),"")</f>
        <v>0</v>
      </c>
      <c r="AK52" s="115">
        <f>IFERROR(VLOOKUP(Tabla5[[#This Row],[DNI]],Toma!A:ZY,'Resumen Asesores'!AK$14,0),"")</f>
        <v>0</v>
      </c>
      <c r="AL52" s="115">
        <f>IFERROR(VLOOKUP(Tabla5[[#This Row],[DNI]],Toma!A:ZY,'Resumen Asesores'!AL$14,0),"")</f>
        <v>0</v>
      </c>
      <c r="AM52" s="115">
        <f>IFERROR(VLOOKUP(Tabla5[[#This Row],[DNI]],Toma!A:ZY,'Resumen Asesores'!AM$14,0),"")</f>
        <v>0</v>
      </c>
      <c r="AN52" s="115">
        <f>IFERROR(VLOOKUP(Tabla5[[#This Row],[DNI]],Toma!A:ZY,'Resumen Asesores'!AN$14,0),"")</f>
        <v>0</v>
      </c>
      <c r="AO52" s="115">
        <f>IFERROR(VLOOKUP(Tabla5[[#This Row],[DNI]],Toma!A:ZY,'Resumen Asesores'!AO$14,0),"")</f>
        <v>3</v>
      </c>
      <c r="AP52" s="9">
        <f t="shared" si="31"/>
        <v>0</v>
      </c>
      <c r="AQ52" s="115">
        <f>SUM(Tabla5[[#This Row],[Asistidos]:[DSO]])</f>
        <v>22</v>
      </c>
      <c r="AR52" s="114" t="str">
        <f>IF(Tabla5[[#This Row],[% Horas]]=0,"-",IF(Tabla5[[#This Row],[% Horas]]&gt;=92%,"Cumple","No Cumple"))</f>
        <v>Cumple</v>
      </c>
      <c r="AS52" s="114" t="str">
        <f>IF(Tabla5[[#This Row],[% Productividad]]=0,"-",IF(Tabla5[[#This Row],[% Productividad]]&gt;=100%,"Cumple","No Cumple"))</f>
        <v>No Cumple</v>
      </c>
      <c r="AT52" s="114" t="str">
        <f>IF(Tabla5[[#This Row],[TMO FIN SEG]]=0,"-",IF(Tabla5[[#This Row],[TMO FIN SEG]]&lt;290,"Cumple","No Cumple"))</f>
        <v>No Cumple</v>
      </c>
      <c r="AU52" s="114" t="str">
        <f>IF(Tabla5[[#This Row],[Nota de Calidad]]="-","-",IF(Tabla5[[#This Row],[Nota de Calidad]]&gt;=85%,"Cumple","No Cumple"))</f>
        <v>No Cumple</v>
      </c>
      <c r="AV52" s="114" t="str">
        <f>IF(Tabla5[[#This Row],[Nota de Satisfación]]="-","-",IF(Tabla5[[#This Row],[Nota de Satisfación]]&gt;=78%,"Cumple","No Cumple"))</f>
        <v>Cumple</v>
      </c>
      <c r="AW52" s="114" t="str">
        <f>IF(Tabla5[[#This Row],[Asistidos]]=0,"-",IF(Tabla5[[#This Row],[F]]&gt;=1,"No Cumple","Cumple"))</f>
        <v>Cumple</v>
      </c>
      <c r="AX52" s="114">
        <f>COUNTIF(Tabla5[[#This Row],[Adherencia]:[Presentismo]],"No Cumple")</f>
        <v>3</v>
      </c>
      <c r="AY52" s="70" t="str">
        <f t="shared" si="32"/>
        <v/>
      </c>
      <c r="AZ52" s="71">
        <f>IFERROR(Tabla5[[#This Row],[Llam. Atendidas]]*2.56779661016949,0)</f>
        <v>2816.8728813559305</v>
      </c>
      <c r="BA52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52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52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35</v>
      </c>
      <c r="BD52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52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52" s="116">
        <f>SUM(Tabla5[[#This Row],[Maqueta Reclamos]:[Maqueta Adherencia]])</f>
        <v>35</v>
      </c>
      <c r="BG52" s="117" t="str">
        <f>IF(Tabla5[[#This Row],[Asistidos]]&lt;15,"No","Si")</f>
        <v>Si</v>
      </c>
      <c r="BH52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35</v>
      </c>
      <c r="BI52" s="72"/>
    </row>
    <row r="53" spans="1:61" x14ac:dyDescent="0.25">
      <c r="A53" s="30" t="s">
        <v>564</v>
      </c>
      <c r="B53" s="30" t="s">
        <v>565</v>
      </c>
      <c r="C53" s="30" t="s">
        <v>56</v>
      </c>
      <c r="D53" s="67">
        <f>IFERROR(VLOOKUP(Tabla5[[#This Row],[DNI]],Toma!A:F,6,0),"")</f>
        <v>45894</v>
      </c>
      <c r="E53" s="67">
        <f>IFERROR(VLOOKUP(Tabla5[[#This Row],[DNI]],Toma!A:G,7,0),"")</f>
        <v>0</v>
      </c>
      <c r="F53" s="30" t="str">
        <f t="shared" ca="1" si="22"/>
        <v>0 año(s); 2 mes(es) y 0 día(s)</v>
      </c>
      <c r="G53" s="30" t="str">
        <f t="shared" si="23"/>
        <v>INTERMEDIO</v>
      </c>
      <c r="H53" s="114" t="str">
        <f>IFERROR(VLOOKUP(Tabla5[[#This Row],[DNI]],Toma!A:ZY,9,0),"")</f>
        <v>MAÑANA</v>
      </c>
      <c r="I53" s="114" t="str">
        <f>UPPER(IFERROR(VLOOKUP(Tabla5[[#This Row],[DNI]],Toma!A:ZY,5,0),""))</f>
        <v>ACTIVO</v>
      </c>
      <c r="J53" s="114" t="str">
        <f>IFERROR(VLOOKUP(Tabla5[[#This Row],[DNI]],Toma!A:ZY,14,0),"")</f>
        <v>MESA AYUDA</v>
      </c>
      <c r="K53" s="114" t="str">
        <f>IFERROR(VLOOKUP(Tabla5[[#This Row],[DNI]],Toma!A:ZY,10,0),"")</f>
        <v>FULL TIME</v>
      </c>
      <c r="L53" s="68">
        <f>IFERROR(IFERROR(VLOOKUP(A53,Estado!A:E,5,0),"")+IFERROR(VLOOKUP(A53,'Estados OnPremise'!A:D,4,0),""),IFERROR(VLOOKUP(A53,Estado!A:E,5,0),""))</f>
        <v>4.7182084374999995</v>
      </c>
      <c r="M53" s="68">
        <f>IF(Tabla5[[#This Row],[Modalidad]]="FULL TIME",IFERROR((AE53+AF53)*"08:00:00",0),IFERROR((AE53+AF53)*"04:00:00",0))</f>
        <v>6.333333333333333</v>
      </c>
      <c r="N53" s="16">
        <f t="shared" si="24"/>
        <v>0.74498027960526314</v>
      </c>
      <c r="O53" s="114">
        <f>IFERROR(VLOOKUP(A53,Rendimiento!A:E,5,0),"")+IFERROR(VLOOKUP(A53,'Rendimiento OnPremise'!A:E,5,0),0)</f>
        <v>946</v>
      </c>
      <c r="P53" s="69">
        <f t="shared" si="25"/>
        <v>1116.25</v>
      </c>
      <c r="Q53" s="70">
        <f t="shared" si="26"/>
        <v>0.84748040313549833</v>
      </c>
      <c r="R53" s="11">
        <f t="shared" si="27"/>
        <v>4.2407407407407402E-3</v>
      </c>
      <c r="S53" s="13">
        <f>IFERROR(AVERAGEIF(Tabla5[[#This Row],[TMO SEG GC]:[TMO SEG OP]],"&lt;&gt;0"),0)</f>
        <v>366.4</v>
      </c>
      <c r="T53" s="13">
        <f>IFERROR(VLOOKUP(A53,Rendimiento!A:G,7,0),0)</f>
        <v>366.4</v>
      </c>
      <c r="U53" s="13" t="str">
        <f>IFERROR(VLOOKUP(A53,'Rendimiento OnPremise'!A:U,21,0),"")</f>
        <v/>
      </c>
      <c r="V53" s="11">
        <f t="shared" si="28"/>
        <v>4.2400231481481481E-3</v>
      </c>
      <c r="W53" s="12">
        <f>IFERROR(VLOOKUP(A53,Rendimiento!A:ZZ,8,0),0)</f>
        <v>366.33800000000002</v>
      </c>
      <c r="X53" s="11">
        <f t="shared" si="29"/>
        <v>7.8668981481481483E-5</v>
      </c>
      <c r="Y53" s="12">
        <f>IFERROR(VLOOKUP(A53,Rendimiento!A:ZZ,9,0),0)</f>
        <v>6.7969999999999997</v>
      </c>
      <c r="Z53" s="11">
        <f t="shared" si="30"/>
        <v>0</v>
      </c>
      <c r="AA53" s="12">
        <f>IFERROR(VLOOKUP(Tabla5[[#This Row],[DNI]],Rendimiento!A:J,10,0),0)</f>
        <v>0</v>
      </c>
      <c r="AB53" s="17">
        <f>IFERROR(VLOOKUP(Tabla5[[#This Row],[DNI]],Calidad!A:Q,17,0),"-")</f>
        <v>0.76550000000000007</v>
      </c>
      <c r="AC53" s="74">
        <f>IFERROR(VLOOKUP(Tabla5[[#This Row],[DNI]],Satisfacción!A:H,8,0),"-")</f>
        <v>0.75977653631284914</v>
      </c>
      <c r="AD53" s="16"/>
      <c r="AE53" s="115">
        <f>IFERROR(VLOOKUP(Tabla5[[#This Row],[DNI]],Toma!A:ZY,'Resumen Asesores'!AE$14,0),"")</f>
        <v>16</v>
      </c>
      <c r="AF53" s="115">
        <f>IFERROR(VLOOKUP(Tabla5[[#This Row],[DNI]],Toma!A:ZY,'Resumen Asesores'!AF$14,0),"")</f>
        <v>3</v>
      </c>
      <c r="AG53" s="115">
        <f>IFERROR(VLOOKUP(Tabla5[[#This Row],[DNI]],Toma!A:ZY,'Resumen Asesores'!AG$14,0),"")</f>
        <v>0</v>
      </c>
      <c r="AH53" s="115">
        <f>IFERROR(VLOOKUP(Tabla5[[#This Row],[DNI]],Toma!A:ZY,'Resumen Asesores'!AH$14,0),"")</f>
        <v>0</v>
      </c>
      <c r="AI53" s="115">
        <f>IFERROR(VLOOKUP(Tabla5[[#This Row],[DNI]],Toma!A:ZY,'Resumen Asesores'!AI$14,0),"")</f>
        <v>0</v>
      </c>
      <c r="AJ53" s="115">
        <f>IFERROR(VLOOKUP(Tabla5[[#This Row],[DNI]],Toma!A:ZY,'Resumen Asesores'!AJ$14,0),"")</f>
        <v>0</v>
      </c>
      <c r="AK53" s="115">
        <f>IFERROR(VLOOKUP(Tabla5[[#This Row],[DNI]],Toma!A:ZY,'Resumen Asesores'!AK$14,0),"")</f>
        <v>0</v>
      </c>
      <c r="AL53" s="115">
        <f>IFERROR(VLOOKUP(Tabla5[[#This Row],[DNI]],Toma!A:ZY,'Resumen Asesores'!AL$14,0),"")</f>
        <v>0</v>
      </c>
      <c r="AM53" s="115">
        <f>IFERROR(VLOOKUP(Tabla5[[#This Row],[DNI]],Toma!A:ZY,'Resumen Asesores'!AM$14,0),"")</f>
        <v>0</v>
      </c>
      <c r="AN53" s="115">
        <f>IFERROR(VLOOKUP(Tabla5[[#This Row],[DNI]],Toma!A:ZY,'Resumen Asesores'!AN$14,0),"")</f>
        <v>0</v>
      </c>
      <c r="AO53" s="115">
        <f>IFERROR(VLOOKUP(Tabla5[[#This Row],[DNI]],Toma!A:ZY,'Resumen Asesores'!AO$14,0),"")</f>
        <v>3</v>
      </c>
      <c r="AP53" s="9">
        <f t="shared" si="31"/>
        <v>3</v>
      </c>
      <c r="AQ53" s="115">
        <f>SUM(Tabla5[[#This Row],[Asistidos]:[DSO]])</f>
        <v>22</v>
      </c>
      <c r="AR53" s="114" t="str">
        <f>IF(Tabla5[[#This Row],[% Horas]]=0,"-",IF(Tabla5[[#This Row],[% Horas]]&gt;=92%,"Cumple","No Cumple"))</f>
        <v>No Cumple</v>
      </c>
      <c r="AS53" s="114" t="str">
        <f>IF(Tabla5[[#This Row],[% Productividad]]=0,"-",IF(Tabla5[[#This Row],[% Productividad]]&gt;=100%,"Cumple","No Cumple"))</f>
        <v>No Cumple</v>
      </c>
      <c r="AT53" s="114" t="str">
        <f>IF(Tabla5[[#This Row],[TMO FIN SEG]]=0,"-",IF(Tabla5[[#This Row],[TMO FIN SEG]]&lt;290,"Cumple","No Cumple"))</f>
        <v>No Cumple</v>
      </c>
      <c r="AU53" s="114" t="str">
        <f>IF(Tabla5[[#This Row],[Nota de Calidad]]="-","-",IF(Tabla5[[#This Row],[Nota de Calidad]]&gt;=85%,"Cumple","No Cumple"))</f>
        <v>No Cumple</v>
      </c>
      <c r="AV53" s="114" t="str">
        <f>IF(Tabla5[[#This Row],[Nota de Satisfación]]="-","-",IF(Tabla5[[#This Row],[Nota de Satisfación]]&gt;=78%,"Cumple","No Cumple"))</f>
        <v>No Cumple</v>
      </c>
      <c r="AW53" s="114" t="str">
        <f>IF(Tabla5[[#This Row],[Asistidos]]=0,"-",IF(Tabla5[[#This Row],[F]]&gt;=1,"No Cumple","Cumple"))</f>
        <v>No Cumple</v>
      </c>
      <c r="AX53" s="114">
        <f>COUNTIF(Tabla5[[#This Row],[Adherencia]:[Presentismo]],"No Cumple")</f>
        <v>6</v>
      </c>
      <c r="AY53" s="70">
        <f t="shared" si="32"/>
        <v>0.5</v>
      </c>
      <c r="AZ53" s="71">
        <f>IFERROR(Tabla5[[#This Row],[Llam. Atendidas]]*2.56779661016949,0)</f>
        <v>2429.1355932203373</v>
      </c>
      <c r="BA53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53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53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0</v>
      </c>
      <c r="BD53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53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53" s="116">
        <f>SUM(Tabla5[[#This Row],[Maqueta Reclamos]:[Maqueta Adherencia]])</f>
        <v>0</v>
      </c>
      <c r="BG53" s="117" t="str">
        <f>IF(Tabla5[[#This Row],[Asistidos]]&lt;15,"No","Si")</f>
        <v>Si</v>
      </c>
      <c r="BH53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53" s="72"/>
    </row>
    <row r="54" spans="1:61" x14ac:dyDescent="0.25">
      <c r="A54" s="30" t="s">
        <v>147</v>
      </c>
      <c r="B54" s="30" t="s">
        <v>149</v>
      </c>
      <c r="C54" s="30" t="s">
        <v>56</v>
      </c>
      <c r="D54" s="67">
        <f>IFERROR(VLOOKUP(Tabla5[[#This Row],[DNI]],Toma!A:F,6,0),"")</f>
        <v>44935</v>
      </c>
      <c r="E54" s="67">
        <f>IFERROR(VLOOKUP(Tabla5[[#This Row],[DNI]],Toma!A:G,7,0),"")</f>
        <v>0</v>
      </c>
      <c r="F54" s="30" t="str">
        <f t="shared" ca="1" si="22"/>
        <v>2 año(s); 9 mes(es) y 16 día(s)</v>
      </c>
      <c r="G54" s="30" t="str">
        <f t="shared" si="23"/>
        <v>ANTIGUO</v>
      </c>
      <c r="H54" s="114" t="str">
        <f>IFERROR(VLOOKUP(Tabla5[[#This Row],[DNI]],Toma!A:ZY,9,0),"")</f>
        <v>MAÑANA</v>
      </c>
      <c r="I54" s="114" t="str">
        <f>UPPER(IFERROR(VLOOKUP(Tabla5[[#This Row],[DNI]],Toma!A:ZY,5,0),""))</f>
        <v>ACTIVO</v>
      </c>
      <c r="J54" s="114" t="str">
        <f>IFERROR(VLOOKUP(Tabla5[[#This Row],[DNI]],Toma!A:ZY,14,0),"")</f>
        <v>MESA AYUDA</v>
      </c>
      <c r="K54" s="114" t="str">
        <f>IFERROR(VLOOKUP(Tabla5[[#This Row],[DNI]],Toma!A:ZY,10,0),"")</f>
        <v>FULL TIME</v>
      </c>
      <c r="L54" s="68">
        <f>IFERROR(IFERROR(VLOOKUP(A54,Estado!A:E,5,0),"")+IFERROR(VLOOKUP(A54,'Estados OnPremise'!A:D,4,0),""),IFERROR(VLOOKUP(A54,Estado!A:E,5,0),""))</f>
        <v>6.5999919444444446</v>
      </c>
      <c r="M54" s="68">
        <f>IF(Tabla5[[#This Row],[Modalidad]]="FULL TIME",IFERROR((AE54+AF54)*"08:00:00",0),IFERROR((AE54+AF54)*"04:00:00",0))</f>
        <v>6</v>
      </c>
      <c r="N54" s="16">
        <f t="shared" si="24"/>
        <v>1</v>
      </c>
      <c r="O54" s="114">
        <f>IFERROR(VLOOKUP(A54,Rendimiento!A:E,5,0),"")+IFERROR(VLOOKUP(A54,'Rendimiento OnPremise'!A:E,5,0),0)</f>
        <v>1405</v>
      </c>
      <c r="P54" s="69">
        <f t="shared" si="25"/>
        <v>1057.5</v>
      </c>
      <c r="Q54" s="70">
        <f t="shared" si="26"/>
        <v>1.3286052009456264</v>
      </c>
      <c r="R54" s="11">
        <f t="shared" si="27"/>
        <v>3.4155555555555554E-3</v>
      </c>
      <c r="S54" s="13">
        <f>IFERROR(AVERAGEIF(Tabla5[[#This Row],[TMO SEG GC]:[TMO SEG OP]],"&lt;&gt;0"),0)</f>
        <v>295.10399999999998</v>
      </c>
      <c r="T54" s="13">
        <f>IFERROR(VLOOKUP(A54,Rendimiento!A:G,7,0),0)</f>
        <v>295.10399999999998</v>
      </c>
      <c r="U54" s="13" t="str">
        <f>IFERROR(VLOOKUP(A54,'Rendimiento OnPremise'!A:U,21,0),"")</f>
        <v/>
      </c>
      <c r="V54" s="11">
        <f t="shared" si="28"/>
        <v>3.4664699074074073E-3</v>
      </c>
      <c r="W54" s="12">
        <f>IFERROR(VLOOKUP(A54,Rendimiento!A:ZZ,8,0),0)</f>
        <v>299.50299999999999</v>
      </c>
      <c r="X54" s="11">
        <f t="shared" si="29"/>
        <v>8.8356481481481481E-5</v>
      </c>
      <c r="Y54" s="12">
        <f>IFERROR(VLOOKUP(A54,Rendimiento!A:ZZ,9,0),0)</f>
        <v>7.6340000000000003</v>
      </c>
      <c r="Z54" s="11">
        <f t="shared" si="30"/>
        <v>1.0451388888888888E-4</v>
      </c>
      <c r="AA54" s="12">
        <f>IFERROR(VLOOKUP(Tabla5[[#This Row],[DNI]],Rendimiento!A:J,10,0),0)</f>
        <v>9.0299999999999994</v>
      </c>
      <c r="AB54" s="17">
        <f>IFERROR(VLOOKUP(Tabla5[[#This Row],[DNI]],Calidad!A:Q,17,0),"-")</f>
        <v>0.878</v>
      </c>
      <c r="AC54" s="74">
        <f>IFERROR(VLOOKUP(Tabla5[[#This Row],[DNI]],Satisfacción!A:H,8,0),"-")</f>
        <v>0.88925081433224751</v>
      </c>
      <c r="AD54" s="16"/>
      <c r="AE54" s="115">
        <f>IFERROR(VLOOKUP(Tabla5[[#This Row],[DNI]],Toma!A:ZY,'Resumen Asesores'!AE$14,0),"")</f>
        <v>18</v>
      </c>
      <c r="AF54" s="115">
        <f>IFERROR(VLOOKUP(Tabla5[[#This Row],[DNI]],Toma!A:ZY,'Resumen Asesores'!AF$14,0),"")</f>
        <v>0</v>
      </c>
      <c r="AG54" s="115">
        <f>IFERROR(VLOOKUP(Tabla5[[#This Row],[DNI]],Toma!A:ZY,'Resumen Asesores'!AG$14,0),"")</f>
        <v>0</v>
      </c>
      <c r="AH54" s="115">
        <f>IFERROR(VLOOKUP(Tabla5[[#This Row],[DNI]],Toma!A:ZY,'Resumen Asesores'!AH$14,0),"")</f>
        <v>0</v>
      </c>
      <c r="AI54" s="115">
        <f>IFERROR(VLOOKUP(Tabla5[[#This Row],[DNI]],Toma!A:ZY,'Resumen Asesores'!AI$14,0),"")</f>
        <v>0</v>
      </c>
      <c r="AJ54" s="115">
        <f>IFERROR(VLOOKUP(Tabla5[[#This Row],[DNI]],Toma!A:ZY,'Resumen Asesores'!AJ$14,0),"")</f>
        <v>0</v>
      </c>
      <c r="AK54" s="115">
        <f>IFERROR(VLOOKUP(Tabla5[[#This Row],[DNI]],Toma!A:ZY,'Resumen Asesores'!AK$14,0),"")</f>
        <v>0</v>
      </c>
      <c r="AL54" s="115">
        <f>IFERROR(VLOOKUP(Tabla5[[#This Row],[DNI]],Toma!A:ZY,'Resumen Asesores'!AL$14,0),"")</f>
        <v>0</v>
      </c>
      <c r="AM54" s="115">
        <f>IFERROR(VLOOKUP(Tabla5[[#This Row],[DNI]],Toma!A:ZY,'Resumen Asesores'!AM$14,0),"")</f>
        <v>1</v>
      </c>
      <c r="AN54" s="115">
        <f>IFERROR(VLOOKUP(Tabla5[[#This Row],[DNI]],Toma!A:ZY,'Resumen Asesores'!AN$14,0),"")</f>
        <v>0</v>
      </c>
      <c r="AO54" s="115">
        <f>IFERROR(VLOOKUP(Tabla5[[#This Row],[DNI]],Toma!A:ZY,'Resumen Asesores'!AO$14,0),"")</f>
        <v>4</v>
      </c>
      <c r="AP54" s="9">
        <f t="shared" si="31"/>
        <v>0</v>
      </c>
      <c r="AQ54" s="115">
        <f>SUM(Tabla5[[#This Row],[Asistidos]:[DSO]])</f>
        <v>23</v>
      </c>
      <c r="AR54" s="114" t="str">
        <f>IF(Tabla5[[#This Row],[% Horas]]=0,"-",IF(Tabla5[[#This Row],[% Horas]]&gt;=92%,"Cumple","No Cumple"))</f>
        <v>Cumple</v>
      </c>
      <c r="AS54" s="114" t="str">
        <f>IF(Tabla5[[#This Row],[% Productividad]]=0,"-",IF(Tabla5[[#This Row],[% Productividad]]&gt;=100%,"Cumple","No Cumple"))</f>
        <v>Cumple</v>
      </c>
      <c r="AT54" s="114" t="str">
        <f>IF(Tabla5[[#This Row],[TMO FIN SEG]]=0,"-",IF(Tabla5[[#This Row],[TMO FIN SEG]]&lt;290,"Cumple","No Cumple"))</f>
        <v>No Cumple</v>
      </c>
      <c r="AU54" s="114" t="str">
        <f>IF(Tabla5[[#This Row],[Nota de Calidad]]="-","-",IF(Tabla5[[#This Row],[Nota de Calidad]]&gt;=85%,"Cumple","No Cumple"))</f>
        <v>Cumple</v>
      </c>
      <c r="AV54" s="114" t="str">
        <f>IF(Tabla5[[#This Row],[Nota de Satisfación]]="-","-",IF(Tabla5[[#This Row],[Nota de Satisfación]]&gt;=78%,"Cumple","No Cumple"))</f>
        <v>Cumple</v>
      </c>
      <c r="AW54" s="114" t="str">
        <f>IF(Tabla5[[#This Row],[Asistidos]]=0,"-",IF(Tabla5[[#This Row],[F]]&gt;=1,"No Cumple","Cumple"))</f>
        <v>Cumple</v>
      </c>
      <c r="AX54" s="114">
        <f>COUNTIF(Tabla5[[#This Row],[Adherencia]:[Presentismo]],"No Cumple")</f>
        <v>1</v>
      </c>
      <c r="AY54" s="70" t="str">
        <f t="shared" si="32"/>
        <v/>
      </c>
      <c r="AZ54" s="71">
        <f>IFERROR(Tabla5[[#This Row],[Llam. Atendidas]]*2.56779661016949,0)</f>
        <v>3607.7542372881335</v>
      </c>
      <c r="BA54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54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54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35</v>
      </c>
      <c r="BD54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54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54" s="116">
        <f>SUM(Tabla5[[#This Row],[Maqueta Reclamos]:[Maqueta Adherencia]])</f>
        <v>35</v>
      </c>
      <c r="BG54" s="117" t="str">
        <f>IF(Tabla5[[#This Row],[Asistidos]]&lt;15,"No","Si")</f>
        <v>Si</v>
      </c>
      <c r="BH54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35</v>
      </c>
      <c r="BI54" s="72"/>
    </row>
    <row r="55" spans="1:61" x14ac:dyDescent="0.25">
      <c r="A55" s="30" t="s">
        <v>729</v>
      </c>
      <c r="B55" s="30" t="s">
        <v>731</v>
      </c>
      <c r="C55" s="30" t="s">
        <v>56</v>
      </c>
      <c r="D55" s="67">
        <f>IFERROR(VLOOKUP(Tabla5[[#This Row],[DNI]],Toma!A:F,6,0),"")</f>
        <v>45939</v>
      </c>
      <c r="E55" s="67">
        <f>IFERROR(VLOOKUP(Tabla5[[#This Row],[DNI]],Toma!A:G,7,0),"")</f>
        <v>0</v>
      </c>
      <c r="F55" s="30" t="str">
        <f t="shared" ca="1" si="22"/>
        <v>0 año(s); 0 mes(es) y 16 día(s)</v>
      </c>
      <c r="G55" s="30" t="str">
        <f t="shared" si="23"/>
        <v>NUEVO</v>
      </c>
      <c r="H55" s="114" t="str">
        <f>IFERROR(VLOOKUP(Tabla5[[#This Row],[DNI]],Toma!A:ZY,9,0),"")</f>
        <v>MAÑANA</v>
      </c>
      <c r="I55" s="114" t="str">
        <f>UPPER(IFERROR(VLOOKUP(Tabla5[[#This Row],[DNI]],Toma!A:ZY,5,0),""))</f>
        <v>ACTIVO</v>
      </c>
      <c r="J55" s="114" t="str">
        <f>IFERROR(VLOOKUP(Tabla5[[#This Row],[DNI]],Toma!A:ZY,14,0),"")</f>
        <v>MESA AYUDA</v>
      </c>
      <c r="K55" s="114" t="str">
        <f>IFERROR(VLOOKUP(Tabla5[[#This Row],[DNI]],Toma!A:ZY,10,0),"")</f>
        <v>FULL TIME</v>
      </c>
      <c r="L55" s="68">
        <f>IFERROR(IFERROR(VLOOKUP(A55,Estado!A:E,5,0),"")+IFERROR(VLOOKUP(A55,'Estados OnPremise'!A:D,4,0),""),IFERROR(VLOOKUP(A55,Estado!A:E,5,0),""))</f>
        <v>3.7532836111111116</v>
      </c>
      <c r="M55" s="68">
        <f>IF(Tabla5[[#This Row],[Modalidad]]="FULL TIME",IFERROR((AE55+AF55)*"08:00:00",0),IFERROR((AE55+AF55)*"04:00:00",0))</f>
        <v>4</v>
      </c>
      <c r="N55" s="16">
        <f t="shared" si="24"/>
        <v>0.93832090277777791</v>
      </c>
      <c r="O55" s="114">
        <f>IFERROR(VLOOKUP(A55,Rendimiento!A:E,5,0),"")+IFERROR(VLOOKUP(A55,'Rendimiento OnPremise'!A:E,5,0),0)</f>
        <v>948</v>
      </c>
      <c r="P55" s="69">
        <f t="shared" si="25"/>
        <v>705</v>
      </c>
      <c r="Q55" s="70">
        <f t="shared" si="26"/>
        <v>1.3446808510638297</v>
      </c>
      <c r="R55" s="11">
        <f t="shared" si="27"/>
        <v>3.1506944444444447E-3</v>
      </c>
      <c r="S55" s="13">
        <f>IFERROR(AVERAGEIF(Tabla5[[#This Row],[TMO SEG GC]:[TMO SEG OP]],"&lt;&gt;0"),0)</f>
        <v>272.22000000000003</v>
      </c>
      <c r="T55" s="13">
        <f>IFERROR(VLOOKUP(A55,Rendimiento!A:G,7,0),0)</f>
        <v>272.22000000000003</v>
      </c>
      <c r="U55" s="13" t="str">
        <f>IFERROR(VLOOKUP(A55,'Rendimiento OnPremise'!A:U,21,0),"")</f>
        <v/>
      </c>
      <c r="V55" s="11">
        <f t="shared" si="28"/>
        <v>3.1544212962962958E-3</v>
      </c>
      <c r="W55" s="12">
        <f>IFERROR(VLOOKUP(A55,Rendimiento!A:ZZ,8,0),0)</f>
        <v>272.54199999999997</v>
      </c>
      <c r="X55" s="11">
        <f t="shared" si="29"/>
        <v>1.1574074074074075E-4</v>
      </c>
      <c r="Y55" s="12">
        <f>IFERROR(VLOOKUP(A55,Rendimiento!A:ZZ,9,0),0)</f>
        <v>10</v>
      </c>
      <c r="Z55" s="11">
        <f t="shared" si="30"/>
        <v>1.7129629629629628E-6</v>
      </c>
      <c r="AA55" s="12">
        <f>IFERROR(VLOOKUP(Tabla5[[#This Row],[DNI]],Rendimiento!A:J,10,0),0)</f>
        <v>0.14799999999999999</v>
      </c>
      <c r="AB55" s="17">
        <f>IFERROR(VLOOKUP(Tabla5[[#This Row],[DNI]],Calidad!A:Q,17,0),"-")</f>
        <v>0.85033333333333339</v>
      </c>
      <c r="AC55" s="74">
        <f>IFERROR(VLOOKUP(Tabla5[[#This Row],[DNI]],Satisfacción!A:H,8,0),"-")</f>
        <v>0.82608695652173914</v>
      </c>
      <c r="AD55" s="16"/>
      <c r="AE55" s="115">
        <f>IFERROR(VLOOKUP(Tabla5[[#This Row],[DNI]],Toma!A:ZY,'Resumen Asesores'!AE$14,0),"")</f>
        <v>12</v>
      </c>
      <c r="AF55" s="115">
        <f>IFERROR(VLOOKUP(Tabla5[[#This Row],[DNI]],Toma!A:ZY,'Resumen Asesores'!AF$14,0),"")</f>
        <v>0</v>
      </c>
      <c r="AG55" s="115">
        <f>IFERROR(VLOOKUP(Tabla5[[#This Row],[DNI]],Toma!A:ZY,'Resumen Asesores'!AG$14,0),"")</f>
        <v>0</v>
      </c>
      <c r="AH55" s="115">
        <f>IFERROR(VLOOKUP(Tabla5[[#This Row],[DNI]],Toma!A:ZY,'Resumen Asesores'!AH$14,0),"")</f>
        <v>0</v>
      </c>
      <c r="AI55" s="115">
        <f>IFERROR(VLOOKUP(Tabla5[[#This Row],[DNI]],Toma!A:ZY,'Resumen Asesores'!AI$14,0),"")</f>
        <v>0</v>
      </c>
      <c r="AJ55" s="115">
        <f>IFERROR(VLOOKUP(Tabla5[[#This Row],[DNI]],Toma!A:ZY,'Resumen Asesores'!AJ$14,0),"")</f>
        <v>0</v>
      </c>
      <c r="AK55" s="115">
        <f>IFERROR(VLOOKUP(Tabla5[[#This Row],[DNI]],Toma!A:ZY,'Resumen Asesores'!AK$14,0),"")</f>
        <v>0</v>
      </c>
      <c r="AL55" s="115">
        <f>IFERROR(VLOOKUP(Tabla5[[#This Row],[DNI]],Toma!A:ZY,'Resumen Asesores'!AL$14,0),"")</f>
        <v>0</v>
      </c>
      <c r="AM55" s="115">
        <f>IFERROR(VLOOKUP(Tabla5[[#This Row],[DNI]],Toma!A:ZY,'Resumen Asesores'!AM$14,0),"")</f>
        <v>0</v>
      </c>
      <c r="AN55" s="115">
        <f>IFERROR(VLOOKUP(Tabla5[[#This Row],[DNI]],Toma!A:ZY,'Resumen Asesores'!AN$14,0),"")</f>
        <v>0</v>
      </c>
      <c r="AO55" s="115">
        <f>IFERROR(VLOOKUP(Tabla5[[#This Row],[DNI]],Toma!A:ZY,'Resumen Asesores'!AO$14,0),"")</f>
        <v>2</v>
      </c>
      <c r="AP55" s="9">
        <f t="shared" si="31"/>
        <v>0</v>
      </c>
      <c r="AQ55" s="115">
        <f>SUM(Tabla5[[#This Row],[Asistidos]:[DSO]])</f>
        <v>14</v>
      </c>
      <c r="AR55" s="114" t="str">
        <f>IF(Tabla5[[#This Row],[% Horas]]=0,"-",IF(Tabla5[[#This Row],[% Horas]]&gt;=92%,"Cumple","No Cumple"))</f>
        <v>Cumple</v>
      </c>
      <c r="AS55" s="114" t="str">
        <f>IF(Tabla5[[#This Row],[% Productividad]]=0,"-",IF(Tabla5[[#This Row],[% Productividad]]&gt;=100%,"Cumple","No Cumple"))</f>
        <v>Cumple</v>
      </c>
      <c r="AT55" s="114" t="str">
        <f>IF(Tabla5[[#This Row],[TMO FIN SEG]]=0,"-",IF(Tabla5[[#This Row],[TMO FIN SEG]]&lt;290,"Cumple","No Cumple"))</f>
        <v>Cumple</v>
      </c>
      <c r="AU55" s="114" t="str">
        <f>IF(Tabla5[[#This Row],[Nota de Calidad]]="-","-",IF(Tabla5[[#This Row],[Nota de Calidad]]&gt;=85%,"Cumple","No Cumple"))</f>
        <v>Cumple</v>
      </c>
      <c r="AV55" s="114" t="str">
        <f>IF(Tabla5[[#This Row],[Nota de Satisfación]]="-","-",IF(Tabla5[[#This Row],[Nota de Satisfación]]&gt;=78%,"Cumple","No Cumple"))</f>
        <v>Cumple</v>
      </c>
      <c r="AW55" s="114" t="str">
        <f>IF(Tabla5[[#This Row],[Asistidos]]=0,"-",IF(Tabla5[[#This Row],[F]]&gt;=1,"No Cumple","Cumple"))</f>
        <v>Cumple</v>
      </c>
      <c r="AX55" s="114">
        <f>COUNTIF(Tabla5[[#This Row],[Adherencia]:[Presentismo]],"No Cumple")</f>
        <v>0</v>
      </c>
      <c r="AY55" s="70" t="str">
        <f t="shared" si="32"/>
        <v/>
      </c>
      <c r="AZ55" s="71">
        <f>IFERROR(Tabla5[[#This Row],[Llam. Atendidas]]*2.56779661016949,0)</f>
        <v>2434.2711864406765</v>
      </c>
      <c r="BA55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55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55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55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55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55" s="116">
        <f>SUM(Tabla5[[#This Row],[Maqueta Reclamos]:[Maqueta Adherencia]])</f>
        <v>55</v>
      </c>
      <c r="BG55" s="117" t="str">
        <f>IF(Tabla5[[#This Row],[Asistidos]]&lt;15,"No","Si")</f>
        <v>No</v>
      </c>
      <c r="BH55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55" s="72"/>
    </row>
    <row r="56" spans="1:61" x14ac:dyDescent="0.25">
      <c r="A56" s="30" t="s">
        <v>732</v>
      </c>
      <c r="B56" s="30" t="s">
        <v>734</v>
      </c>
      <c r="C56" s="30" t="s">
        <v>56</v>
      </c>
      <c r="D56" s="67">
        <f>IFERROR(VLOOKUP(Tabla5[[#This Row],[DNI]],Toma!A:F,6,0),"")</f>
        <v>45939</v>
      </c>
      <c r="E56" s="67">
        <f>IFERROR(VLOOKUP(Tabla5[[#This Row],[DNI]],Toma!A:G,7,0),"")</f>
        <v>0</v>
      </c>
      <c r="F56" s="30" t="str">
        <f t="shared" ca="1" si="22"/>
        <v>0 año(s); 0 mes(es) y 16 día(s)</v>
      </c>
      <c r="G56" s="30" t="str">
        <f t="shared" si="23"/>
        <v>NUEVO</v>
      </c>
      <c r="H56" s="114" t="str">
        <f>IFERROR(VLOOKUP(Tabla5[[#This Row],[DNI]],Toma!A:ZY,9,0),"")</f>
        <v>MAÑANA</v>
      </c>
      <c r="I56" s="114" t="str">
        <f>UPPER(IFERROR(VLOOKUP(Tabla5[[#This Row],[DNI]],Toma!A:ZY,5,0),""))</f>
        <v>ACTIVO</v>
      </c>
      <c r="J56" s="114" t="str">
        <f>IFERROR(VLOOKUP(Tabla5[[#This Row],[DNI]],Toma!A:ZY,14,0),"")</f>
        <v>MESA AYUDA</v>
      </c>
      <c r="K56" s="114" t="str">
        <f>IFERROR(VLOOKUP(Tabla5[[#This Row],[DNI]],Toma!A:ZY,10,0),"")</f>
        <v>FULL TIME</v>
      </c>
      <c r="L56" s="68">
        <f>IFERROR(IFERROR(VLOOKUP(A56,Estado!A:E,5,0),"")+IFERROR(VLOOKUP(A56,'Estados OnPremise'!A:D,4,0),""),IFERROR(VLOOKUP(A56,Estado!A:E,5,0),""))</f>
        <v>3.6858259143518519</v>
      </c>
      <c r="M56" s="68">
        <f>IF(Tabla5[[#This Row],[Modalidad]]="FULL TIME",IFERROR((AE56+AF56)*"08:00:00",0),IFERROR((AE56+AF56)*"04:00:00",0))</f>
        <v>4</v>
      </c>
      <c r="N56" s="16">
        <f t="shared" si="24"/>
        <v>0.92145647858796298</v>
      </c>
      <c r="O56" s="114">
        <f>IFERROR(VLOOKUP(A56,Rendimiento!A:E,5,0),"")+IFERROR(VLOOKUP(A56,'Rendimiento OnPremise'!A:E,5,0),0)</f>
        <v>1086</v>
      </c>
      <c r="P56" s="69">
        <f t="shared" si="25"/>
        <v>705</v>
      </c>
      <c r="Q56" s="70">
        <f t="shared" si="26"/>
        <v>1.5404255319148936</v>
      </c>
      <c r="R56" s="11">
        <f t="shared" si="27"/>
        <v>2.6757870370370368E-3</v>
      </c>
      <c r="S56" s="13">
        <f>IFERROR(AVERAGEIF(Tabla5[[#This Row],[TMO SEG GC]:[TMO SEG OP]],"&lt;&gt;0"),0)</f>
        <v>231.18799999999999</v>
      </c>
      <c r="T56" s="13">
        <f>IFERROR(VLOOKUP(A56,Rendimiento!A:G,7,0),0)</f>
        <v>231.18799999999999</v>
      </c>
      <c r="U56" s="13" t="str">
        <f>IFERROR(VLOOKUP(A56,'Rendimiento OnPremise'!A:U,21,0),"")</f>
        <v/>
      </c>
      <c r="V56" s="11">
        <f t="shared" si="28"/>
        <v>2.6224305555555558E-3</v>
      </c>
      <c r="W56" s="12">
        <f>IFERROR(VLOOKUP(A56,Rendimiento!A:ZZ,8,0),0)</f>
        <v>226.578</v>
      </c>
      <c r="X56" s="11">
        <f t="shared" si="29"/>
        <v>1.1574074074074075E-4</v>
      </c>
      <c r="Y56" s="12">
        <f>IFERROR(VLOOKUP(A56,Rendimiento!A:ZZ,9,0),0)</f>
        <v>10</v>
      </c>
      <c r="Z56" s="11">
        <f t="shared" si="30"/>
        <v>0</v>
      </c>
      <c r="AA56" s="12">
        <f>IFERROR(VLOOKUP(Tabla5[[#This Row],[DNI]],Rendimiento!A:J,10,0),0)</f>
        <v>0</v>
      </c>
      <c r="AB56" s="17">
        <f>IFERROR(VLOOKUP(Tabla5[[#This Row],[DNI]],Calidad!A:Q,17,0),"-")</f>
        <v>0.65833333333333333</v>
      </c>
      <c r="AC56" s="74">
        <f>IFERROR(VLOOKUP(Tabla5[[#This Row],[DNI]],Satisfacción!A:H,8,0),"-")</f>
        <v>0.76649746192893398</v>
      </c>
      <c r="AD56" s="16"/>
      <c r="AE56" s="115">
        <f>IFERROR(VLOOKUP(Tabla5[[#This Row],[DNI]],Toma!A:ZY,'Resumen Asesores'!AE$14,0),"")</f>
        <v>12</v>
      </c>
      <c r="AF56" s="115">
        <f>IFERROR(VLOOKUP(Tabla5[[#This Row],[DNI]],Toma!A:ZY,'Resumen Asesores'!AF$14,0),"")</f>
        <v>0</v>
      </c>
      <c r="AG56" s="115">
        <f>IFERROR(VLOOKUP(Tabla5[[#This Row],[DNI]],Toma!A:ZY,'Resumen Asesores'!AG$14,0),"")</f>
        <v>0</v>
      </c>
      <c r="AH56" s="115">
        <f>IFERROR(VLOOKUP(Tabla5[[#This Row],[DNI]],Toma!A:ZY,'Resumen Asesores'!AH$14,0),"")</f>
        <v>0</v>
      </c>
      <c r="AI56" s="115">
        <f>IFERROR(VLOOKUP(Tabla5[[#This Row],[DNI]],Toma!A:ZY,'Resumen Asesores'!AI$14,0),"")</f>
        <v>0</v>
      </c>
      <c r="AJ56" s="115">
        <f>IFERROR(VLOOKUP(Tabla5[[#This Row],[DNI]],Toma!A:ZY,'Resumen Asesores'!AJ$14,0),"")</f>
        <v>0</v>
      </c>
      <c r="AK56" s="115">
        <f>IFERROR(VLOOKUP(Tabla5[[#This Row],[DNI]],Toma!A:ZY,'Resumen Asesores'!AK$14,0),"")</f>
        <v>0</v>
      </c>
      <c r="AL56" s="115">
        <f>IFERROR(VLOOKUP(Tabla5[[#This Row],[DNI]],Toma!A:ZY,'Resumen Asesores'!AL$14,0),"")</f>
        <v>0</v>
      </c>
      <c r="AM56" s="115">
        <f>IFERROR(VLOOKUP(Tabla5[[#This Row],[DNI]],Toma!A:ZY,'Resumen Asesores'!AM$14,0),"")</f>
        <v>0</v>
      </c>
      <c r="AN56" s="115">
        <f>IFERROR(VLOOKUP(Tabla5[[#This Row],[DNI]],Toma!A:ZY,'Resumen Asesores'!AN$14,0),"")</f>
        <v>0</v>
      </c>
      <c r="AO56" s="115">
        <f>IFERROR(VLOOKUP(Tabla5[[#This Row],[DNI]],Toma!A:ZY,'Resumen Asesores'!AO$14,0),"")</f>
        <v>2</v>
      </c>
      <c r="AP56" s="9">
        <f t="shared" si="31"/>
        <v>0</v>
      </c>
      <c r="AQ56" s="115">
        <f>SUM(Tabla5[[#This Row],[Asistidos]:[DSO]])</f>
        <v>14</v>
      </c>
      <c r="AR56" s="114" t="str">
        <f>IF(Tabla5[[#This Row],[% Horas]]=0,"-",IF(Tabla5[[#This Row],[% Horas]]&gt;=92%,"Cumple","No Cumple"))</f>
        <v>Cumple</v>
      </c>
      <c r="AS56" s="114" t="str">
        <f>IF(Tabla5[[#This Row],[% Productividad]]=0,"-",IF(Tabla5[[#This Row],[% Productividad]]&gt;=100%,"Cumple","No Cumple"))</f>
        <v>Cumple</v>
      </c>
      <c r="AT56" s="114" t="str">
        <f>IF(Tabla5[[#This Row],[TMO FIN SEG]]=0,"-",IF(Tabla5[[#This Row],[TMO FIN SEG]]&lt;290,"Cumple","No Cumple"))</f>
        <v>Cumple</v>
      </c>
      <c r="AU56" s="114" t="str">
        <f>IF(Tabla5[[#This Row],[Nota de Calidad]]="-","-",IF(Tabla5[[#This Row],[Nota de Calidad]]&gt;=85%,"Cumple","No Cumple"))</f>
        <v>No Cumple</v>
      </c>
      <c r="AV56" s="114" t="str">
        <f>IF(Tabla5[[#This Row],[Nota de Satisfación]]="-","-",IF(Tabla5[[#This Row],[Nota de Satisfación]]&gt;=78%,"Cumple","No Cumple"))</f>
        <v>No Cumple</v>
      </c>
      <c r="AW56" s="114" t="str">
        <f>IF(Tabla5[[#This Row],[Asistidos]]=0,"-",IF(Tabla5[[#This Row],[F]]&gt;=1,"No Cumple","Cumple"))</f>
        <v>Cumple</v>
      </c>
      <c r="AX56" s="114">
        <f>COUNTIF(Tabla5[[#This Row],[Adherencia]:[Presentismo]],"No Cumple")</f>
        <v>2</v>
      </c>
      <c r="AY56" s="70" t="str">
        <f t="shared" si="32"/>
        <v/>
      </c>
      <c r="AZ56" s="71">
        <f>IFERROR(Tabla5[[#This Row],[Llam. Atendidas]]*2.56779661016949,0)</f>
        <v>2788.6271186440663</v>
      </c>
      <c r="BA56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56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56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56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56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56" s="116">
        <f>SUM(Tabla5[[#This Row],[Maqueta Reclamos]:[Maqueta Adherencia]])</f>
        <v>55</v>
      </c>
      <c r="BG56" s="117" t="str">
        <f>IF(Tabla5[[#This Row],[Asistidos]]&lt;15,"No","Si")</f>
        <v>No</v>
      </c>
      <c r="BH56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56" s="72"/>
    </row>
    <row r="57" spans="1:61" x14ac:dyDescent="0.25">
      <c r="A57" s="30" t="s">
        <v>736</v>
      </c>
      <c r="B57" s="30" t="s">
        <v>738</v>
      </c>
      <c r="C57" s="30" t="s">
        <v>56</v>
      </c>
      <c r="D57" s="67">
        <f>IFERROR(VLOOKUP(Tabla5[[#This Row],[DNI]],Toma!A:F,6,0),"")</f>
        <v>45939</v>
      </c>
      <c r="E57" s="67">
        <f>IFERROR(VLOOKUP(Tabla5[[#This Row],[DNI]],Toma!A:G,7,0),"")</f>
        <v>0</v>
      </c>
      <c r="F57" s="30" t="str">
        <f t="shared" ca="1" si="22"/>
        <v>0 año(s); 0 mes(es) y 16 día(s)</v>
      </c>
      <c r="G57" s="30" t="str">
        <f t="shared" si="23"/>
        <v>NUEVO</v>
      </c>
      <c r="H57" s="114" t="str">
        <f>IFERROR(VLOOKUP(Tabla5[[#This Row],[DNI]],Toma!A:ZY,9,0),"")</f>
        <v>MAÑANA</v>
      </c>
      <c r="I57" s="114" t="str">
        <f>UPPER(IFERROR(VLOOKUP(Tabla5[[#This Row],[DNI]],Toma!A:ZY,5,0),""))</f>
        <v>ACTIVO</v>
      </c>
      <c r="J57" s="114" t="str">
        <f>IFERROR(VLOOKUP(Tabla5[[#This Row],[DNI]],Toma!A:ZY,14,0),"")</f>
        <v>MESA AYUDA</v>
      </c>
      <c r="K57" s="114" t="str">
        <f>IFERROR(VLOOKUP(Tabla5[[#This Row],[DNI]],Toma!A:ZY,10,0),"")</f>
        <v>FULL TIME</v>
      </c>
      <c r="L57" s="68">
        <f>IFERROR(IFERROR(VLOOKUP(A57,Estado!A:E,5,0),"")+IFERROR(VLOOKUP(A57,'Estados OnPremise'!A:D,4,0),""),IFERROR(VLOOKUP(A57,Estado!A:E,5,0),""))</f>
        <v>3.5185907523148146</v>
      </c>
      <c r="M57" s="68">
        <f>IF(Tabla5[[#This Row],[Modalidad]]="FULL TIME",IFERROR((AE57+AF57)*"08:00:00",0),IFERROR((AE57+AF57)*"04:00:00",0))</f>
        <v>4.333333333333333</v>
      </c>
      <c r="N57" s="16">
        <f t="shared" si="24"/>
        <v>0.81198248130341877</v>
      </c>
      <c r="O57" s="114">
        <f>IFERROR(VLOOKUP(A57,Rendimiento!A:E,5,0),"")+IFERROR(VLOOKUP(A57,'Rendimiento OnPremise'!A:E,5,0),0)</f>
        <v>757</v>
      </c>
      <c r="P57" s="69">
        <f t="shared" si="25"/>
        <v>763.75</v>
      </c>
      <c r="Q57" s="70">
        <f t="shared" si="26"/>
        <v>0.99116202945990184</v>
      </c>
      <c r="R57" s="11">
        <f t="shared" si="27"/>
        <v>3.8457060185185187E-3</v>
      </c>
      <c r="S57" s="13">
        <f>IFERROR(AVERAGEIF(Tabla5[[#This Row],[TMO SEG GC]:[TMO SEG OP]],"&lt;&gt;0"),0)</f>
        <v>332.26900000000001</v>
      </c>
      <c r="T57" s="13">
        <f>IFERROR(VLOOKUP(A57,Rendimiento!A:G,7,0),0)</f>
        <v>332.26900000000001</v>
      </c>
      <c r="U57" s="13" t="str">
        <f>IFERROR(VLOOKUP(A57,'Rendimiento OnPremise'!A:U,21,0),"")</f>
        <v/>
      </c>
      <c r="V57" s="11">
        <f t="shared" si="28"/>
        <v>3.9189120370370367E-3</v>
      </c>
      <c r="W57" s="12">
        <f>IFERROR(VLOOKUP(A57,Rendimiento!A:ZZ,8,0),0)</f>
        <v>338.59399999999999</v>
      </c>
      <c r="X57" s="11">
        <f t="shared" si="29"/>
        <v>7.0416666666666666E-5</v>
      </c>
      <c r="Y57" s="12">
        <f>IFERROR(VLOOKUP(A57,Rendimiento!A:ZZ,9,0),0)</f>
        <v>6.0839999999999996</v>
      </c>
      <c r="Z57" s="11">
        <f t="shared" si="30"/>
        <v>4.5138888888888887E-6</v>
      </c>
      <c r="AA57" s="12">
        <f>IFERROR(VLOOKUP(Tabla5[[#This Row],[DNI]],Rendimiento!A:J,10,0),0)</f>
        <v>0.39</v>
      </c>
      <c r="AB57" s="17">
        <f>IFERROR(VLOOKUP(Tabla5[[#This Row],[DNI]],Calidad!A:Q,17,0),"-")</f>
        <v>0.89200000000000002</v>
      </c>
      <c r="AC57" s="74">
        <f>IFERROR(VLOOKUP(Tabla5[[#This Row],[DNI]],Satisfacción!A:H,8,0),"-")</f>
        <v>0.92436974789915971</v>
      </c>
      <c r="AD57" s="16"/>
      <c r="AE57" s="115">
        <f>IFERROR(VLOOKUP(Tabla5[[#This Row],[DNI]],Toma!A:ZY,'Resumen Asesores'!AE$14,0),"")</f>
        <v>11</v>
      </c>
      <c r="AF57" s="115">
        <f>IFERROR(VLOOKUP(Tabla5[[#This Row],[DNI]],Toma!A:ZY,'Resumen Asesores'!AF$14,0),"")</f>
        <v>2</v>
      </c>
      <c r="AG57" s="115">
        <f>IFERROR(VLOOKUP(Tabla5[[#This Row],[DNI]],Toma!A:ZY,'Resumen Asesores'!AG$14,0),"")</f>
        <v>0</v>
      </c>
      <c r="AH57" s="115">
        <f>IFERROR(VLOOKUP(Tabla5[[#This Row],[DNI]],Toma!A:ZY,'Resumen Asesores'!AH$14,0),"")</f>
        <v>0</v>
      </c>
      <c r="AI57" s="115">
        <f>IFERROR(VLOOKUP(Tabla5[[#This Row],[DNI]],Toma!A:ZY,'Resumen Asesores'!AI$14,0),"")</f>
        <v>0</v>
      </c>
      <c r="AJ57" s="115">
        <f>IFERROR(VLOOKUP(Tabla5[[#This Row],[DNI]],Toma!A:ZY,'Resumen Asesores'!AJ$14,0),"")</f>
        <v>0</v>
      </c>
      <c r="AK57" s="115">
        <f>IFERROR(VLOOKUP(Tabla5[[#This Row],[DNI]],Toma!A:ZY,'Resumen Asesores'!AK$14,0),"")</f>
        <v>0</v>
      </c>
      <c r="AL57" s="115">
        <f>IFERROR(VLOOKUP(Tabla5[[#This Row],[DNI]],Toma!A:ZY,'Resumen Asesores'!AL$14,0),"")</f>
        <v>0</v>
      </c>
      <c r="AM57" s="115">
        <f>IFERROR(VLOOKUP(Tabla5[[#This Row],[DNI]],Toma!A:ZY,'Resumen Asesores'!AM$14,0),"")</f>
        <v>0</v>
      </c>
      <c r="AN57" s="115">
        <f>IFERROR(VLOOKUP(Tabla5[[#This Row],[DNI]],Toma!A:ZY,'Resumen Asesores'!AN$14,0),"")</f>
        <v>0</v>
      </c>
      <c r="AO57" s="115">
        <f>IFERROR(VLOOKUP(Tabla5[[#This Row],[DNI]],Toma!A:ZY,'Resumen Asesores'!AO$14,0),"")</f>
        <v>1</v>
      </c>
      <c r="AP57" s="9">
        <f t="shared" si="31"/>
        <v>2</v>
      </c>
      <c r="AQ57" s="115">
        <f>SUM(Tabla5[[#This Row],[Asistidos]:[DSO]])</f>
        <v>14</v>
      </c>
      <c r="AR57" s="114" t="str">
        <f>IF(Tabla5[[#This Row],[% Horas]]=0,"-",IF(Tabla5[[#This Row],[% Horas]]&gt;=92%,"Cumple","No Cumple"))</f>
        <v>No Cumple</v>
      </c>
      <c r="AS57" s="114" t="str">
        <f>IF(Tabla5[[#This Row],[% Productividad]]=0,"-",IF(Tabla5[[#This Row],[% Productividad]]&gt;=100%,"Cumple","No Cumple"))</f>
        <v>No Cumple</v>
      </c>
      <c r="AT57" s="114" t="str">
        <f>IF(Tabla5[[#This Row],[TMO FIN SEG]]=0,"-",IF(Tabla5[[#This Row],[TMO FIN SEG]]&lt;290,"Cumple","No Cumple"))</f>
        <v>No Cumple</v>
      </c>
      <c r="AU57" s="114" t="str">
        <f>IF(Tabla5[[#This Row],[Nota de Calidad]]="-","-",IF(Tabla5[[#This Row],[Nota de Calidad]]&gt;=85%,"Cumple","No Cumple"))</f>
        <v>Cumple</v>
      </c>
      <c r="AV57" s="114" t="str">
        <f>IF(Tabla5[[#This Row],[Nota de Satisfación]]="-","-",IF(Tabla5[[#This Row],[Nota de Satisfación]]&gt;=78%,"Cumple","No Cumple"))</f>
        <v>Cumple</v>
      </c>
      <c r="AW57" s="114" t="str">
        <f>IF(Tabla5[[#This Row],[Asistidos]]=0,"-",IF(Tabla5[[#This Row],[F]]&gt;=1,"No Cumple","Cumple"))</f>
        <v>No Cumple</v>
      </c>
      <c r="AX57" s="114">
        <f>COUNTIF(Tabla5[[#This Row],[Adherencia]:[Presentismo]],"No Cumple")</f>
        <v>4</v>
      </c>
      <c r="AY57" s="70">
        <f t="shared" si="32"/>
        <v>0.25</v>
      </c>
      <c r="AZ57" s="71">
        <f>IFERROR(Tabla5[[#This Row],[Llam. Atendidas]]*2.56779661016949,0)</f>
        <v>1943.822033898304</v>
      </c>
      <c r="BA57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57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57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0</v>
      </c>
      <c r="BD57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57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57" s="116">
        <f>SUM(Tabla5[[#This Row],[Maqueta Reclamos]:[Maqueta Adherencia]])</f>
        <v>0</v>
      </c>
      <c r="BG57" s="117" t="str">
        <f>IF(Tabla5[[#This Row],[Asistidos]]&lt;15,"No","Si")</f>
        <v>No</v>
      </c>
      <c r="BH57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57" s="72"/>
    </row>
    <row r="58" spans="1:61" x14ac:dyDescent="0.25">
      <c r="A58" s="30" t="s">
        <v>455</v>
      </c>
      <c r="B58" s="30" t="s">
        <v>506</v>
      </c>
      <c r="C58" s="30" t="s">
        <v>56</v>
      </c>
      <c r="D58" s="67">
        <f>IFERROR(VLOOKUP(Tabla5[[#This Row],[DNI]],Toma!A:F,6,0),"")</f>
        <v>45813</v>
      </c>
      <c r="E58" s="67">
        <f>IFERROR(VLOOKUP(Tabla5[[#This Row],[DNI]],Toma!A:G,7,0),"")</f>
        <v>0</v>
      </c>
      <c r="F58" s="30" t="str">
        <f t="shared" ca="1" si="22"/>
        <v>0 año(s); 4 mes(es) y 20 día(s)</v>
      </c>
      <c r="G58" s="30" t="str">
        <f t="shared" si="23"/>
        <v>ANTIGUO</v>
      </c>
      <c r="H58" s="114" t="str">
        <f>IFERROR(VLOOKUP(Tabla5[[#This Row],[DNI]],Toma!A:ZY,9,0),"")</f>
        <v>MAÑANA</v>
      </c>
      <c r="I58" s="114" t="str">
        <f>UPPER(IFERROR(VLOOKUP(Tabla5[[#This Row],[DNI]],Toma!A:ZY,5,0),""))</f>
        <v>ACTIVO</v>
      </c>
      <c r="J58" s="114" t="str">
        <f>IFERROR(VLOOKUP(Tabla5[[#This Row],[DNI]],Toma!A:ZY,14,0),"")</f>
        <v>MESA AYUDA</v>
      </c>
      <c r="K58" s="114" t="str">
        <f>IFERROR(VLOOKUP(Tabla5[[#This Row],[DNI]],Toma!A:ZY,10,0),"")</f>
        <v>PART TIME</v>
      </c>
      <c r="L58" s="68">
        <f>IFERROR(IFERROR(VLOOKUP(A58,Estado!A:E,5,0),"")+IFERROR(VLOOKUP(A58,'Estados OnPremise'!A:D,4,0),""),IFERROR(VLOOKUP(A58,Estado!A:E,5,0),""))</f>
        <v>2.6243145601851849</v>
      </c>
      <c r="M58" s="68">
        <f>IF(Tabla5[[#This Row],[Modalidad]]="FULL TIME",IFERROR((AE58+AF58)*"08:00:00",0),IFERROR((AE58+AF58)*"04:00:00",0))</f>
        <v>3.1666666666666665</v>
      </c>
      <c r="N58" s="16">
        <f t="shared" si="24"/>
        <v>0.82873091374269003</v>
      </c>
      <c r="O58" s="114">
        <f>IFERROR(VLOOKUP(A58,Rendimiento!A:E,5,0),"")+IFERROR(VLOOKUP(A58,'Rendimiento OnPremise'!A:E,5,0),0)</f>
        <v>570</v>
      </c>
      <c r="P58" s="69">
        <f t="shared" si="25"/>
        <v>558.125</v>
      </c>
      <c r="Q58" s="70">
        <f t="shared" si="26"/>
        <v>1.0212765957446808</v>
      </c>
      <c r="R58" s="11">
        <f t="shared" si="27"/>
        <v>2.9578819444444444E-3</v>
      </c>
      <c r="S58" s="13">
        <f>IFERROR(AVERAGEIF(Tabla5[[#This Row],[TMO SEG GC]:[TMO SEG OP]],"&lt;&gt;0"),0)</f>
        <v>255.56100000000001</v>
      </c>
      <c r="T58" s="13">
        <f>IFERROR(VLOOKUP(A58,Rendimiento!A:G,7,0),0)</f>
        <v>255.56100000000001</v>
      </c>
      <c r="U58" s="13" t="str">
        <f>IFERROR(VLOOKUP(A58,'Rendimiento OnPremise'!A:U,21,0),"")</f>
        <v/>
      </c>
      <c r="V58" s="11">
        <f t="shared" si="28"/>
        <v>3.5621412037037036E-3</v>
      </c>
      <c r="W58" s="12">
        <f>IFERROR(VLOOKUP(A58,Rendimiento!A:ZZ,8,0),0)</f>
        <v>307.76900000000001</v>
      </c>
      <c r="X58" s="11">
        <f t="shared" si="29"/>
        <v>5.905092592592593E-5</v>
      </c>
      <c r="Y58" s="12">
        <f>IFERROR(VLOOKUP(A58,Rendimiento!A:ZZ,9,0),0)</f>
        <v>5.1020000000000003</v>
      </c>
      <c r="Z58" s="11">
        <f t="shared" si="30"/>
        <v>0</v>
      </c>
      <c r="AA58" s="12">
        <f>IFERROR(VLOOKUP(Tabla5[[#This Row],[DNI]],Rendimiento!A:J,10,0),0)</f>
        <v>0</v>
      </c>
      <c r="AB58" s="17">
        <f>IFERROR(VLOOKUP(Tabla5[[#This Row],[DNI]],Calidad!A:Q,17,0),"-")</f>
        <v>0.753</v>
      </c>
      <c r="AC58" s="74">
        <f>IFERROR(VLOOKUP(Tabla5[[#This Row],[DNI]],Satisfacción!A:H,8,0),"-")</f>
        <v>0.88034188034188032</v>
      </c>
      <c r="AD58" s="16"/>
      <c r="AE58" s="115">
        <f>IFERROR(VLOOKUP(Tabla5[[#This Row],[DNI]],Toma!A:ZY,'Resumen Asesores'!AE$14,0),"")</f>
        <v>18</v>
      </c>
      <c r="AF58" s="115">
        <f>IFERROR(VLOOKUP(Tabla5[[#This Row],[DNI]],Toma!A:ZY,'Resumen Asesores'!AF$14,0),"")</f>
        <v>1</v>
      </c>
      <c r="AG58" s="115">
        <f>IFERROR(VLOOKUP(Tabla5[[#This Row],[DNI]],Toma!A:ZY,'Resumen Asesores'!AG$14,0),"")</f>
        <v>0</v>
      </c>
      <c r="AH58" s="115">
        <f>IFERROR(VLOOKUP(Tabla5[[#This Row],[DNI]],Toma!A:ZY,'Resumen Asesores'!AH$14,0),"")</f>
        <v>0</v>
      </c>
      <c r="AI58" s="115">
        <f>IFERROR(VLOOKUP(Tabla5[[#This Row],[DNI]],Toma!A:ZY,'Resumen Asesores'!AI$14,0),"")</f>
        <v>0</v>
      </c>
      <c r="AJ58" s="115">
        <f>IFERROR(VLOOKUP(Tabla5[[#This Row],[DNI]],Toma!A:ZY,'Resumen Asesores'!AJ$14,0),"")</f>
        <v>0</v>
      </c>
      <c r="AK58" s="115">
        <f>IFERROR(VLOOKUP(Tabla5[[#This Row],[DNI]],Toma!A:ZY,'Resumen Asesores'!AK$14,0),"")</f>
        <v>0</v>
      </c>
      <c r="AL58" s="115">
        <f>IFERROR(VLOOKUP(Tabla5[[#This Row],[DNI]],Toma!A:ZY,'Resumen Asesores'!AL$14,0),"")</f>
        <v>0</v>
      </c>
      <c r="AM58" s="115">
        <f>IFERROR(VLOOKUP(Tabla5[[#This Row],[DNI]],Toma!A:ZY,'Resumen Asesores'!AM$14,0),"")</f>
        <v>0</v>
      </c>
      <c r="AN58" s="115">
        <f>IFERROR(VLOOKUP(Tabla5[[#This Row],[DNI]],Toma!A:ZY,'Resumen Asesores'!AN$14,0),"")</f>
        <v>0</v>
      </c>
      <c r="AO58" s="115">
        <f>IFERROR(VLOOKUP(Tabla5[[#This Row],[DNI]],Toma!A:ZY,'Resumen Asesores'!AO$14,0),"")</f>
        <v>3</v>
      </c>
      <c r="AP58" s="9">
        <f t="shared" si="31"/>
        <v>1</v>
      </c>
      <c r="AQ58" s="115">
        <f>SUM(Tabla5[[#This Row],[Asistidos]:[DSO]])</f>
        <v>22</v>
      </c>
      <c r="AR58" s="114" t="str">
        <f>IF(Tabla5[[#This Row],[% Horas]]=0,"-",IF(Tabla5[[#This Row],[% Horas]]&gt;=92%,"Cumple","No Cumple"))</f>
        <v>No Cumple</v>
      </c>
      <c r="AS58" s="114" t="str">
        <f>IF(Tabla5[[#This Row],[% Productividad]]=0,"-",IF(Tabla5[[#This Row],[% Productividad]]&gt;=100%,"Cumple","No Cumple"))</f>
        <v>Cumple</v>
      </c>
      <c r="AT58" s="114" t="str">
        <f>IF(Tabla5[[#This Row],[TMO FIN SEG]]=0,"-",IF(Tabla5[[#This Row],[TMO FIN SEG]]&lt;290,"Cumple","No Cumple"))</f>
        <v>Cumple</v>
      </c>
      <c r="AU58" s="114" t="str">
        <f>IF(Tabla5[[#This Row],[Nota de Calidad]]="-","-",IF(Tabla5[[#This Row],[Nota de Calidad]]&gt;=85%,"Cumple","No Cumple"))</f>
        <v>No Cumple</v>
      </c>
      <c r="AV58" s="114" t="str">
        <f>IF(Tabla5[[#This Row],[Nota de Satisfación]]="-","-",IF(Tabla5[[#This Row],[Nota de Satisfación]]&gt;=78%,"Cumple","No Cumple"))</f>
        <v>Cumple</v>
      </c>
      <c r="AW58" s="114" t="str">
        <f>IF(Tabla5[[#This Row],[Asistidos]]=0,"-",IF(Tabla5[[#This Row],[F]]&gt;=1,"No Cumple","Cumple"))</f>
        <v>No Cumple</v>
      </c>
      <c r="AX58" s="114">
        <f>COUNTIF(Tabla5[[#This Row],[Adherencia]:[Presentismo]],"No Cumple")</f>
        <v>3</v>
      </c>
      <c r="AY58" s="70">
        <f t="shared" si="32"/>
        <v>0.25</v>
      </c>
      <c r="AZ58" s="71">
        <f>IFERROR(Tabla5[[#This Row],[Llam. Atendidas]]*2.56779661016949,0)</f>
        <v>1463.6440677966093</v>
      </c>
      <c r="BA58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58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58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58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58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58" s="116">
        <f>SUM(Tabla5[[#This Row],[Maqueta Reclamos]:[Maqueta Adherencia]])</f>
        <v>55</v>
      </c>
      <c r="BG58" s="117" t="str">
        <f>IF(Tabla5[[#This Row],[Asistidos]]&lt;15,"No","Si")</f>
        <v>Si</v>
      </c>
      <c r="BH58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20.625</v>
      </c>
      <c r="BI58" s="72"/>
    </row>
    <row r="59" spans="1:61" x14ac:dyDescent="0.25">
      <c r="A59" s="30" t="s">
        <v>457</v>
      </c>
      <c r="B59" s="30" t="s">
        <v>566</v>
      </c>
      <c r="C59" s="30" t="s">
        <v>56</v>
      </c>
      <c r="D59" s="67">
        <f>IFERROR(VLOOKUP(Tabla5[[#This Row],[DNI]],Toma!A:F,6,0),"")</f>
        <v>45813</v>
      </c>
      <c r="E59" s="67">
        <f>IFERROR(VLOOKUP(Tabla5[[#This Row],[DNI]],Toma!A:G,7,0),"")</f>
        <v>45933</v>
      </c>
      <c r="F59" s="30" t="str">
        <f t="shared" ca="1" si="22"/>
        <v>0 año(s); 4 mes(es) y 20 día(s)</v>
      </c>
      <c r="G59" s="30" t="str">
        <f t="shared" si="23"/>
        <v>ANTIGUO</v>
      </c>
      <c r="H59" s="114" t="str">
        <f>IFERROR(VLOOKUP(Tabla5[[#This Row],[DNI]],Toma!A:ZY,9,0),"")</f>
        <v>TARDE</v>
      </c>
      <c r="I59" s="114" t="str">
        <f>UPPER(IFERROR(VLOOKUP(Tabla5[[#This Row],[DNI]],Toma!A:ZY,5,0),""))</f>
        <v>BAJA</v>
      </c>
      <c r="J59" s="114" t="str">
        <f>IFERROR(VLOOKUP(Tabla5[[#This Row],[DNI]],Toma!A:ZY,14,0),"")</f>
        <v>MESA AYUDA</v>
      </c>
      <c r="K59" s="114" t="str">
        <f>IFERROR(VLOOKUP(Tabla5[[#This Row],[DNI]],Toma!A:ZY,10,0),"")</f>
        <v>PART TIME</v>
      </c>
      <c r="L59" s="68">
        <f>IFERROR(IFERROR(VLOOKUP(A59,Estado!A:E,5,0),"")+IFERROR(VLOOKUP(A59,'Estados OnPremise'!A:D,4,0),""),IFERROR(VLOOKUP(A59,Estado!A:E,5,0),""))</f>
        <v>0.25047748842592593</v>
      </c>
      <c r="M59" s="68">
        <f>IF(Tabla5[[#This Row],[Modalidad]]="FULL TIME",IFERROR((AE59+AF59)*"08:00:00",0),IFERROR((AE59+AF59)*"04:00:00",0))</f>
        <v>0.33333333333333331</v>
      </c>
      <c r="N59" s="16">
        <f t="shared" si="24"/>
        <v>0.75143246527777785</v>
      </c>
      <c r="O59" s="114">
        <f>IFERROR(VLOOKUP(A59,Rendimiento!A:E,5,0),"")+IFERROR(VLOOKUP(A59,'Rendimiento OnPremise'!A:E,5,0),0)</f>
        <v>40</v>
      </c>
      <c r="P59" s="69">
        <f t="shared" si="25"/>
        <v>58.75</v>
      </c>
      <c r="Q59" s="70">
        <f t="shared" si="26"/>
        <v>0.68085106382978722</v>
      </c>
      <c r="R59" s="11">
        <f t="shared" si="27"/>
        <v>2.7591087962962964E-3</v>
      </c>
      <c r="S59" s="13">
        <f>IFERROR(AVERAGEIF(Tabla5[[#This Row],[TMO SEG GC]:[TMO SEG OP]],"&lt;&gt;0"),0)</f>
        <v>238.387</v>
      </c>
      <c r="T59" s="13">
        <f>IFERROR(VLOOKUP(A59,Rendimiento!A:G,7,0),0)</f>
        <v>238.387</v>
      </c>
      <c r="U59" s="13" t="str">
        <f>IFERROR(VLOOKUP(A59,'Rendimiento OnPremise'!A:U,21,0),"")</f>
        <v/>
      </c>
      <c r="V59" s="11">
        <f t="shared" si="28"/>
        <v>2.6469560185185185E-3</v>
      </c>
      <c r="W59" s="12">
        <f>IFERROR(VLOOKUP(A59,Rendimiento!A:ZZ,8,0),0)</f>
        <v>228.697</v>
      </c>
      <c r="X59" s="11">
        <f t="shared" si="29"/>
        <v>5.9502314814814815E-5</v>
      </c>
      <c r="Y59" s="12">
        <f>IFERROR(VLOOKUP(A59,Rendimiento!A:ZZ,9,0),0)</f>
        <v>5.141</v>
      </c>
      <c r="Z59" s="11">
        <f t="shared" si="30"/>
        <v>1.1209490740740741E-4</v>
      </c>
      <c r="AA59" s="12">
        <f>IFERROR(VLOOKUP(Tabla5[[#This Row],[DNI]],Rendimiento!A:J,10,0),0)</f>
        <v>9.6850000000000005</v>
      </c>
      <c r="AB59" s="17" t="str">
        <f>IFERROR(VLOOKUP(Tabla5[[#This Row],[DNI]],Calidad!A:Q,17,0),"-")</f>
        <v>-</v>
      </c>
      <c r="AC59" s="74">
        <f>IFERROR(VLOOKUP(Tabla5[[#This Row],[DNI]],Satisfacción!A:H,8,0),"-")</f>
        <v>0.77777777777777779</v>
      </c>
      <c r="AD59" s="16"/>
      <c r="AE59" s="115">
        <f>IFERROR(VLOOKUP(Tabla5[[#This Row],[DNI]],Toma!A:ZY,'Resumen Asesores'!AE$14,0),"")</f>
        <v>2</v>
      </c>
      <c r="AF59" s="115">
        <f>IFERROR(VLOOKUP(Tabla5[[#This Row],[DNI]],Toma!A:ZY,'Resumen Asesores'!AF$14,0),"")</f>
        <v>0</v>
      </c>
      <c r="AG59" s="115">
        <f>IFERROR(VLOOKUP(Tabla5[[#This Row],[DNI]],Toma!A:ZY,'Resumen Asesores'!AG$14,0),"")</f>
        <v>0</v>
      </c>
      <c r="AH59" s="115">
        <f>IFERROR(VLOOKUP(Tabla5[[#This Row],[DNI]],Toma!A:ZY,'Resumen Asesores'!AH$14,0),"")</f>
        <v>0</v>
      </c>
      <c r="AI59" s="115">
        <f>IFERROR(VLOOKUP(Tabla5[[#This Row],[DNI]],Toma!A:ZY,'Resumen Asesores'!AI$14,0),"")</f>
        <v>0</v>
      </c>
      <c r="AJ59" s="115">
        <f>IFERROR(VLOOKUP(Tabla5[[#This Row],[DNI]],Toma!A:ZY,'Resumen Asesores'!AJ$14,0),"")</f>
        <v>0</v>
      </c>
      <c r="AK59" s="115">
        <f>IFERROR(VLOOKUP(Tabla5[[#This Row],[DNI]],Toma!A:ZY,'Resumen Asesores'!AK$14,0),"")</f>
        <v>0</v>
      </c>
      <c r="AL59" s="115">
        <f>IFERROR(VLOOKUP(Tabla5[[#This Row],[DNI]],Toma!A:ZY,'Resumen Asesores'!AL$14,0),"")</f>
        <v>0</v>
      </c>
      <c r="AM59" s="115">
        <f>IFERROR(VLOOKUP(Tabla5[[#This Row],[DNI]],Toma!A:ZY,'Resumen Asesores'!AM$14,0),"")</f>
        <v>1</v>
      </c>
      <c r="AN59" s="115">
        <f>IFERROR(VLOOKUP(Tabla5[[#This Row],[DNI]],Toma!A:ZY,'Resumen Asesores'!AN$14,0),"")</f>
        <v>0</v>
      </c>
      <c r="AO59" s="115">
        <f>IFERROR(VLOOKUP(Tabla5[[#This Row],[DNI]],Toma!A:ZY,'Resumen Asesores'!AO$14,0),"")</f>
        <v>0</v>
      </c>
      <c r="AP59" s="9">
        <f t="shared" si="31"/>
        <v>0</v>
      </c>
      <c r="AQ59" s="115">
        <f>SUM(Tabla5[[#This Row],[Asistidos]:[DSO]])</f>
        <v>3</v>
      </c>
      <c r="AR59" s="114" t="str">
        <f>IF(Tabla5[[#This Row],[% Horas]]=0,"-",IF(Tabla5[[#This Row],[% Horas]]&gt;=92%,"Cumple","No Cumple"))</f>
        <v>No Cumple</v>
      </c>
      <c r="AS59" s="114" t="str">
        <f>IF(Tabla5[[#This Row],[% Productividad]]=0,"-",IF(Tabla5[[#This Row],[% Productividad]]&gt;=100%,"Cumple","No Cumple"))</f>
        <v>No Cumple</v>
      </c>
      <c r="AT59" s="114" t="str">
        <f>IF(Tabla5[[#This Row],[TMO FIN SEG]]=0,"-",IF(Tabla5[[#This Row],[TMO FIN SEG]]&lt;290,"Cumple","No Cumple"))</f>
        <v>Cumple</v>
      </c>
      <c r="AU59" s="114" t="str">
        <f>IF(Tabla5[[#This Row],[Nota de Calidad]]="-","-",IF(Tabla5[[#This Row],[Nota de Calidad]]&gt;=85%,"Cumple","No Cumple"))</f>
        <v>-</v>
      </c>
      <c r="AV59" s="114" t="str">
        <f>IF(Tabla5[[#This Row],[Nota de Satisfación]]="-","-",IF(Tabla5[[#This Row],[Nota de Satisfación]]&gt;=78%,"Cumple","No Cumple"))</f>
        <v>No Cumple</v>
      </c>
      <c r="AW59" s="114" t="str">
        <f>IF(Tabla5[[#This Row],[Asistidos]]=0,"-",IF(Tabla5[[#This Row],[F]]&gt;=1,"No Cumple","Cumple"))</f>
        <v>Cumple</v>
      </c>
      <c r="AX59" s="114">
        <f>COUNTIF(Tabla5[[#This Row],[Adherencia]:[Presentismo]],"No Cumple")</f>
        <v>3</v>
      </c>
      <c r="AY59" s="70" t="str">
        <f t="shared" si="32"/>
        <v/>
      </c>
      <c r="AZ59" s="71">
        <f>IFERROR(Tabla5[[#This Row],[Llam. Atendidas]]*2.56779661016949,0)</f>
        <v>102.7118644067796</v>
      </c>
      <c r="BA59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59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59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59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59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59" s="116">
        <f>SUM(Tabla5[[#This Row],[Maqueta Reclamos]:[Maqueta Adherencia]])</f>
        <v>55</v>
      </c>
      <c r="BG59" s="117" t="str">
        <f>IF(Tabla5[[#This Row],[Asistidos]]&lt;15,"No","Si")</f>
        <v>No</v>
      </c>
      <c r="BH59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59" s="72"/>
    </row>
    <row r="60" spans="1:61" x14ac:dyDescent="0.25">
      <c r="A60" s="30" t="s">
        <v>511</v>
      </c>
      <c r="B60" s="30" t="s">
        <v>512</v>
      </c>
      <c r="C60" s="30" t="s">
        <v>56</v>
      </c>
      <c r="D60" s="67">
        <f>IFERROR(VLOOKUP(Tabla5[[#This Row],[DNI]],Toma!A:F,6,0),"")</f>
        <v>45836</v>
      </c>
      <c r="E60" s="67">
        <f>IFERROR(VLOOKUP(Tabla5[[#This Row],[DNI]],Toma!A:G,7,0),"")</f>
        <v>0</v>
      </c>
      <c r="F60" s="30" t="str">
        <f t="shared" ca="1" si="22"/>
        <v>0 año(s); 3 mes(es) y 27 día(s)</v>
      </c>
      <c r="G60" s="30" t="str">
        <f t="shared" si="23"/>
        <v>ANTIGUO</v>
      </c>
      <c r="H60" s="114" t="str">
        <f>IFERROR(VLOOKUP(Tabla5[[#This Row],[DNI]],Toma!A:ZY,9,0),"")</f>
        <v>TARDE</v>
      </c>
      <c r="I60" s="114" t="str">
        <f>UPPER(IFERROR(VLOOKUP(Tabla5[[#This Row],[DNI]],Toma!A:ZY,5,0),""))</f>
        <v>ACTIVO</v>
      </c>
      <c r="J60" s="114" t="str">
        <f>IFERROR(VLOOKUP(Tabla5[[#This Row],[DNI]],Toma!A:ZY,14,0),"")</f>
        <v>MESA AYUDA</v>
      </c>
      <c r="K60" s="114" t="str">
        <f>IFERROR(VLOOKUP(Tabla5[[#This Row],[DNI]],Toma!A:ZY,10,0),"")</f>
        <v>FULL TIME</v>
      </c>
      <c r="L60" s="68">
        <f>IFERROR(IFERROR(VLOOKUP(A60,Estado!A:E,5,0),"")+IFERROR(VLOOKUP(A60,'Estados OnPremise'!A:D,4,0),""),IFERROR(VLOOKUP(A60,Estado!A:E,5,0),""))</f>
        <v>6.5127421527777782</v>
      </c>
      <c r="M60" s="68">
        <f>IF(Tabla5[[#This Row],[Modalidad]]="FULL TIME",IFERROR((AE60+AF60)*"08:00:00",0),IFERROR((AE60+AF60)*"04:00:00",0))</f>
        <v>6.333333333333333</v>
      </c>
      <c r="N60" s="16">
        <f t="shared" si="24"/>
        <v>1</v>
      </c>
      <c r="O60" s="114">
        <f>IFERROR(VLOOKUP(A60,Rendimiento!A:E,5,0),"")+IFERROR(VLOOKUP(A60,'Rendimiento OnPremise'!A:E,5,0),0)</f>
        <v>1317</v>
      </c>
      <c r="P60" s="69">
        <f t="shared" si="25"/>
        <v>1116.25</v>
      </c>
      <c r="Q60" s="70">
        <f t="shared" si="26"/>
        <v>1.1798432250839865</v>
      </c>
      <c r="R60" s="11">
        <f t="shared" si="27"/>
        <v>3.8853472222222223E-3</v>
      </c>
      <c r="S60" s="13">
        <f>IFERROR(AVERAGEIF(Tabla5[[#This Row],[TMO SEG GC]:[TMO SEG OP]],"&lt;&gt;0"),0)</f>
        <v>335.69400000000002</v>
      </c>
      <c r="T60" s="13">
        <f>IFERROR(VLOOKUP(A60,Rendimiento!A:G,7,0),0)</f>
        <v>335.69400000000002</v>
      </c>
      <c r="U60" s="13" t="str">
        <f>IFERROR(VLOOKUP(A60,'Rendimiento OnPremise'!A:U,21,0),"")</f>
        <v/>
      </c>
      <c r="V60" s="11">
        <f t="shared" si="28"/>
        <v>3.982002314814815E-3</v>
      </c>
      <c r="W60" s="12">
        <f>IFERROR(VLOOKUP(A60,Rendimiento!A:ZZ,8,0),0)</f>
        <v>344.04500000000002</v>
      </c>
      <c r="X60" s="11">
        <f t="shared" si="29"/>
        <v>1.1351851851851852E-4</v>
      </c>
      <c r="Y60" s="12">
        <f>IFERROR(VLOOKUP(A60,Rendimiento!A:ZZ,9,0),0)</f>
        <v>9.8079999999999998</v>
      </c>
      <c r="Z60" s="11">
        <f t="shared" si="30"/>
        <v>0</v>
      </c>
      <c r="AA60" s="12">
        <f>IFERROR(VLOOKUP(Tabla5[[#This Row],[DNI]],Rendimiento!A:J,10,0),0)</f>
        <v>0</v>
      </c>
      <c r="AB60" s="17">
        <f>IFERROR(VLOOKUP(Tabla5[[#This Row],[DNI]],Calidad!A:Q,17,0),"-")</f>
        <v>0.75800000000000001</v>
      </c>
      <c r="AC60" s="74">
        <f>IFERROR(VLOOKUP(Tabla5[[#This Row],[DNI]],Satisfacción!A:H,8,0),"-")</f>
        <v>0.782258064516129</v>
      </c>
      <c r="AD60" s="16"/>
      <c r="AE60" s="115">
        <f>IFERROR(VLOOKUP(Tabla5[[#This Row],[DNI]],Toma!A:ZY,'Resumen Asesores'!AE$14,0),"")</f>
        <v>19</v>
      </c>
      <c r="AF60" s="115">
        <f>IFERROR(VLOOKUP(Tabla5[[#This Row],[DNI]],Toma!A:ZY,'Resumen Asesores'!AF$14,0),"")</f>
        <v>0</v>
      </c>
      <c r="AG60" s="115">
        <f>IFERROR(VLOOKUP(Tabla5[[#This Row],[DNI]],Toma!A:ZY,'Resumen Asesores'!AG$14,0),"")</f>
        <v>0</v>
      </c>
      <c r="AH60" s="115">
        <f>IFERROR(VLOOKUP(Tabla5[[#This Row],[DNI]],Toma!A:ZY,'Resumen Asesores'!AH$14,0),"")</f>
        <v>0</v>
      </c>
      <c r="AI60" s="115">
        <f>IFERROR(VLOOKUP(Tabla5[[#This Row],[DNI]],Toma!A:ZY,'Resumen Asesores'!AI$14,0),"")</f>
        <v>0</v>
      </c>
      <c r="AJ60" s="115">
        <f>IFERROR(VLOOKUP(Tabla5[[#This Row],[DNI]],Toma!A:ZY,'Resumen Asesores'!AJ$14,0),"")</f>
        <v>0</v>
      </c>
      <c r="AK60" s="115">
        <f>IFERROR(VLOOKUP(Tabla5[[#This Row],[DNI]],Toma!A:ZY,'Resumen Asesores'!AK$14,0),"")</f>
        <v>0</v>
      </c>
      <c r="AL60" s="115">
        <f>IFERROR(VLOOKUP(Tabla5[[#This Row],[DNI]],Toma!A:ZY,'Resumen Asesores'!AL$14,0),"")</f>
        <v>0</v>
      </c>
      <c r="AM60" s="115">
        <f>IFERROR(VLOOKUP(Tabla5[[#This Row],[DNI]],Toma!A:ZY,'Resumen Asesores'!AM$14,0),"")</f>
        <v>0</v>
      </c>
      <c r="AN60" s="115">
        <f>IFERROR(VLOOKUP(Tabla5[[#This Row],[DNI]],Toma!A:ZY,'Resumen Asesores'!AN$14,0),"")</f>
        <v>0</v>
      </c>
      <c r="AO60" s="115">
        <f>IFERROR(VLOOKUP(Tabla5[[#This Row],[DNI]],Toma!A:ZY,'Resumen Asesores'!AO$14,0),"")</f>
        <v>4</v>
      </c>
      <c r="AP60" s="9">
        <f t="shared" si="31"/>
        <v>0</v>
      </c>
      <c r="AQ60" s="115">
        <f>SUM(Tabla5[[#This Row],[Asistidos]:[DSO]])</f>
        <v>23</v>
      </c>
      <c r="AR60" s="114" t="str">
        <f>IF(Tabla5[[#This Row],[% Horas]]=0,"-",IF(Tabla5[[#This Row],[% Horas]]&gt;=92%,"Cumple","No Cumple"))</f>
        <v>Cumple</v>
      </c>
      <c r="AS60" s="114" t="str">
        <f>IF(Tabla5[[#This Row],[% Productividad]]=0,"-",IF(Tabla5[[#This Row],[% Productividad]]&gt;=100%,"Cumple","No Cumple"))</f>
        <v>Cumple</v>
      </c>
      <c r="AT60" s="114" t="str">
        <f>IF(Tabla5[[#This Row],[TMO FIN SEG]]=0,"-",IF(Tabla5[[#This Row],[TMO FIN SEG]]&lt;290,"Cumple","No Cumple"))</f>
        <v>No Cumple</v>
      </c>
      <c r="AU60" s="114" t="str">
        <f>IF(Tabla5[[#This Row],[Nota de Calidad]]="-","-",IF(Tabla5[[#This Row],[Nota de Calidad]]&gt;=85%,"Cumple","No Cumple"))</f>
        <v>No Cumple</v>
      </c>
      <c r="AV60" s="114" t="str">
        <f>IF(Tabla5[[#This Row],[Nota de Satisfación]]="-","-",IF(Tabla5[[#This Row],[Nota de Satisfación]]&gt;=78%,"Cumple","No Cumple"))</f>
        <v>Cumple</v>
      </c>
      <c r="AW60" s="114" t="str">
        <f>IF(Tabla5[[#This Row],[Asistidos]]=0,"-",IF(Tabla5[[#This Row],[F]]&gt;=1,"No Cumple","Cumple"))</f>
        <v>Cumple</v>
      </c>
      <c r="AX60" s="114">
        <f>COUNTIF(Tabla5[[#This Row],[Adherencia]:[Presentismo]],"No Cumple")</f>
        <v>2</v>
      </c>
      <c r="AY60" s="70" t="str">
        <f t="shared" si="32"/>
        <v/>
      </c>
      <c r="AZ60" s="71">
        <f>IFERROR(Tabla5[[#This Row],[Llam. Atendidas]]*2.56779661016949,0)</f>
        <v>3381.7881355932182</v>
      </c>
      <c r="BA60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60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60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0</v>
      </c>
      <c r="BD60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60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60" s="116">
        <f>SUM(Tabla5[[#This Row],[Maqueta Reclamos]:[Maqueta Adherencia]])</f>
        <v>0</v>
      </c>
      <c r="BG60" s="117" t="str">
        <f>IF(Tabla5[[#This Row],[Asistidos]]&lt;15,"No","Si")</f>
        <v>Si</v>
      </c>
      <c r="BH60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60" s="72"/>
    </row>
    <row r="61" spans="1:61" x14ac:dyDescent="0.25">
      <c r="A61" s="30" t="s">
        <v>104</v>
      </c>
      <c r="B61" s="30" t="s">
        <v>106</v>
      </c>
      <c r="C61" s="30" t="s">
        <v>56</v>
      </c>
      <c r="D61" s="67">
        <f>IFERROR(VLOOKUP(Tabla5[[#This Row],[DNI]],Toma!A:F,6,0),"")</f>
        <v>45314</v>
      </c>
      <c r="E61" s="67">
        <f>IFERROR(VLOOKUP(Tabla5[[#This Row],[DNI]],Toma!A:G,7,0),"")</f>
        <v>0</v>
      </c>
      <c r="F61" s="30" t="str">
        <f t="shared" ca="1" si="22"/>
        <v>1 año(s); 9 mes(es) y 2 día(s)</v>
      </c>
      <c r="G61" s="30" t="str">
        <f t="shared" si="23"/>
        <v>ANTIGUO</v>
      </c>
      <c r="H61" s="114" t="str">
        <f>IFERROR(VLOOKUP(Tabla5[[#This Row],[DNI]],Toma!A:ZY,9,0),"")</f>
        <v>TARDE</v>
      </c>
      <c r="I61" s="114" t="str">
        <f>UPPER(IFERROR(VLOOKUP(Tabla5[[#This Row],[DNI]],Toma!A:ZY,5,0),""))</f>
        <v>ACTIVO</v>
      </c>
      <c r="J61" s="114" t="str">
        <f>IFERROR(VLOOKUP(Tabla5[[#This Row],[DNI]],Toma!A:ZY,14,0),"")</f>
        <v>A.CORRESPONSAL</v>
      </c>
      <c r="K61" s="114" t="str">
        <f>IFERROR(VLOOKUP(Tabla5[[#This Row],[DNI]],Toma!A:ZY,10,0),"")</f>
        <v>FULL TIME</v>
      </c>
      <c r="L61" s="68">
        <f>IFERROR(IFERROR(VLOOKUP(A61,Estado!A:E,5,0),"")+IFERROR(VLOOKUP(A61,'Estados OnPremise'!A:D,4,0),""),IFERROR(VLOOKUP(A61,Estado!A:E,5,0),""))</f>
        <v>5.2209308912037038</v>
      </c>
      <c r="M61" s="68">
        <f>IF(Tabla5[[#This Row],[Modalidad]]="FULL TIME",IFERROR((AE61+AF61)*"08:00:00",0),IFERROR((AE61+AF61)*"04:00:00",0))</f>
        <v>5.6666666666666661</v>
      </c>
      <c r="N61" s="16">
        <f t="shared" si="24"/>
        <v>0.92134074550653611</v>
      </c>
      <c r="O61" s="114">
        <f>IFERROR(VLOOKUP(A61,Rendimiento!A:E,5,0),"")+IFERROR(VLOOKUP(A61,'Rendimiento OnPremise'!A:E,5,0),0)</f>
        <v>1234</v>
      </c>
      <c r="P61" s="69">
        <f t="shared" si="25"/>
        <v>998.75</v>
      </c>
      <c r="Q61" s="70">
        <f t="shared" si="26"/>
        <v>1.2355444305381726</v>
      </c>
      <c r="R61" s="11">
        <f t="shared" si="27"/>
        <v>3.5611574074074078E-3</v>
      </c>
      <c r="S61" s="13">
        <f>IFERROR(AVERAGEIF(Tabla5[[#This Row],[TMO SEG GC]:[TMO SEG OP]],"&lt;&gt;0"),0)</f>
        <v>307.68400000000003</v>
      </c>
      <c r="T61" s="13">
        <f>IFERROR(VLOOKUP(A61,Rendimiento!A:G,7,0),0)</f>
        <v>307.68400000000003</v>
      </c>
      <c r="U61" s="13" t="str">
        <f>IFERROR(VLOOKUP(A61,'Rendimiento OnPremise'!A:U,21,0),"")</f>
        <v/>
      </c>
      <c r="V61" s="11">
        <f t="shared" si="28"/>
        <v>3.2162268518518521E-3</v>
      </c>
      <c r="W61" s="12">
        <f>IFERROR(VLOOKUP(A61,Rendimiento!A:ZZ,8,0),0)</f>
        <v>277.88200000000001</v>
      </c>
      <c r="X61" s="11">
        <f t="shared" si="29"/>
        <v>7.4768518518518513E-5</v>
      </c>
      <c r="Y61" s="12">
        <f>IFERROR(VLOOKUP(A61,Rendimiento!A:ZZ,9,0),0)</f>
        <v>6.46</v>
      </c>
      <c r="Z61" s="11">
        <f t="shared" si="30"/>
        <v>3.4569444444444442E-4</v>
      </c>
      <c r="AA61" s="12">
        <f>IFERROR(VLOOKUP(Tabla5[[#This Row],[DNI]],Rendimiento!A:J,10,0),0)</f>
        <v>29.867999999999999</v>
      </c>
      <c r="AB61" s="17">
        <f>IFERROR(VLOOKUP(Tabla5[[#This Row],[DNI]],Calidad!A:Q,17,0),"-")</f>
        <v>0.92966666666666653</v>
      </c>
      <c r="AC61" s="74">
        <f>IFERROR(VLOOKUP(Tabla5[[#This Row],[DNI]],Satisfacción!A:H,8,0),"-")</f>
        <v>0.87732342007434949</v>
      </c>
      <c r="AD61" s="16"/>
      <c r="AE61" s="115">
        <f>IFERROR(VLOOKUP(Tabla5[[#This Row],[DNI]],Toma!A:ZY,'Resumen Asesores'!AE$14,0),"")</f>
        <v>17</v>
      </c>
      <c r="AF61" s="115">
        <f>IFERROR(VLOOKUP(Tabla5[[#This Row],[DNI]],Toma!A:ZY,'Resumen Asesores'!AF$14,0),"")</f>
        <v>0</v>
      </c>
      <c r="AG61" s="115">
        <f>IFERROR(VLOOKUP(Tabla5[[#This Row],[DNI]],Toma!A:ZY,'Resumen Asesores'!AG$14,0),"")</f>
        <v>0</v>
      </c>
      <c r="AH61" s="115">
        <f>IFERROR(VLOOKUP(Tabla5[[#This Row],[DNI]],Toma!A:ZY,'Resumen Asesores'!AH$14,0),"")</f>
        <v>0</v>
      </c>
      <c r="AI61" s="115">
        <f>IFERROR(VLOOKUP(Tabla5[[#This Row],[DNI]],Toma!A:ZY,'Resumen Asesores'!AI$14,0),"")</f>
        <v>0</v>
      </c>
      <c r="AJ61" s="115">
        <f>IFERROR(VLOOKUP(Tabla5[[#This Row],[DNI]],Toma!A:ZY,'Resumen Asesores'!AJ$14,0),"")</f>
        <v>0</v>
      </c>
      <c r="AK61" s="115">
        <f>IFERROR(VLOOKUP(Tabla5[[#This Row],[DNI]],Toma!A:ZY,'Resumen Asesores'!AK$14,0),"")</f>
        <v>0</v>
      </c>
      <c r="AL61" s="115">
        <f>IFERROR(VLOOKUP(Tabla5[[#This Row],[DNI]],Toma!A:ZY,'Resumen Asesores'!AL$14,0),"")</f>
        <v>0</v>
      </c>
      <c r="AM61" s="115">
        <f>IFERROR(VLOOKUP(Tabla5[[#This Row],[DNI]],Toma!A:ZY,'Resumen Asesores'!AM$14,0),"")</f>
        <v>6</v>
      </c>
      <c r="AN61" s="115">
        <f>IFERROR(VLOOKUP(Tabla5[[#This Row],[DNI]],Toma!A:ZY,'Resumen Asesores'!AN$14,0),"")</f>
        <v>0</v>
      </c>
      <c r="AO61" s="115">
        <f>IFERROR(VLOOKUP(Tabla5[[#This Row],[DNI]],Toma!A:ZY,'Resumen Asesores'!AO$14,0),"")</f>
        <v>4</v>
      </c>
      <c r="AP61" s="9">
        <f t="shared" si="31"/>
        <v>0</v>
      </c>
      <c r="AQ61" s="115">
        <f>SUM(Tabla5[[#This Row],[Asistidos]:[DSO]])</f>
        <v>27</v>
      </c>
      <c r="AR61" s="114" t="str">
        <f>IF(Tabla5[[#This Row],[% Horas]]=0,"-",IF(Tabla5[[#This Row],[% Horas]]&gt;=92%,"Cumple","No Cumple"))</f>
        <v>Cumple</v>
      </c>
      <c r="AS61" s="114" t="str">
        <f>IF(Tabla5[[#This Row],[% Productividad]]=0,"-",IF(Tabla5[[#This Row],[% Productividad]]&gt;=100%,"Cumple","No Cumple"))</f>
        <v>Cumple</v>
      </c>
      <c r="AT61" s="114" t="str">
        <f>IF(Tabla5[[#This Row],[TMO FIN SEG]]=0,"-",IF(Tabla5[[#This Row],[TMO FIN SEG]]&lt;290,"Cumple","No Cumple"))</f>
        <v>No Cumple</v>
      </c>
      <c r="AU61" s="114" t="str">
        <f>IF(Tabla5[[#This Row],[Nota de Calidad]]="-","-",IF(Tabla5[[#This Row],[Nota de Calidad]]&gt;=85%,"Cumple","No Cumple"))</f>
        <v>Cumple</v>
      </c>
      <c r="AV61" s="114" t="str">
        <f>IF(Tabla5[[#This Row],[Nota de Satisfación]]="-","-",IF(Tabla5[[#This Row],[Nota de Satisfación]]&gt;=78%,"Cumple","No Cumple"))</f>
        <v>Cumple</v>
      </c>
      <c r="AW61" s="114" t="str">
        <f>IF(Tabla5[[#This Row],[Asistidos]]=0,"-",IF(Tabla5[[#This Row],[F]]&gt;=1,"No Cumple","Cumple"))</f>
        <v>Cumple</v>
      </c>
      <c r="AX61" s="114">
        <f>COUNTIF(Tabla5[[#This Row],[Adherencia]:[Presentismo]],"No Cumple")</f>
        <v>1</v>
      </c>
      <c r="AY61" s="70" t="str">
        <f t="shared" si="32"/>
        <v/>
      </c>
      <c r="AZ61" s="71">
        <f>IFERROR(Tabla5[[#This Row],[Llam. Atendidas]]*2.56779661016949,0)</f>
        <v>3168.6610169491505</v>
      </c>
      <c r="BA61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61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35</v>
      </c>
      <c r="BC61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35</v>
      </c>
      <c r="BD61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61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61" s="116">
        <f>SUM(Tabla5[[#This Row],[Maqueta Reclamos]:[Maqueta Adherencia]])</f>
        <v>70</v>
      </c>
      <c r="BG61" s="117" t="str">
        <f>IF(Tabla5[[#This Row],[Asistidos]]&lt;15,"No","Si")</f>
        <v>Si</v>
      </c>
      <c r="BH61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70</v>
      </c>
      <c r="BI61" s="72"/>
    </row>
    <row r="62" spans="1:61" x14ac:dyDescent="0.25">
      <c r="A62" s="30" t="s">
        <v>180</v>
      </c>
      <c r="B62" s="30" t="s">
        <v>182</v>
      </c>
      <c r="C62" s="30" t="s">
        <v>56</v>
      </c>
      <c r="D62" s="67">
        <f>IFERROR(VLOOKUP(Tabla5[[#This Row],[DNI]],Toma!A:F,6,0),"")</f>
        <v>45444</v>
      </c>
      <c r="E62" s="67">
        <f>IFERROR(VLOOKUP(Tabla5[[#This Row],[DNI]],Toma!A:G,7,0),"")</f>
        <v>0</v>
      </c>
      <c r="F62" s="30" t="str">
        <f t="shared" ca="1" si="22"/>
        <v>1 año(s); 4 mes(es) y 24 día(s)</v>
      </c>
      <c r="G62" s="30" t="str">
        <f t="shared" si="23"/>
        <v>ANTIGUO</v>
      </c>
      <c r="H62" s="114" t="str">
        <f>IFERROR(VLOOKUP(Tabla5[[#This Row],[DNI]],Toma!A:ZY,9,0),"")</f>
        <v>TARDE</v>
      </c>
      <c r="I62" s="114" t="str">
        <f>UPPER(IFERROR(VLOOKUP(Tabla5[[#This Row],[DNI]],Toma!A:ZY,5,0),""))</f>
        <v>ACTIVO</v>
      </c>
      <c r="J62" s="114" t="str">
        <f>IFERROR(VLOOKUP(Tabla5[[#This Row],[DNI]],Toma!A:ZY,14,0),"")</f>
        <v>MESA AYUDA</v>
      </c>
      <c r="K62" s="114" t="str">
        <f>IFERROR(VLOOKUP(Tabla5[[#This Row],[DNI]],Toma!A:ZY,10,0),"")</f>
        <v>FULL TIME</v>
      </c>
      <c r="L62" s="68">
        <f>IFERROR(IFERROR(VLOOKUP(A62,Estado!A:E,5,0),"")+IFERROR(VLOOKUP(A62,'Estados OnPremise'!A:D,4,0),""),IFERROR(VLOOKUP(A62,Estado!A:E,5,0),""))</f>
        <v>5.7191143981481485</v>
      </c>
      <c r="M62" s="68">
        <f>IF(Tabla5[[#This Row],[Modalidad]]="FULL TIME",IFERROR((AE62+AF62)*"08:00:00",0),IFERROR((AE62+AF62)*"04:00:00",0))</f>
        <v>6.333333333333333</v>
      </c>
      <c r="N62" s="16">
        <f t="shared" si="24"/>
        <v>0.90301806286549713</v>
      </c>
      <c r="O62" s="114">
        <f>IFERROR(VLOOKUP(A62,Rendimiento!A:E,5,0),"")+IFERROR(VLOOKUP(A62,'Rendimiento OnPremise'!A:E,5,0),0)</f>
        <v>689</v>
      </c>
      <c r="P62" s="69">
        <f t="shared" si="25"/>
        <v>1116.25</v>
      </c>
      <c r="Q62" s="70">
        <f t="shared" si="26"/>
        <v>0.61724524076147813</v>
      </c>
      <c r="R62" s="11">
        <f t="shared" si="27"/>
        <v>4.8164120370370366E-3</v>
      </c>
      <c r="S62" s="13">
        <f>IFERROR(AVERAGEIF(Tabla5[[#This Row],[TMO SEG GC]:[TMO SEG OP]],"&lt;&gt;0"),0)</f>
        <v>416.13799999999998</v>
      </c>
      <c r="T62" s="13">
        <f>IFERROR(VLOOKUP(A62,Rendimiento!A:G,7,0),0)</f>
        <v>416.13799999999998</v>
      </c>
      <c r="U62" s="13" t="str">
        <f>IFERROR(VLOOKUP(A62,'Rendimiento OnPremise'!A:U,21,0),"")</f>
        <v/>
      </c>
      <c r="V62" s="11">
        <f t="shared" si="28"/>
        <v>6.7824652777777779E-3</v>
      </c>
      <c r="W62" s="12">
        <f>IFERROR(VLOOKUP(A62,Rendimiento!A:ZZ,8,0),0)</f>
        <v>586.005</v>
      </c>
      <c r="X62" s="11">
        <f t="shared" si="29"/>
        <v>1.1542824074074074E-4</v>
      </c>
      <c r="Y62" s="12">
        <f>IFERROR(VLOOKUP(A62,Rendimiento!A:ZZ,9,0),0)</f>
        <v>9.9730000000000008</v>
      </c>
      <c r="Z62" s="11">
        <f t="shared" si="30"/>
        <v>2.1412037037037039E-6</v>
      </c>
      <c r="AA62" s="12">
        <f>IFERROR(VLOOKUP(Tabla5[[#This Row],[DNI]],Rendimiento!A:J,10,0),0)</f>
        <v>0.185</v>
      </c>
      <c r="AB62" s="17">
        <f>IFERROR(VLOOKUP(Tabla5[[#This Row],[DNI]],Calidad!A:Q,17,0),"-")</f>
        <v>0.89866666666666661</v>
      </c>
      <c r="AC62" s="74">
        <f>IFERROR(VLOOKUP(Tabla5[[#This Row],[DNI]],Satisfacción!A:H,8,0),"-")</f>
        <v>0.81132075471698117</v>
      </c>
      <c r="AD62" s="16"/>
      <c r="AE62" s="115">
        <f>IFERROR(VLOOKUP(Tabla5[[#This Row],[DNI]],Toma!A:ZY,'Resumen Asesores'!AE$14,0),"")</f>
        <v>16</v>
      </c>
      <c r="AF62" s="115">
        <f>IFERROR(VLOOKUP(Tabla5[[#This Row],[DNI]],Toma!A:ZY,'Resumen Asesores'!AF$14,0),"")</f>
        <v>3</v>
      </c>
      <c r="AG62" s="115">
        <f>IFERROR(VLOOKUP(Tabla5[[#This Row],[DNI]],Toma!A:ZY,'Resumen Asesores'!AG$14,0),"")</f>
        <v>0</v>
      </c>
      <c r="AH62" s="115">
        <f>IFERROR(VLOOKUP(Tabla5[[#This Row],[DNI]],Toma!A:ZY,'Resumen Asesores'!AH$14,0),"")</f>
        <v>0</v>
      </c>
      <c r="AI62" s="115">
        <f>IFERROR(VLOOKUP(Tabla5[[#This Row],[DNI]],Toma!A:ZY,'Resumen Asesores'!AI$14,0),"")</f>
        <v>0</v>
      </c>
      <c r="AJ62" s="115">
        <f>IFERROR(VLOOKUP(Tabla5[[#This Row],[DNI]],Toma!A:ZY,'Resumen Asesores'!AJ$14,0),"")</f>
        <v>0</v>
      </c>
      <c r="AK62" s="115">
        <f>IFERROR(VLOOKUP(Tabla5[[#This Row],[DNI]],Toma!A:ZY,'Resumen Asesores'!AK$14,0),"")</f>
        <v>0</v>
      </c>
      <c r="AL62" s="115">
        <f>IFERROR(VLOOKUP(Tabla5[[#This Row],[DNI]],Toma!A:ZY,'Resumen Asesores'!AL$14,0),"")</f>
        <v>0</v>
      </c>
      <c r="AM62" s="115">
        <f>IFERROR(VLOOKUP(Tabla5[[#This Row],[DNI]],Toma!A:ZY,'Resumen Asesores'!AM$14,0),"")</f>
        <v>1</v>
      </c>
      <c r="AN62" s="115">
        <f>IFERROR(VLOOKUP(Tabla5[[#This Row],[DNI]],Toma!A:ZY,'Resumen Asesores'!AN$14,0),"")</f>
        <v>0</v>
      </c>
      <c r="AO62" s="115">
        <f>IFERROR(VLOOKUP(Tabla5[[#This Row],[DNI]],Toma!A:ZY,'Resumen Asesores'!AO$14,0),"")</f>
        <v>3</v>
      </c>
      <c r="AP62" s="9">
        <f t="shared" si="31"/>
        <v>3</v>
      </c>
      <c r="AQ62" s="115">
        <f>SUM(Tabla5[[#This Row],[Asistidos]:[DSO]])</f>
        <v>23</v>
      </c>
      <c r="AR62" s="114" t="str">
        <f>IF(Tabla5[[#This Row],[% Horas]]=0,"-",IF(Tabla5[[#This Row],[% Horas]]&gt;=92%,"Cumple","No Cumple"))</f>
        <v>No Cumple</v>
      </c>
      <c r="AS62" s="114" t="str">
        <f>IF(Tabla5[[#This Row],[% Productividad]]=0,"-",IF(Tabla5[[#This Row],[% Productividad]]&gt;=100%,"Cumple","No Cumple"))</f>
        <v>No Cumple</v>
      </c>
      <c r="AT62" s="114" t="str">
        <f>IF(Tabla5[[#This Row],[TMO FIN SEG]]=0,"-",IF(Tabla5[[#This Row],[TMO FIN SEG]]&lt;290,"Cumple","No Cumple"))</f>
        <v>No Cumple</v>
      </c>
      <c r="AU62" s="114" t="str">
        <f>IF(Tabla5[[#This Row],[Nota de Calidad]]="-","-",IF(Tabla5[[#This Row],[Nota de Calidad]]&gt;=85%,"Cumple","No Cumple"))</f>
        <v>Cumple</v>
      </c>
      <c r="AV62" s="114" t="str">
        <f>IF(Tabla5[[#This Row],[Nota de Satisfación]]="-","-",IF(Tabla5[[#This Row],[Nota de Satisfación]]&gt;=78%,"Cumple","No Cumple"))</f>
        <v>Cumple</v>
      </c>
      <c r="AW62" s="114" t="str">
        <f>IF(Tabla5[[#This Row],[Asistidos]]=0,"-",IF(Tabla5[[#This Row],[F]]&gt;=1,"No Cumple","Cumple"))</f>
        <v>No Cumple</v>
      </c>
      <c r="AX62" s="114">
        <f>COUNTIF(Tabla5[[#This Row],[Adherencia]:[Presentismo]],"No Cumple")</f>
        <v>4</v>
      </c>
      <c r="AY62" s="70">
        <f t="shared" si="32"/>
        <v>0.5</v>
      </c>
      <c r="AZ62" s="71">
        <f>IFERROR(Tabla5[[#This Row],[Llam. Atendidas]]*2.56779661016949,0)</f>
        <v>1769.2118644067787</v>
      </c>
      <c r="BA62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62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62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0</v>
      </c>
      <c r="BD62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62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62" s="116">
        <f>SUM(Tabla5[[#This Row],[Maqueta Reclamos]:[Maqueta Adherencia]])</f>
        <v>0</v>
      </c>
      <c r="BG62" s="117" t="str">
        <f>IF(Tabla5[[#This Row],[Asistidos]]&lt;15,"No","Si")</f>
        <v>Si</v>
      </c>
      <c r="BH62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62" s="72"/>
    </row>
    <row r="63" spans="1:61" x14ac:dyDescent="0.25">
      <c r="A63" s="30" t="s">
        <v>676</v>
      </c>
      <c r="B63" s="30" t="s">
        <v>678</v>
      </c>
      <c r="C63" s="30" t="s">
        <v>56</v>
      </c>
      <c r="D63" s="67">
        <f>IFERROR(VLOOKUP(Tabla5[[#This Row],[DNI]],Toma!A:F,6,0),"")</f>
        <v>45925</v>
      </c>
      <c r="E63" s="67">
        <f>IFERROR(VLOOKUP(Tabla5[[#This Row],[DNI]],Toma!A:G,7,0),"")</f>
        <v>0</v>
      </c>
      <c r="F63" s="30" t="str">
        <f t="shared" ca="1" si="22"/>
        <v>0 año(s); 1 mes(es) y 0 día(s)</v>
      </c>
      <c r="G63" s="30" t="str">
        <f t="shared" si="23"/>
        <v>NUEVO</v>
      </c>
      <c r="H63" s="114" t="str">
        <f>IFERROR(VLOOKUP(Tabla5[[#This Row],[DNI]],Toma!A:ZY,9,0),"")</f>
        <v>TARDE</v>
      </c>
      <c r="I63" s="114" t="str">
        <f>UPPER(IFERROR(VLOOKUP(Tabla5[[#This Row],[DNI]],Toma!A:ZY,5,0),""))</f>
        <v>ACTIVO</v>
      </c>
      <c r="J63" s="114" t="str">
        <f>IFERROR(VLOOKUP(Tabla5[[#This Row],[DNI]],Toma!A:ZY,14,0),"")</f>
        <v>MESA AYUDA</v>
      </c>
      <c r="K63" s="114" t="str">
        <f>IFERROR(VLOOKUP(Tabla5[[#This Row],[DNI]],Toma!A:ZY,10,0),"")</f>
        <v>FULL TIME</v>
      </c>
      <c r="L63" s="68">
        <f>IFERROR(IFERROR(VLOOKUP(A63,Estado!A:E,5,0),"")+IFERROR(VLOOKUP(A63,'Estados OnPremise'!A:D,4,0),""),IFERROR(VLOOKUP(A63,Estado!A:E,5,0),""))</f>
        <v>6.0728812615740742</v>
      </c>
      <c r="M63" s="68">
        <f>IF(Tabla5[[#This Row],[Modalidad]]="FULL TIME",IFERROR((AE63+AF63)*"08:00:00",0),IFERROR((AE63+AF63)*"04:00:00",0))</f>
        <v>6.333333333333333</v>
      </c>
      <c r="N63" s="16">
        <f t="shared" si="24"/>
        <v>0.95887598866959067</v>
      </c>
      <c r="O63" s="114">
        <f>IFERROR(VLOOKUP(A63,Rendimiento!A:E,5,0),"")+IFERROR(VLOOKUP(A63,'Rendimiento OnPremise'!A:E,5,0),0)</f>
        <v>1259</v>
      </c>
      <c r="P63" s="69">
        <f t="shared" si="25"/>
        <v>1116.25</v>
      </c>
      <c r="Q63" s="70">
        <f t="shared" si="26"/>
        <v>1.1278835386338186</v>
      </c>
      <c r="R63" s="11">
        <f t="shared" si="27"/>
        <v>3.0126041666666665E-3</v>
      </c>
      <c r="S63" s="13">
        <f>IFERROR(AVERAGEIF(Tabla5[[#This Row],[TMO SEG GC]:[TMO SEG OP]],"&lt;&gt;0"),0)</f>
        <v>260.28899999999999</v>
      </c>
      <c r="T63" s="13">
        <f>IFERROR(VLOOKUP(A63,Rendimiento!A:G,7,0),0)</f>
        <v>260.28899999999999</v>
      </c>
      <c r="U63" s="13" t="str">
        <f>IFERROR(VLOOKUP(A63,'Rendimiento OnPremise'!A:U,21,0),"")</f>
        <v/>
      </c>
      <c r="V63" s="11">
        <f t="shared" si="28"/>
        <v>3.4092361111111111E-3</v>
      </c>
      <c r="W63" s="12">
        <f>IFERROR(VLOOKUP(A63,Rendimiento!A:ZZ,8,0),0)</f>
        <v>294.55799999999999</v>
      </c>
      <c r="X63" s="11">
        <f t="shared" si="29"/>
        <v>1.155324074074074E-4</v>
      </c>
      <c r="Y63" s="12">
        <f>IFERROR(VLOOKUP(A63,Rendimiento!A:ZZ,9,0),0)</f>
        <v>9.9819999999999993</v>
      </c>
      <c r="Z63" s="11">
        <f t="shared" si="30"/>
        <v>8.4490740740740731E-7</v>
      </c>
      <c r="AA63" s="12">
        <f>IFERROR(VLOOKUP(Tabla5[[#This Row],[DNI]],Rendimiento!A:J,10,0),0)</f>
        <v>7.2999999999999995E-2</v>
      </c>
      <c r="AB63" s="17">
        <f>IFERROR(VLOOKUP(Tabla5[[#This Row],[DNI]],Calidad!A:Q,17,0),"-")</f>
        <v>0.85649999999999993</v>
      </c>
      <c r="AC63" s="74">
        <f>IFERROR(VLOOKUP(Tabla5[[#This Row],[DNI]],Satisfacción!A:H,8,0),"-")</f>
        <v>0.74860335195530725</v>
      </c>
      <c r="AD63" s="16"/>
      <c r="AE63" s="115">
        <f>IFERROR(VLOOKUP(Tabla5[[#This Row],[DNI]],Toma!A:ZY,'Resumen Asesores'!AE$14,0),"")</f>
        <v>19</v>
      </c>
      <c r="AF63" s="115">
        <f>IFERROR(VLOOKUP(Tabla5[[#This Row],[DNI]],Toma!A:ZY,'Resumen Asesores'!AF$14,0),"")</f>
        <v>0</v>
      </c>
      <c r="AG63" s="115">
        <f>IFERROR(VLOOKUP(Tabla5[[#This Row],[DNI]],Toma!A:ZY,'Resumen Asesores'!AG$14,0),"")</f>
        <v>0</v>
      </c>
      <c r="AH63" s="115">
        <f>IFERROR(VLOOKUP(Tabla5[[#This Row],[DNI]],Toma!A:ZY,'Resumen Asesores'!AH$14,0),"")</f>
        <v>0</v>
      </c>
      <c r="AI63" s="115">
        <f>IFERROR(VLOOKUP(Tabla5[[#This Row],[DNI]],Toma!A:ZY,'Resumen Asesores'!AI$14,0),"")</f>
        <v>0</v>
      </c>
      <c r="AJ63" s="115">
        <f>IFERROR(VLOOKUP(Tabla5[[#This Row],[DNI]],Toma!A:ZY,'Resumen Asesores'!AJ$14,0),"")</f>
        <v>0</v>
      </c>
      <c r="AK63" s="115">
        <f>IFERROR(VLOOKUP(Tabla5[[#This Row],[DNI]],Toma!A:ZY,'Resumen Asesores'!AK$14,0),"")</f>
        <v>0</v>
      </c>
      <c r="AL63" s="115">
        <f>IFERROR(VLOOKUP(Tabla5[[#This Row],[DNI]],Toma!A:ZY,'Resumen Asesores'!AL$14,0),"")</f>
        <v>0</v>
      </c>
      <c r="AM63" s="115">
        <f>IFERROR(VLOOKUP(Tabla5[[#This Row],[DNI]],Toma!A:ZY,'Resumen Asesores'!AM$14,0),"")</f>
        <v>0</v>
      </c>
      <c r="AN63" s="115">
        <f>IFERROR(VLOOKUP(Tabla5[[#This Row],[DNI]],Toma!A:ZY,'Resumen Asesores'!AN$14,0),"")</f>
        <v>0</v>
      </c>
      <c r="AO63" s="115">
        <f>IFERROR(VLOOKUP(Tabla5[[#This Row],[DNI]],Toma!A:ZY,'Resumen Asesores'!AO$14,0),"")</f>
        <v>3</v>
      </c>
      <c r="AP63" s="9">
        <f t="shared" si="31"/>
        <v>0</v>
      </c>
      <c r="AQ63" s="115">
        <f>SUM(Tabla5[[#This Row],[Asistidos]:[DSO]])</f>
        <v>22</v>
      </c>
      <c r="AR63" s="114" t="str">
        <f>IF(Tabla5[[#This Row],[% Horas]]=0,"-",IF(Tabla5[[#This Row],[% Horas]]&gt;=92%,"Cumple","No Cumple"))</f>
        <v>Cumple</v>
      </c>
      <c r="AS63" s="114" t="str">
        <f>IF(Tabla5[[#This Row],[% Productividad]]=0,"-",IF(Tabla5[[#This Row],[% Productividad]]&gt;=100%,"Cumple","No Cumple"))</f>
        <v>Cumple</v>
      </c>
      <c r="AT63" s="114" t="str">
        <f>IF(Tabla5[[#This Row],[TMO FIN SEG]]=0,"-",IF(Tabla5[[#This Row],[TMO FIN SEG]]&lt;290,"Cumple","No Cumple"))</f>
        <v>Cumple</v>
      </c>
      <c r="AU63" s="114" t="str">
        <f>IF(Tabla5[[#This Row],[Nota de Calidad]]="-","-",IF(Tabla5[[#This Row],[Nota de Calidad]]&gt;=85%,"Cumple","No Cumple"))</f>
        <v>Cumple</v>
      </c>
      <c r="AV63" s="114" t="str">
        <f>IF(Tabla5[[#This Row],[Nota de Satisfación]]="-","-",IF(Tabla5[[#This Row],[Nota de Satisfación]]&gt;=78%,"Cumple","No Cumple"))</f>
        <v>No Cumple</v>
      </c>
      <c r="AW63" s="114" t="str">
        <f>IF(Tabla5[[#This Row],[Asistidos]]=0,"-",IF(Tabla5[[#This Row],[F]]&gt;=1,"No Cumple","Cumple"))</f>
        <v>Cumple</v>
      </c>
      <c r="AX63" s="114">
        <f>COUNTIF(Tabla5[[#This Row],[Adherencia]:[Presentismo]],"No Cumple")</f>
        <v>1</v>
      </c>
      <c r="AY63" s="70" t="str">
        <f t="shared" si="32"/>
        <v/>
      </c>
      <c r="AZ63" s="71">
        <f>IFERROR(Tabla5[[#This Row],[Llam. Atendidas]]*2.56779661016949,0)</f>
        <v>3232.855932203388</v>
      </c>
      <c r="BA63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63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63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63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63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63" s="116">
        <f>SUM(Tabla5[[#This Row],[Maqueta Reclamos]:[Maqueta Adherencia]])</f>
        <v>55</v>
      </c>
      <c r="BG63" s="117" t="str">
        <f>IF(Tabla5[[#This Row],[Asistidos]]&lt;15,"No","Si")</f>
        <v>Si</v>
      </c>
      <c r="BH63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55</v>
      </c>
      <c r="BI63" s="72"/>
    </row>
    <row r="64" spans="1:61" x14ac:dyDescent="0.25">
      <c r="A64" s="30" t="s">
        <v>739</v>
      </c>
      <c r="B64" s="30" t="s">
        <v>741</v>
      </c>
      <c r="C64" s="30" t="s">
        <v>56</v>
      </c>
      <c r="D64" s="67">
        <f>IFERROR(VLOOKUP(Tabla5[[#This Row],[DNI]],Toma!A:F,6,0),"")</f>
        <v>45951</v>
      </c>
      <c r="E64" s="67">
        <f>IFERROR(VLOOKUP(Tabla5[[#This Row],[DNI]],Toma!A:G,7,0),"")</f>
        <v>0</v>
      </c>
      <c r="F64" s="30" t="str">
        <f t="shared" ca="1" si="22"/>
        <v>0 año(s); 0 mes(es) y 4 día(s)</v>
      </c>
      <c r="G64" s="30" t="str">
        <f t="shared" si="23"/>
        <v>NUEVO</v>
      </c>
      <c r="H64" s="114" t="str">
        <f>IFERROR(VLOOKUP(Tabla5[[#This Row],[DNI]],Toma!A:ZY,9,0),"")</f>
        <v>TARDE</v>
      </c>
      <c r="I64" s="114" t="str">
        <f>UPPER(IFERROR(VLOOKUP(Tabla5[[#This Row],[DNI]],Toma!A:ZY,5,0),""))</f>
        <v>ACTIVO</v>
      </c>
      <c r="J64" s="114" t="str">
        <f>IFERROR(VLOOKUP(Tabla5[[#This Row],[DNI]],Toma!A:ZY,14,0),"")</f>
        <v>MESA AYUDA</v>
      </c>
      <c r="K64" s="114" t="str">
        <f>IFERROR(VLOOKUP(Tabla5[[#This Row],[DNI]],Toma!A:ZY,10,0),"")</f>
        <v>FULL TIME</v>
      </c>
      <c r="L64" s="68">
        <f>IFERROR(IFERROR(VLOOKUP(A64,Estado!A:E,5,0),"")+IFERROR(VLOOKUP(A64,'Estados OnPremise'!A:D,4,0),""),IFERROR(VLOOKUP(A64,Estado!A:E,5,0),""))</f>
        <v>0.6322495023148148</v>
      </c>
      <c r="M64" s="68">
        <f>IF(Tabla5[[#This Row],[Modalidad]]="FULL TIME",IFERROR((AE64+AF64)*"08:00:00",0),IFERROR((AE64+AF64)*"04:00:00",0))</f>
        <v>0.66666666666666663</v>
      </c>
      <c r="N64" s="16">
        <f t="shared" si="24"/>
        <v>0.94837425347222226</v>
      </c>
      <c r="O64" s="114">
        <f>IFERROR(VLOOKUP(A64,Rendimiento!A:E,5,0),"")+IFERROR(VLOOKUP(A64,'Rendimiento OnPremise'!A:E,5,0),0)</f>
        <v>144</v>
      </c>
      <c r="P64" s="69">
        <f t="shared" si="25"/>
        <v>117.5</v>
      </c>
      <c r="Q64" s="70">
        <f t="shared" si="26"/>
        <v>1.225531914893617</v>
      </c>
      <c r="R64" s="11">
        <f t="shared" si="27"/>
        <v>3.641608796296296E-3</v>
      </c>
      <c r="S64" s="13">
        <f>IFERROR(AVERAGEIF(Tabla5[[#This Row],[TMO SEG GC]:[TMO SEG OP]],"&lt;&gt;0"),0)</f>
        <v>314.63499999999999</v>
      </c>
      <c r="T64" s="13">
        <f>IFERROR(VLOOKUP(A64,Rendimiento!A:G,7,0),0)</f>
        <v>314.63499999999999</v>
      </c>
      <c r="U64" s="13" t="str">
        <f>IFERROR(VLOOKUP(A64,'Rendimiento OnPremise'!A:U,21,0),"")</f>
        <v/>
      </c>
      <c r="V64" s="11">
        <f t="shared" si="28"/>
        <v>3.5721064814814812E-3</v>
      </c>
      <c r="W64" s="12">
        <f>IFERROR(VLOOKUP(A64,Rendimiento!A:ZZ,8,0),0)</f>
        <v>308.63</v>
      </c>
      <c r="X64" s="11">
        <f t="shared" si="29"/>
        <v>1.1414351851851852E-4</v>
      </c>
      <c r="Y64" s="12">
        <f>IFERROR(VLOOKUP(A64,Rendimiento!A:ZZ,9,0),0)</f>
        <v>9.8620000000000001</v>
      </c>
      <c r="Z64" s="11">
        <f t="shared" si="30"/>
        <v>4.6180555555555559E-6</v>
      </c>
      <c r="AA64" s="12">
        <f>IFERROR(VLOOKUP(Tabla5[[#This Row],[DNI]],Rendimiento!A:J,10,0),0)</f>
        <v>0.39900000000000002</v>
      </c>
      <c r="AB64" s="17">
        <f>IFERROR(VLOOKUP(Tabla5[[#This Row],[DNI]],Calidad!A:Q,17,0),"-")</f>
        <v>0.88800000000000001</v>
      </c>
      <c r="AC64" s="74" t="str">
        <f>IFERROR(VLOOKUP(Tabla5[[#This Row],[DNI]],Satisfacción!A:H,8,0),"-")</f>
        <v>-</v>
      </c>
      <c r="AD64" s="16"/>
      <c r="AE64" s="115">
        <f>IFERROR(VLOOKUP(Tabla5[[#This Row],[DNI]],Toma!A:ZY,'Resumen Asesores'!AE$14,0),"")</f>
        <v>2</v>
      </c>
      <c r="AF64" s="115">
        <f>IFERROR(VLOOKUP(Tabla5[[#This Row],[DNI]],Toma!A:ZY,'Resumen Asesores'!AF$14,0),"")</f>
        <v>0</v>
      </c>
      <c r="AG64" s="115">
        <f>IFERROR(VLOOKUP(Tabla5[[#This Row],[DNI]],Toma!A:ZY,'Resumen Asesores'!AG$14,0),"")</f>
        <v>0</v>
      </c>
      <c r="AH64" s="115">
        <f>IFERROR(VLOOKUP(Tabla5[[#This Row],[DNI]],Toma!A:ZY,'Resumen Asesores'!AH$14,0),"")</f>
        <v>0</v>
      </c>
      <c r="AI64" s="115">
        <f>IFERROR(VLOOKUP(Tabla5[[#This Row],[DNI]],Toma!A:ZY,'Resumen Asesores'!AI$14,0),"")</f>
        <v>0</v>
      </c>
      <c r="AJ64" s="115">
        <f>IFERROR(VLOOKUP(Tabla5[[#This Row],[DNI]],Toma!A:ZY,'Resumen Asesores'!AJ$14,0),"")</f>
        <v>0</v>
      </c>
      <c r="AK64" s="115">
        <f>IFERROR(VLOOKUP(Tabla5[[#This Row],[DNI]],Toma!A:ZY,'Resumen Asesores'!AK$14,0),"")</f>
        <v>0</v>
      </c>
      <c r="AL64" s="115">
        <f>IFERROR(VLOOKUP(Tabla5[[#This Row],[DNI]],Toma!A:ZY,'Resumen Asesores'!AL$14,0),"")</f>
        <v>0</v>
      </c>
      <c r="AM64" s="115">
        <f>IFERROR(VLOOKUP(Tabla5[[#This Row],[DNI]],Toma!A:ZY,'Resumen Asesores'!AM$14,0),"")</f>
        <v>0</v>
      </c>
      <c r="AN64" s="115">
        <f>IFERROR(VLOOKUP(Tabla5[[#This Row],[DNI]],Toma!A:ZY,'Resumen Asesores'!AN$14,0),"")</f>
        <v>0</v>
      </c>
      <c r="AO64" s="115">
        <f>IFERROR(VLOOKUP(Tabla5[[#This Row],[DNI]],Toma!A:ZY,'Resumen Asesores'!AO$14,0),"")</f>
        <v>0</v>
      </c>
      <c r="AP64" s="9">
        <f t="shared" si="31"/>
        <v>0</v>
      </c>
      <c r="AQ64" s="115">
        <f>SUM(Tabla5[[#This Row],[Asistidos]:[DSO]])</f>
        <v>2</v>
      </c>
      <c r="AR64" s="114" t="str">
        <f>IF(Tabla5[[#This Row],[% Horas]]=0,"-",IF(Tabla5[[#This Row],[% Horas]]&gt;=92%,"Cumple","No Cumple"))</f>
        <v>Cumple</v>
      </c>
      <c r="AS64" s="114" t="str">
        <f>IF(Tabla5[[#This Row],[% Productividad]]=0,"-",IF(Tabla5[[#This Row],[% Productividad]]&gt;=100%,"Cumple","No Cumple"))</f>
        <v>Cumple</v>
      </c>
      <c r="AT64" s="114" t="str">
        <f>IF(Tabla5[[#This Row],[TMO FIN SEG]]=0,"-",IF(Tabla5[[#This Row],[TMO FIN SEG]]&lt;290,"Cumple","No Cumple"))</f>
        <v>No Cumple</v>
      </c>
      <c r="AU64" s="114" t="str">
        <f>IF(Tabla5[[#This Row],[Nota de Calidad]]="-","-",IF(Tabla5[[#This Row],[Nota de Calidad]]&gt;=85%,"Cumple","No Cumple"))</f>
        <v>Cumple</v>
      </c>
      <c r="AV64" s="114" t="str">
        <f>IF(Tabla5[[#This Row],[Nota de Satisfación]]="-","-",IF(Tabla5[[#This Row],[Nota de Satisfación]]&gt;=78%,"Cumple","No Cumple"))</f>
        <v>-</v>
      </c>
      <c r="AW64" s="114" t="str">
        <f>IF(Tabla5[[#This Row],[Asistidos]]=0,"-",IF(Tabla5[[#This Row],[F]]&gt;=1,"No Cumple","Cumple"))</f>
        <v>Cumple</v>
      </c>
      <c r="AX64" s="114">
        <f>COUNTIF(Tabla5[[#This Row],[Adherencia]:[Presentismo]],"No Cumple")</f>
        <v>1</v>
      </c>
      <c r="AY64" s="70" t="str">
        <f t="shared" si="32"/>
        <v/>
      </c>
      <c r="AZ64" s="71">
        <f>IFERROR(Tabla5[[#This Row],[Llam. Atendidas]]*2.56779661016949,0)</f>
        <v>369.76271186440658</v>
      </c>
      <c r="BA64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64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64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35</v>
      </c>
      <c r="BD64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64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64" s="116">
        <f>SUM(Tabla5[[#This Row],[Maqueta Reclamos]:[Maqueta Adherencia]])</f>
        <v>35</v>
      </c>
      <c r="BG64" s="117" t="str">
        <f>IF(Tabla5[[#This Row],[Asistidos]]&lt;15,"No","Si")</f>
        <v>No</v>
      </c>
      <c r="BH64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64" s="72"/>
    </row>
    <row r="65" spans="1:61" x14ac:dyDescent="0.25">
      <c r="A65" s="30" t="s">
        <v>98</v>
      </c>
      <c r="B65" s="30" t="s">
        <v>100</v>
      </c>
      <c r="C65" s="30" t="s">
        <v>56</v>
      </c>
      <c r="D65" s="67">
        <f>IFERROR(VLOOKUP(Tabla5[[#This Row],[DNI]],Toma!A:F,6,0),"")</f>
        <v>45126</v>
      </c>
      <c r="E65" s="67">
        <f>IFERROR(VLOOKUP(Tabla5[[#This Row],[DNI]],Toma!A:G,7,0),"")</f>
        <v>0</v>
      </c>
      <c r="F65" s="30" t="str">
        <f t="shared" ca="1" si="22"/>
        <v>2 año(s); 3 mes(es) y 6 día(s)</v>
      </c>
      <c r="G65" s="30" t="str">
        <f t="shared" si="23"/>
        <v>ANTIGUO</v>
      </c>
      <c r="H65" s="114" t="str">
        <f>IFERROR(VLOOKUP(Tabla5[[#This Row],[DNI]],Toma!A:ZY,9,0),"")</f>
        <v>TARDE</v>
      </c>
      <c r="I65" s="114" t="str">
        <f>UPPER(IFERROR(VLOOKUP(Tabla5[[#This Row],[DNI]],Toma!A:ZY,5,0),""))</f>
        <v>ACTIVO</v>
      </c>
      <c r="J65" s="114" t="str">
        <f>IFERROR(VLOOKUP(Tabla5[[#This Row],[DNI]],Toma!A:ZY,14,0),"")</f>
        <v>MESA AYUDA</v>
      </c>
      <c r="K65" s="114" t="str">
        <f>IFERROR(VLOOKUP(Tabla5[[#This Row],[DNI]],Toma!A:ZY,10,0),"")</f>
        <v>PART TIME</v>
      </c>
      <c r="L65" s="68">
        <f>IFERROR(IFERROR(VLOOKUP(A65,Estado!A:E,5,0),"")+IFERROR(VLOOKUP(A65,'Estados OnPremise'!A:D,4,0),""),IFERROR(VLOOKUP(A65,Estado!A:E,5,0),""))</f>
        <v>2.4345475694444443</v>
      </c>
      <c r="M65" s="68">
        <f>IF(Tabla5[[#This Row],[Modalidad]]="FULL TIME",IFERROR((AE65+AF65)*"08:00:00",0),IFERROR((AE65+AF65)*"04:00:00",0))</f>
        <v>3.1666666666666665</v>
      </c>
      <c r="N65" s="16">
        <f t="shared" si="24"/>
        <v>0.76880449561403508</v>
      </c>
      <c r="O65" s="114">
        <f>IFERROR(VLOOKUP(A65,Rendimiento!A:E,5,0),"")+IFERROR(VLOOKUP(A65,'Rendimiento OnPremise'!A:E,5,0),0)</f>
        <v>890</v>
      </c>
      <c r="P65" s="69">
        <f t="shared" si="25"/>
        <v>558.125</v>
      </c>
      <c r="Q65" s="70">
        <f t="shared" si="26"/>
        <v>1.5946248600223965</v>
      </c>
      <c r="R65" s="11">
        <f t="shared" si="27"/>
        <v>2.1416203703703706E-3</v>
      </c>
      <c r="S65" s="13">
        <f>IFERROR(AVERAGEIF(Tabla5[[#This Row],[TMO SEG GC]:[TMO SEG OP]],"&lt;&gt;0"),0)</f>
        <v>185.036</v>
      </c>
      <c r="T65" s="13">
        <f>IFERROR(VLOOKUP(A65,Rendimiento!A:G,7,0),0)</f>
        <v>185.036</v>
      </c>
      <c r="U65" s="13" t="str">
        <f>IFERROR(VLOOKUP(A65,'Rendimiento OnPremise'!A:U,21,0),"")</f>
        <v/>
      </c>
      <c r="V65" s="11">
        <f t="shared" si="28"/>
        <v>1.9985300925925925E-3</v>
      </c>
      <c r="W65" s="12">
        <f>IFERROR(VLOOKUP(A65,Rendimiento!A:ZZ,8,0),0)</f>
        <v>172.673</v>
      </c>
      <c r="X65" s="11">
        <f t="shared" si="29"/>
        <v>4.8298611111111114E-5</v>
      </c>
      <c r="Y65" s="12">
        <f>IFERROR(VLOOKUP(A65,Rendimiento!A:ZZ,9,0),0)</f>
        <v>4.173</v>
      </c>
      <c r="Z65" s="11">
        <f t="shared" si="30"/>
        <v>1.432638888888889E-4</v>
      </c>
      <c r="AA65" s="12">
        <f>IFERROR(VLOOKUP(Tabla5[[#This Row],[DNI]],Rendimiento!A:J,10,0),0)</f>
        <v>12.378</v>
      </c>
      <c r="AB65" s="17">
        <f>IFERROR(VLOOKUP(Tabla5[[#This Row],[DNI]],Calidad!A:Q,17,0),"-")</f>
        <v>0.93666666666666665</v>
      </c>
      <c r="AC65" s="74">
        <f>IFERROR(VLOOKUP(Tabla5[[#This Row],[DNI]],Satisfacción!A:H,8,0),"-")</f>
        <v>0.77777777777777779</v>
      </c>
      <c r="AD65" s="16"/>
      <c r="AE65" s="115">
        <f>IFERROR(VLOOKUP(Tabla5[[#This Row],[DNI]],Toma!A:ZY,'Resumen Asesores'!AE$14,0),"")</f>
        <v>18</v>
      </c>
      <c r="AF65" s="115">
        <f>IFERROR(VLOOKUP(Tabla5[[#This Row],[DNI]],Toma!A:ZY,'Resumen Asesores'!AF$14,0),"")</f>
        <v>1</v>
      </c>
      <c r="AG65" s="115">
        <f>IFERROR(VLOOKUP(Tabla5[[#This Row],[DNI]],Toma!A:ZY,'Resumen Asesores'!AG$14,0),"")</f>
        <v>0</v>
      </c>
      <c r="AH65" s="115">
        <f>IFERROR(VLOOKUP(Tabla5[[#This Row],[DNI]],Toma!A:ZY,'Resumen Asesores'!AH$14,0),"")</f>
        <v>0</v>
      </c>
      <c r="AI65" s="115">
        <f>IFERROR(VLOOKUP(Tabla5[[#This Row],[DNI]],Toma!A:ZY,'Resumen Asesores'!AI$14,0),"")</f>
        <v>0</v>
      </c>
      <c r="AJ65" s="115">
        <f>IFERROR(VLOOKUP(Tabla5[[#This Row],[DNI]],Toma!A:ZY,'Resumen Asesores'!AJ$14,0),"")</f>
        <v>0</v>
      </c>
      <c r="AK65" s="115">
        <f>IFERROR(VLOOKUP(Tabla5[[#This Row],[DNI]],Toma!A:ZY,'Resumen Asesores'!AK$14,0),"")</f>
        <v>0</v>
      </c>
      <c r="AL65" s="115">
        <f>IFERROR(VLOOKUP(Tabla5[[#This Row],[DNI]],Toma!A:ZY,'Resumen Asesores'!AL$14,0),"")</f>
        <v>0</v>
      </c>
      <c r="AM65" s="115">
        <f>IFERROR(VLOOKUP(Tabla5[[#This Row],[DNI]],Toma!A:ZY,'Resumen Asesores'!AM$14,0),"")</f>
        <v>0</v>
      </c>
      <c r="AN65" s="115">
        <f>IFERROR(VLOOKUP(Tabla5[[#This Row],[DNI]],Toma!A:ZY,'Resumen Asesores'!AN$14,0),"")</f>
        <v>0</v>
      </c>
      <c r="AO65" s="115">
        <f>IFERROR(VLOOKUP(Tabla5[[#This Row],[DNI]],Toma!A:ZY,'Resumen Asesores'!AO$14,0),"")</f>
        <v>3</v>
      </c>
      <c r="AP65" s="9">
        <f t="shared" si="31"/>
        <v>1</v>
      </c>
      <c r="AQ65" s="115">
        <f>SUM(Tabla5[[#This Row],[Asistidos]:[DSO]])</f>
        <v>22</v>
      </c>
      <c r="AR65" s="114" t="str">
        <f>IF(Tabla5[[#This Row],[% Horas]]=0,"-",IF(Tabla5[[#This Row],[% Horas]]&gt;=92%,"Cumple","No Cumple"))</f>
        <v>No Cumple</v>
      </c>
      <c r="AS65" s="114" t="str">
        <f>IF(Tabla5[[#This Row],[% Productividad]]=0,"-",IF(Tabla5[[#This Row],[% Productividad]]&gt;=100%,"Cumple","No Cumple"))</f>
        <v>Cumple</v>
      </c>
      <c r="AT65" s="114" t="str">
        <f>IF(Tabla5[[#This Row],[TMO FIN SEG]]=0,"-",IF(Tabla5[[#This Row],[TMO FIN SEG]]&lt;290,"Cumple","No Cumple"))</f>
        <v>Cumple</v>
      </c>
      <c r="AU65" s="114" t="str">
        <f>IF(Tabla5[[#This Row],[Nota de Calidad]]="-","-",IF(Tabla5[[#This Row],[Nota de Calidad]]&gt;=85%,"Cumple","No Cumple"))</f>
        <v>Cumple</v>
      </c>
      <c r="AV65" s="114" t="str">
        <f>IF(Tabla5[[#This Row],[Nota de Satisfación]]="-","-",IF(Tabla5[[#This Row],[Nota de Satisfación]]&gt;=78%,"Cumple","No Cumple"))</f>
        <v>No Cumple</v>
      </c>
      <c r="AW65" s="114" t="str">
        <f>IF(Tabla5[[#This Row],[Asistidos]]=0,"-",IF(Tabla5[[#This Row],[F]]&gt;=1,"No Cumple","Cumple"))</f>
        <v>No Cumple</v>
      </c>
      <c r="AX65" s="114">
        <f>COUNTIF(Tabla5[[#This Row],[Adherencia]:[Presentismo]],"No Cumple")</f>
        <v>3</v>
      </c>
      <c r="AY65" s="70">
        <f t="shared" si="32"/>
        <v>0.25</v>
      </c>
      <c r="AZ65" s="71">
        <f>IFERROR(Tabla5[[#This Row],[Llam. Atendidas]]*2.56779661016949,0)</f>
        <v>2285.3389830508463</v>
      </c>
      <c r="BA65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65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35</v>
      </c>
      <c r="BC65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65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70</v>
      </c>
      <c r="BE65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65" s="116">
        <f>SUM(Tabla5[[#This Row],[Maqueta Reclamos]:[Maqueta Adherencia]])</f>
        <v>160</v>
      </c>
      <c r="BG65" s="117" t="str">
        <f>IF(Tabla5[[#This Row],[Asistidos]]&lt;15,"No","Si")</f>
        <v>Si</v>
      </c>
      <c r="BH65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60</v>
      </c>
      <c r="BI65" s="72"/>
    </row>
    <row r="66" spans="1:61" x14ac:dyDescent="0.25">
      <c r="A66" s="30" t="s">
        <v>140</v>
      </c>
      <c r="B66" s="30" t="s">
        <v>142</v>
      </c>
      <c r="C66" s="30" t="s">
        <v>56</v>
      </c>
      <c r="D66" s="67">
        <f>IFERROR(VLOOKUP(Tabla5[[#This Row],[DNI]],Toma!A:F,6,0),"")</f>
        <v>44545</v>
      </c>
      <c r="E66" s="67">
        <f>IFERROR(VLOOKUP(Tabla5[[#This Row],[DNI]],Toma!A:G,7,0),"")</f>
        <v>0</v>
      </c>
      <c r="F66" s="30" t="str">
        <f t="shared" ca="1" si="22"/>
        <v>3 año(s); 10 mes(es) y 10 día(s)</v>
      </c>
      <c r="G66" s="30" t="str">
        <f t="shared" si="23"/>
        <v>ANTIGUO</v>
      </c>
      <c r="H66" s="114" t="str">
        <f>IFERROR(VLOOKUP(Tabla5[[#This Row],[DNI]],Toma!A:ZY,9,0),"")</f>
        <v>MADRUGADA</v>
      </c>
      <c r="I66" s="114" t="str">
        <f>UPPER(IFERROR(VLOOKUP(Tabla5[[#This Row],[DNI]],Toma!A:ZY,5,0),""))</f>
        <v>ACTIVO</v>
      </c>
      <c r="J66" s="114" t="str">
        <f>IFERROR(VLOOKUP(Tabla5[[#This Row],[DNI]],Toma!A:ZY,14,0),"")</f>
        <v>MESA AYUDA</v>
      </c>
      <c r="K66" s="114" t="str">
        <f>IFERROR(VLOOKUP(Tabla5[[#This Row],[DNI]],Toma!A:ZY,10,0),"")</f>
        <v>FULL TIME</v>
      </c>
      <c r="L66" s="68">
        <f>IFERROR(IFERROR(VLOOKUP(A66,Estado!A:E,5,0),"")+IFERROR(VLOOKUP(A66,'Estados OnPremise'!A:D,4,0),""),IFERROR(VLOOKUP(A66,Estado!A:E,5,0),""))</f>
        <v>5.3313908564814811</v>
      </c>
      <c r="M66" s="68">
        <f>IF(Tabla5[[#This Row],[Modalidad]]="FULL TIME",IFERROR((AE66+AF66)*"08:00:00",0),IFERROR((AE66+AF66)*"04:00:00",0))</f>
        <v>5.6666666666666661</v>
      </c>
      <c r="N66" s="16">
        <f t="shared" si="24"/>
        <v>0.94083368055555561</v>
      </c>
      <c r="O66" s="114">
        <f>IFERROR(VLOOKUP(A66,Rendimiento!A:E,5,0),"")+IFERROR(VLOOKUP(A66,'Rendimiento OnPremise'!A:E,5,0),0)</f>
        <v>485</v>
      </c>
      <c r="P66" s="69">
        <f t="shared" si="25"/>
        <v>998.75</v>
      </c>
      <c r="Q66" s="70">
        <f t="shared" si="26"/>
        <v>0.4856070087609512</v>
      </c>
      <c r="R66" s="11">
        <f t="shared" si="27"/>
        <v>2.1552199074074073E-3</v>
      </c>
      <c r="S66" s="13">
        <f>IFERROR(AVERAGEIF(Tabla5[[#This Row],[TMO SEG GC]:[TMO SEG OP]],"&lt;&gt;0"),0)</f>
        <v>186.21100000000001</v>
      </c>
      <c r="T66" s="13">
        <f>IFERROR(VLOOKUP(A66,Rendimiento!A:G,7,0),0)</f>
        <v>186.21100000000001</v>
      </c>
      <c r="U66" s="13" t="str">
        <f>IFERROR(VLOOKUP(A66,'Rendimiento OnPremise'!A:U,21,0),"")</f>
        <v/>
      </c>
      <c r="V66" s="11">
        <f t="shared" si="28"/>
        <v>2.1334953703703702E-3</v>
      </c>
      <c r="W66" s="12">
        <f>IFERROR(VLOOKUP(A66,Rendimiento!A:ZZ,8,0),0)</f>
        <v>184.334</v>
      </c>
      <c r="X66" s="11">
        <f t="shared" si="29"/>
        <v>1.0172453703703704E-4</v>
      </c>
      <c r="Y66" s="12">
        <f>IFERROR(VLOOKUP(A66,Rendimiento!A:ZZ,9,0),0)</f>
        <v>8.7889999999999997</v>
      </c>
      <c r="Z66" s="11">
        <f t="shared" si="30"/>
        <v>2.6217592592592596E-4</v>
      </c>
      <c r="AA66" s="12">
        <f>IFERROR(VLOOKUP(Tabla5[[#This Row],[DNI]],Rendimiento!A:J,10,0),0)</f>
        <v>22.652000000000001</v>
      </c>
      <c r="AB66" s="17">
        <f>IFERROR(VLOOKUP(Tabla5[[#This Row],[DNI]],Calidad!A:Q,17,0),"-")</f>
        <v>0.90200000000000002</v>
      </c>
      <c r="AC66" s="74">
        <f>IFERROR(VLOOKUP(Tabla5[[#This Row],[DNI]],Satisfacción!A:H,8,0),"-")</f>
        <v>0.75172413793103443</v>
      </c>
      <c r="AD66" s="16"/>
      <c r="AE66" s="115">
        <f>IFERROR(VLOOKUP(Tabla5[[#This Row],[DNI]],Toma!A:ZY,'Resumen Asesores'!AE$14,0),"")</f>
        <v>17</v>
      </c>
      <c r="AF66" s="115">
        <f>IFERROR(VLOOKUP(Tabla5[[#This Row],[DNI]],Toma!A:ZY,'Resumen Asesores'!AF$14,0),"")</f>
        <v>0</v>
      </c>
      <c r="AG66" s="115">
        <f>IFERROR(VLOOKUP(Tabla5[[#This Row],[DNI]],Toma!A:ZY,'Resumen Asesores'!AG$14,0),"")</f>
        <v>0</v>
      </c>
      <c r="AH66" s="115">
        <f>IFERROR(VLOOKUP(Tabla5[[#This Row],[DNI]],Toma!A:ZY,'Resumen Asesores'!AH$14,0),"")</f>
        <v>0</v>
      </c>
      <c r="AI66" s="115">
        <f>IFERROR(VLOOKUP(Tabla5[[#This Row],[DNI]],Toma!A:ZY,'Resumen Asesores'!AI$14,0),"")</f>
        <v>0</v>
      </c>
      <c r="AJ66" s="115">
        <f>IFERROR(VLOOKUP(Tabla5[[#This Row],[DNI]],Toma!A:ZY,'Resumen Asesores'!AJ$14,0),"")</f>
        <v>0</v>
      </c>
      <c r="AK66" s="115">
        <f>IFERROR(VLOOKUP(Tabla5[[#This Row],[DNI]],Toma!A:ZY,'Resumen Asesores'!AK$14,0),"")</f>
        <v>0</v>
      </c>
      <c r="AL66" s="115">
        <f>IFERROR(VLOOKUP(Tabla5[[#This Row],[DNI]],Toma!A:ZY,'Resumen Asesores'!AL$14,0),"")</f>
        <v>0</v>
      </c>
      <c r="AM66" s="115">
        <f>IFERROR(VLOOKUP(Tabla5[[#This Row],[DNI]],Toma!A:ZY,'Resumen Asesores'!AM$14,0),"")</f>
        <v>2</v>
      </c>
      <c r="AN66" s="115">
        <f>IFERROR(VLOOKUP(Tabla5[[#This Row],[DNI]],Toma!A:ZY,'Resumen Asesores'!AN$14,0),"")</f>
        <v>0</v>
      </c>
      <c r="AO66" s="115">
        <f>IFERROR(VLOOKUP(Tabla5[[#This Row],[DNI]],Toma!A:ZY,'Resumen Asesores'!AO$14,0),"")</f>
        <v>3</v>
      </c>
      <c r="AP66" s="9">
        <f t="shared" si="31"/>
        <v>0</v>
      </c>
      <c r="AQ66" s="115">
        <f>SUM(Tabla5[[#This Row],[Asistidos]:[DSO]])</f>
        <v>22</v>
      </c>
      <c r="AR66" s="114" t="str">
        <f>IF(Tabla5[[#This Row],[% Horas]]=0,"-",IF(Tabla5[[#This Row],[% Horas]]&gt;=92%,"Cumple","No Cumple"))</f>
        <v>Cumple</v>
      </c>
      <c r="AS66" s="114" t="str">
        <f>IF(Tabla5[[#This Row],[% Productividad]]=0,"-",IF(Tabla5[[#This Row],[% Productividad]]&gt;=100%,"Cumple","No Cumple"))</f>
        <v>No Cumple</v>
      </c>
      <c r="AT66" s="114" t="str">
        <f>IF(Tabla5[[#This Row],[TMO FIN SEG]]=0,"-",IF(Tabla5[[#This Row],[TMO FIN SEG]]&lt;290,"Cumple","No Cumple"))</f>
        <v>Cumple</v>
      </c>
      <c r="AU66" s="114" t="str">
        <f>IF(Tabla5[[#This Row],[Nota de Calidad]]="-","-",IF(Tabla5[[#This Row],[Nota de Calidad]]&gt;=85%,"Cumple","No Cumple"))</f>
        <v>Cumple</v>
      </c>
      <c r="AV66" s="114" t="str">
        <f>IF(Tabla5[[#This Row],[Nota de Satisfación]]="-","-",IF(Tabla5[[#This Row],[Nota de Satisfación]]&gt;=78%,"Cumple","No Cumple"))</f>
        <v>No Cumple</v>
      </c>
      <c r="AW66" s="114" t="str">
        <f>IF(Tabla5[[#This Row],[Asistidos]]=0,"-",IF(Tabla5[[#This Row],[F]]&gt;=1,"No Cumple","Cumple"))</f>
        <v>Cumple</v>
      </c>
      <c r="AX66" s="114">
        <f>COUNTIF(Tabla5[[#This Row],[Adherencia]:[Presentismo]],"No Cumple")</f>
        <v>2</v>
      </c>
      <c r="AY66" s="70" t="str">
        <f t="shared" si="32"/>
        <v/>
      </c>
      <c r="AZ66" s="71">
        <f>IFERROR(Tabla5[[#This Row],[Llam. Atendidas]]*2.56779661016949,0)</f>
        <v>1245.3813559322027</v>
      </c>
      <c r="BA66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66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40</v>
      </c>
      <c r="BC66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60</v>
      </c>
      <c r="BD66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66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30</v>
      </c>
      <c r="BF66" s="116">
        <f>SUM(Tabla5[[#This Row],[Maqueta Reclamos]:[Maqueta Adherencia]])</f>
        <v>130</v>
      </c>
      <c r="BG66" s="117" t="str">
        <f>IF(Tabla5[[#This Row],[Asistidos]]&lt;15,"No","Si")</f>
        <v>Si</v>
      </c>
      <c r="BH66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130</v>
      </c>
      <c r="BI66" s="72"/>
    </row>
    <row r="67" spans="1:61" x14ac:dyDescent="0.25">
      <c r="A67" s="30" t="s">
        <v>172</v>
      </c>
      <c r="B67" s="30" t="s">
        <v>174</v>
      </c>
      <c r="C67" s="30" t="s">
        <v>18</v>
      </c>
      <c r="D67" s="67">
        <f>IFERROR(VLOOKUP(Tabla5[[#This Row],[DNI]],Toma!A:F,6,0),"")</f>
        <v>44593</v>
      </c>
      <c r="E67" s="67">
        <f>IFERROR(VLOOKUP(Tabla5[[#This Row],[DNI]],Toma!A:G,7,0),"")</f>
        <v>0</v>
      </c>
      <c r="F67" s="30" t="str">
        <f t="shared" ca="1" si="22"/>
        <v>3 año(s); 8 mes(es) y 24 día(s)</v>
      </c>
      <c r="G67" s="30" t="str">
        <f t="shared" si="23"/>
        <v>ANTIGUO</v>
      </c>
      <c r="H67" s="114" t="str">
        <f>IFERROR(VLOOKUP(Tabla5[[#This Row],[DNI]],Toma!A:ZY,9,0),"")</f>
        <v>MAÑANA</v>
      </c>
      <c r="I67" s="114" t="str">
        <f>UPPER(IFERROR(VLOOKUP(Tabla5[[#This Row],[DNI]],Toma!A:ZY,5,0),""))</f>
        <v>ACTIVO</v>
      </c>
      <c r="J67" s="114" t="str">
        <f>IFERROR(VLOOKUP(Tabla5[[#This Row],[DNI]],Toma!A:ZY,14,0),"")</f>
        <v>A.CORRESPONSAL</v>
      </c>
      <c r="K67" s="114" t="str">
        <f>IFERROR(VLOOKUP(Tabla5[[#This Row],[DNI]],Toma!A:ZY,10,0),"")</f>
        <v>FULL TIME</v>
      </c>
      <c r="L67" s="68">
        <f>IFERROR(IFERROR(VLOOKUP(A67,Estado!A:E,5,0),"")+IFERROR(VLOOKUP(A67,'Estados OnPremise'!A:D,4,0),""),IFERROR(VLOOKUP(A67,Estado!A:E,5,0),""))</f>
        <v>5.346781759259259</v>
      </c>
      <c r="M67" s="68">
        <f>IF(Tabla5[[#This Row],[Modalidad]]="FULL TIME",IFERROR((AE67+AF67)*"08:00:00",0),IFERROR((AE67+AF67)*"04:00:00",0))</f>
        <v>5.333333333333333</v>
      </c>
      <c r="N67" s="16">
        <f t="shared" si="24"/>
        <v>1</v>
      </c>
      <c r="O67" s="114">
        <f>IFERROR(VLOOKUP(A67,Rendimiento!A:E,5,0),"")+IFERROR(VLOOKUP(A67,'Rendimiento OnPremise'!A:E,5,0),0)</f>
        <v>1303</v>
      </c>
      <c r="P67" s="69">
        <f t="shared" si="25"/>
        <v>940</v>
      </c>
      <c r="Q67" s="70">
        <f t="shared" si="26"/>
        <v>1.3861702127659574</v>
      </c>
      <c r="R67" s="11">
        <f t="shared" si="27"/>
        <v>2.1565972222222225E-3</v>
      </c>
      <c r="S67" s="13">
        <f>IFERROR(AVERAGEIF(Tabla5[[#This Row],[TMO SEG GC]:[TMO SEG OP]],"&lt;&gt;0"),0)</f>
        <v>186.33</v>
      </c>
      <c r="T67" s="13">
        <f>IFERROR(VLOOKUP(A67,Rendimiento!A:G,7,0),0)</f>
        <v>186.33</v>
      </c>
      <c r="U67" s="13" t="str">
        <f>IFERROR(VLOOKUP(A67,'Rendimiento OnPremise'!A:U,21,0),"")</f>
        <v/>
      </c>
      <c r="V67" s="11">
        <f t="shared" si="28"/>
        <v>2.915960648148148E-3</v>
      </c>
      <c r="W67" s="12">
        <f>IFERROR(VLOOKUP(A67,Rendimiento!A:ZZ,8,0),0)</f>
        <v>251.93899999999999</v>
      </c>
      <c r="X67" s="11">
        <f t="shared" si="29"/>
        <v>6.8032407407407413E-5</v>
      </c>
      <c r="Y67" s="12">
        <f>IFERROR(VLOOKUP(A67,Rendimiento!A:ZZ,9,0),0)</f>
        <v>5.8780000000000001</v>
      </c>
      <c r="Z67" s="11">
        <f t="shared" si="30"/>
        <v>1.0798611111111111E-4</v>
      </c>
      <c r="AA67" s="12">
        <f>IFERROR(VLOOKUP(Tabla5[[#This Row],[DNI]],Rendimiento!A:J,10,0),0)</f>
        <v>9.33</v>
      </c>
      <c r="AB67" s="17">
        <f>IFERROR(VLOOKUP(Tabla5[[#This Row],[DNI]],Calidad!A:Q,17,0),"-")</f>
        <v>0.90200000000000002</v>
      </c>
      <c r="AC67" s="74">
        <f>IFERROR(VLOOKUP(Tabla5[[#This Row],[DNI]],Satisfacción!A:H,8,0),"-")</f>
        <v>0.86614173228346458</v>
      </c>
      <c r="AD67" s="16"/>
      <c r="AE67" s="115">
        <f>IFERROR(VLOOKUP(Tabla5[[#This Row],[DNI]],Toma!A:ZY,'Resumen Asesores'!AE$14,0),"")</f>
        <v>16</v>
      </c>
      <c r="AF67" s="115">
        <f>IFERROR(VLOOKUP(Tabla5[[#This Row],[DNI]],Toma!A:ZY,'Resumen Asesores'!AF$14,0),"")</f>
        <v>0</v>
      </c>
      <c r="AG67" s="115">
        <f>IFERROR(VLOOKUP(Tabla5[[#This Row],[DNI]],Toma!A:ZY,'Resumen Asesores'!AG$14,0),"")</f>
        <v>0</v>
      </c>
      <c r="AH67" s="115">
        <f>IFERROR(VLOOKUP(Tabla5[[#This Row],[DNI]],Toma!A:ZY,'Resumen Asesores'!AH$14,0),"")</f>
        <v>0</v>
      </c>
      <c r="AI67" s="115">
        <f>IFERROR(VLOOKUP(Tabla5[[#This Row],[DNI]],Toma!A:ZY,'Resumen Asesores'!AI$14,0),"")</f>
        <v>0</v>
      </c>
      <c r="AJ67" s="115">
        <f>IFERROR(VLOOKUP(Tabla5[[#This Row],[DNI]],Toma!A:ZY,'Resumen Asesores'!AJ$14,0),"")</f>
        <v>0</v>
      </c>
      <c r="AK67" s="115">
        <f>IFERROR(VLOOKUP(Tabla5[[#This Row],[DNI]],Toma!A:ZY,'Resumen Asesores'!AK$14,0),"")</f>
        <v>2</v>
      </c>
      <c r="AL67" s="115">
        <f>IFERROR(VLOOKUP(Tabla5[[#This Row],[DNI]],Toma!A:ZY,'Resumen Asesores'!AL$14,0),"")</f>
        <v>0</v>
      </c>
      <c r="AM67" s="115">
        <f>IFERROR(VLOOKUP(Tabla5[[#This Row],[DNI]],Toma!A:ZY,'Resumen Asesores'!AM$14,0),"")</f>
        <v>1</v>
      </c>
      <c r="AN67" s="115">
        <f>IFERROR(VLOOKUP(Tabla5[[#This Row],[DNI]],Toma!A:ZY,'Resumen Asesores'!AN$14,0),"")</f>
        <v>0</v>
      </c>
      <c r="AO67" s="115">
        <f>IFERROR(VLOOKUP(Tabla5[[#This Row],[DNI]],Toma!A:ZY,'Resumen Asesores'!AO$14,0),"")</f>
        <v>3</v>
      </c>
      <c r="AP67" s="9">
        <f t="shared" si="31"/>
        <v>0</v>
      </c>
      <c r="AQ67" s="115">
        <f>SUM(Tabla5[[#This Row],[Asistidos]:[DSO]])</f>
        <v>22</v>
      </c>
      <c r="AR67" s="114" t="str">
        <f>IF(Tabla5[[#This Row],[% Horas]]=0,"-",IF(Tabla5[[#This Row],[% Horas]]&gt;=92%,"Cumple","No Cumple"))</f>
        <v>Cumple</v>
      </c>
      <c r="AS67" s="114" t="str">
        <f>IF(Tabla5[[#This Row],[% Productividad]]=0,"-",IF(Tabla5[[#This Row],[% Productividad]]&gt;=100%,"Cumple","No Cumple"))</f>
        <v>Cumple</v>
      </c>
      <c r="AT67" s="114" t="str">
        <f>IF(Tabla5[[#This Row],[TMO FIN SEG]]=0,"-",IF(Tabla5[[#This Row],[TMO FIN SEG]]&lt;290,"Cumple","No Cumple"))</f>
        <v>Cumple</v>
      </c>
      <c r="AU67" s="114" t="str">
        <f>IF(Tabla5[[#This Row],[Nota de Calidad]]="-","-",IF(Tabla5[[#This Row],[Nota de Calidad]]&gt;=85%,"Cumple","No Cumple"))</f>
        <v>Cumple</v>
      </c>
      <c r="AV67" s="114" t="str">
        <f>IF(Tabla5[[#This Row],[Nota de Satisfación]]="-","-",IF(Tabla5[[#This Row],[Nota de Satisfación]]&gt;=78%,"Cumple","No Cumple"))</f>
        <v>Cumple</v>
      </c>
      <c r="AW67" s="114" t="str">
        <f>IF(Tabla5[[#This Row],[Asistidos]]=0,"-",IF(Tabla5[[#This Row],[F]]&gt;=1,"No Cumple","Cumple"))</f>
        <v>Cumple</v>
      </c>
      <c r="AX67" s="114">
        <f>COUNTIF(Tabla5[[#This Row],[Adherencia]:[Presentismo]],"No Cumple")</f>
        <v>0</v>
      </c>
      <c r="AY67" s="70" t="str">
        <f t="shared" si="32"/>
        <v/>
      </c>
      <c r="AZ67" s="71">
        <f>IFERROR(Tabla5[[#This Row],[Llam. Atendidas]]*2.56779661016949,0)</f>
        <v>3345.8389830508454</v>
      </c>
      <c r="BA67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67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35</v>
      </c>
      <c r="BC67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67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67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67" s="116">
        <f>SUM(Tabla5[[#This Row],[Maqueta Reclamos]:[Maqueta Adherencia]])</f>
        <v>90</v>
      </c>
      <c r="BG67" s="117" t="str">
        <f>IF(Tabla5[[#This Row],[Asistidos]]&lt;15,"No","Si")</f>
        <v>Si</v>
      </c>
      <c r="BH67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90</v>
      </c>
      <c r="BI67" s="72"/>
    </row>
    <row r="68" spans="1:61" x14ac:dyDescent="0.25">
      <c r="A68" s="30" t="s">
        <v>611</v>
      </c>
      <c r="B68" s="30" t="s">
        <v>613</v>
      </c>
      <c r="C68" s="30" t="s">
        <v>18</v>
      </c>
      <c r="D68" s="67">
        <f>IFERROR(VLOOKUP(Tabla5[[#This Row],[DNI]],Toma!A:F,6,0),"")</f>
        <v>45905</v>
      </c>
      <c r="E68" s="67">
        <f>IFERROR(VLOOKUP(Tabla5[[#This Row],[DNI]],Toma!A:G,7,0),"")</f>
        <v>0</v>
      </c>
      <c r="F68" s="30" t="str">
        <f t="shared" ca="1" si="22"/>
        <v>0 año(s); 1 mes(es) y 20 día(s)</v>
      </c>
      <c r="G68" s="30" t="str">
        <f t="shared" si="23"/>
        <v>NUEVO</v>
      </c>
      <c r="H68" s="114" t="str">
        <f>IFERROR(VLOOKUP(Tabla5[[#This Row],[DNI]],Toma!A:ZY,9,0),"")</f>
        <v>MAÑANA</v>
      </c>
      <c r="I68" s="114" t="str">
        <f>UPPER(IFERROR(VLOOKUP(Tabla5[[#This Row],[DNI]],Toma!A:ZY,5,0),""))</f>
        <v>ACTIVO</v>
      </c>
      <c r="J68" s="114" t="str">
        <f>IFERROR(VLOOKUP(Tabla5[[#This Row],[DNI]],Toma!A:ZY,14,0),"")</f>
        <v>MESA AYUDA</v>
      </c>
      <c r="K68" s="114" t="str">
        <f>IFERROR(VLOOKUP(Tabla5[[#This Row],[DNI]],Toma!A:ZY,10,0),"")</f>
        <v>FULL TIME</v>
      </c>
      <c r="L68" s="68">
        <f>IFERROR(IFERROR(VLOOKUP(A68,Estado!A:E,5,0),"")+IFERROR(VLOOKUP(A68,'Estados OnPremise'!A:D,4,0),""),IFERROR(VLOOKUP(A68,Estado!A:E,5,0),""))</f>
        <v>5.9951950810185179</v>
      </c>
      <c r="M68" s="68">
        <f>IF(Tabla5[[#This Row],[Modalidad]]="FULL TIME",IFERROR((AE68+AF68)*"08:00:00",0),IFERROR((AE68+AF68)*"04:00:00",0))</f>
        <v>6.333333333333333</v>
      </c>
      <c r="N68" s="16">
        <f t="shared" si="24"/>
        <v>0.94660974963450284</v>
      </c>
      <c r="O68" s="114">
        <f>IFERROR(VLOOKUP(A68,Rendimiento!A:E,5,0),"")+IFERROR(VLOOKUP(A68,'Rendimiento OnPremise'!A:E,5,0),0)</f>
        <v>1163</v>
      </c>
      <c r="P68" s="69">
        <f t="shared" si="25"/>
        <v>1116.25</v>
      </c>
      <c r="Q68" s="70">
        <f t="shared" si="26"/>
        <v>1.0418812989921613</v>
      </c>
      <c r="R68" s="11">
        <f t="shared" si="27"/>
        <v>2.1746180555555555E-3</v>
      </c>
      <c r="S68" s="13">
        <f>IFERROR(AVERAGEIF(Tabla5[[#This Row],[TMO SEG GC]:[TMO SEG OP]],"&lt;&gt;0"),0)</f>
        <v>187.887</v>
      </c>
      <c r="T68" s="13">
        <f>IFERROR(VLOOKUP(A68,Rendimiento!A:G,7,0),0)</f>
        <v>187.887</v>
      </c>
      <c r="U68" s="13" t="str">
        <f>IFERROR(VLOOKUP(A68,'Rendimiento OnPremise'!A:U,21,0),"")</f>
        <v/>
      </c>
      <c r="V68" s="11">
        <f t="shared" si="28"/>
        <v>3.6977893518518514E-3</v>
      </c>
      <c r="W68" s="12">
        <f>IFERROR(VLOOKUP(A68,Rendimiento!A:ZZ,8,0),0)</f>
        <v>319.48899999999998</v>
      </c>
      <c r="X68" s="11">
        <f t="shared" si="29"/>
        <v>1.1574074074074075E-4</v>
      </c>
      <c r="Y68" s="12">
        <f>IFERROR(VLOOKUP(A68,Rendimiento!A:ZZ,9,0),0)</f>
        <v>10</v>
      </c>
      <c r="Z68" s="11">
        <f t="shared" si="30"/>
        <v>0</v>
      </c>
      <c r="AA68" s="12">
        <f>IFERROR(VLOOKUP(Tabla5[[#This Row],[DNI]],Rendimiento!A:J,10,0),0)</f>
        <v>0</v>
      </c>
      <c r="AB68" s="17">
        <f>IFERROR(VLOOKUP(Tabla5[[#This Row],[DNI]],Calidad!A:Q,17,0),"-")</f>
        <v>0.81800000000000006</v>
      </c>
      <c r="AC68" s="74">
        <f>IFERROR(VLOOKUP(Tabla5[[#This Row],[DNI]],Satisfacción!A:H,8,0),"-")</f>
        <v>0.79146919431279616</v>
      </c>
      <c r="AD68" s="16"/>
      <c r="AE68" s="115">
        <f>IFERROR(VLOOKUP(Tabla5[[#This Row],[DNI]],Toma!A:ZY,'Resumen Asesores'!AE$14,0),"")</f>
        <v>19</v>
      </c>
      <c r="AF68" s="115">
        <f>IFERROR(VLOOKUP(Tabla5[[#This Row],[DNI]],Toma!A:ZY,'Resumen Asesores'!AF$14,0),"")</f>
        <v>0</v>
      </c>
      <c r="AG68" s="115">
        <f>IFERROR(VLOOKUP(Tabla5[[#This Row],[DNI]],Toma!A:ZY,'Resumen Asesores'!AG$14,0),"")</f>
        <v>0</v>
      </c>
      <c r="AH68" s="115">
        <f>IFERROR(VLOOKUP(Tabla5[[#This Row],[DNI]],Toma!A:ZY,'Resumen Asesores'!AH$14,0),"")</f>
        <v>0</v>
      </c>
      <c r="AI68" s="115">
        <f>IFERROR(VLOOKUP(Tabla5[[#This Row],[DNI]],Toma!A:ZY,'Resumen Asesores'!AI$14,0),"")</f>
        <v>0</v>
      </c>
      <c r="AJ68" s="115">
        <f>IFERROR(VLOOKUP(Tabla5[[#This Row],[DNI]],Toma!A:ZY,'Resumen Asesores'!AJ$14,0),"")</f>
        <v>0</v>
      </c>
      <c r="AK68" s="115">
        <f>IFERROR(VLOOKUP(Tabla5[[#This Row],[DNI]],Toma!A:ZY,'Resumen Asesores'!AK$14,0),"")</f>
        <v>0</v>
      </c>
      <c r="AL68" s="115">
        <f>IFERROR(VLOOKUP(Tabla5[[#This Row],[DNI]],Toma!A:ZY,'Resumen Asesores'!AL$14,0),"")</f>
        <v>0</v>
      </c>
      <c r="AM68" s="115">
        <f>IFERROR(VLOOKUP(Tabla5[[#This Row],[DNI]],Toma!A:ZY,'Resumen Asesores'!AM$14,0),"")</f>
        <v>1</v>
      </c>
      <c r="AN68" s="115">
        <f>IFERROR(VLOOKUP(Tabla5[[#This Row],[DNI]],Toma!A:ZY,'Resumen Asesores'!AN$14,0),"")</f>
        <v>0</v>
      </c>
      <c r="AO68" s="115">
        <f>IFERROR(VLOOKUP(Tabla5[[#This Row],[DNI]],Toma!A:ZY,'Resumen Asesores'!AO$14,0),"")</f>
        <v>3</v>
      </c>
      <c r="AP68" s="9">
        <f t="shared" si="31"/>
        <v>0</v>
      </c>
      <c r="AQ68" s="115">
        <f>SUM(Tabla5[[#This Row],[Asistidos]:[DSO]])</f>
        <v>23</v>
      </c>
      <c r="AR68" s="114" t="str">
        <f>IF(Tabla5[[#This Row],[% Horas]]=0,"-",IF(Tabla5[[#This Row],[% Horas]]&gt;=92%,"Cumple","No Cumple"))</f>
        <v>Cumple</v>
      </c>
      <c r="AS68" s="114" t="str">
        <f>IF(Tabla5[[#This Row],[% Productividad]]=0,"-",IF(Tabla5[[#This Row],[% Productividad]]&gt;=100%,"Cumple","No Cumple"))</f>
        <v>Cumple</v>
      </c>
      <c r="AT68" s="114" t="str">
        <f>IF(Tabla5[[#This Row],[TMO FIN SEG]]=0,"-",IF(Tabla5[[#This Row],[TMO FIN SEG]]&lt;290,"Cumple","No Cumple"))</f>
        <v>Cumple</v>
      </c>
      <c r="AU68" s="114" t="str">
        <f>IF(Tabla5[[#This Row],[Nota de Calidad]]="-","-",IF(Tabla5[[#This Row],[Nota de Calidad]]&gt;=85%,"Cumple","No Cumple"))</f>
        <v>No Cumple</v>
      </c>
      <c r="AV68" s="114" t="str">
        <f>IF(Tabla5[[#This Row],[Nota de Satisfación]]="-","-",IF(Tabla5[[#This Row],[Nota de Satisfación]]&gt;=78%,"Cumple","No Cumple"))</f>
        <v>Cumple</v>
      </c>
      <c r="AW68" s="114" t="str">
        <f>IF(Tabla5[[#This Row],[Asistidos]]=0,"-",IF(Tabla5[[#This Row],[F]]&gt;=1,"No Cumple","Cumple"))</f>
        <v>Cumple</v>
      </c>
      <c r="AX68" s="114">
        <f>COUNTIF(Tabla5[[#This Row],[Adherencia]:[Presentismo]],"No Cumple")</f>
        <v>1</v>
      </c>
      <c r="AY68" s="70" t="str">
        <f t="shared" si="32"/>
        <v/>
      </c>
      <c r="AZ68" s="71">
        <f>IFERROR(Tabla5[[#This Row],[Llam. Atendidas]]*2.56779661016949,0)</f>
        <v>2986.3474576271169</v>
      </c>
      <c r="BA68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68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68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68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68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68" s="116">
        <f>SUM(Tabla5[[#This Row],[Maqueta Reclamos]:[Maqueta Adherencia]])</f>
        <v>55</v>
      </c>
      <c r="BG68" s="117" t="str">
        <f>IF(Tabla5[[#This Row],[Asistidos]]&lt;15,"No","Si")</f>
        <v>Si</v>
      </c>
      <c r="BH68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55</v>
      </c>
      <c r="BI68" s="72"/>
    </row>
    <row r="69" spans="1:61" x14ac:dyDescent="0.25">
      <c r="A69" s="30" t="s">
        <v>122</v>
      </c>
      <c r="B69" s="30" t="s">
        <v>124</v>
      </c>
      <c r="C69" s="30" t="s">
        <v>18</v>
      </c>
      <c r="D69" s="67">
        <f>IFERROR(VLOOKUP(Tabla5[[#This Row],[DNI]],Toma!A:F,6,0),"")</f>
        <v>45174</v>
      </c>
      <c r="E69" s="67">
        <f>IFERROR(VLOOKUP(Tabla5[[#This Row],[DNI]],Toma!A:G,7,0),"")</f>
        <v>0</v>
      </c>
      <c r="F69" s="30" t="str">
        <f t="shared" ca="1" si="22"/>
        <v>2 año(s); 1 mes(es) y 20 día(s)</v>
      </c>
      <c r="G69" s="30" t="str">
        <f t="shared" si="23"/>
        <v>ANTIGUO</v>
      </c>
      <c r="H69" s="114" t="str">
        <f>IFERROR(VLOOKUP(Tabla5[[#This Row],[DNI]],Toma!A:ZY,9,0),"")</f>
        <v>MAÑANA</v>
      </c>
      <c r="I69" s="114" t="str">
        <f>UPPER(IFERROR(VLOOKUP(Tabla5[[#This Row],[DNI]],Toma!A:ZY,5,0),""))</f>
        <v>ACTIVO</v>
      </c>
      <c r="J69" s="114" t="str">
        <f>IFERROR(VLOOKUP(Tabla5[[#This Row],[DNI]],Toma!A:ZY,14,0),"")</f>
        <v>MESA AYUDA</v>
      </c>
      <c r="K69" s="114" t="str">
        <f>IFERROR(VLOOKUP(Tabla5[[#This Row],[DNI]],Toma!A:ZY,10,0),"")</f>
        <v>FULL TIME</v>
      </c>
      <c r="L69" s="68">
        <f>IFERROR(IFERROR(VLOOKUP(A69,Estado!A:E,5,0),"")+IFERROR(VLOOKUP(A69,'Estados OnPremise'!A:D,4,0),""),IFERROR(VLOOKUP(A69,Estado!A:E,5,0),""))</f>
        <v>6.9883229861111111</v>
      </c>
      <c r="M69" s="68">
        <f>IF(Tabla5[[#This Row],[Modalidad]]="FULL TIME",IFERROR((AE69+AF69)*"08:00:00",0),IFERROR((AE69+AF69)*"04:00:00",0))</f>
        <v>6</v>
      </c>
      <c r="N69" s="16">
        <f t="shared" si="24"/>
        <v>1</v>
      </c>
      <c r="O69" s="114">
        <f>IFERROR(VLOOKUP(A69,Rendimiento!A:E,5,0),"")+IFERROR(VLOOKUP(A69,'Rendimiento OnPremise'!A:E,5,0),0)</f>
        <v>2010</v>
      </c>
      <c r="P69" s="69">
        <f t="shared" si="25"/>
        <v>1057.5</v>
      </c>
      <c r="Q69" s="70">
        <f t="shared" si="26"/>
        <v>1.9007092198581561</v>
      </c>
      <c r="R69" s="11">
        <f t="shared" si="27"/>
        <v>1.7178703703703705E-3</v>
      </c>
      <c r="S69" s="13">
        <f>IFERROR(AVERAGEIF(Tabla5[[#This Row],[TMO SEG GC]:[TMO SEG OP]],"&lt;&gt;0"),0)</f>
        <v>148.42400000000001</v>
      </c>
      <c r="T69" s="13">
        <f>IFERROR(VLOOKUP(A69,Rendimiento!A:G,7,0),0)</f>
        <v>148.42400000000001</v>
      </c>
      <c r="U69" s="13" t="str">
        <f>IFERROR(VLOOKUP(A69,'Rendimiento OnPremise'!A:U,21,0),"")</f>
        <v/>
      </c>
      <c r="V69" s="11">
        <f t="shared" si="28"/>
        <v>2.3394791666666668E-3</v>
      </c>
      <c r="W69" s="12">
        <f>IFERROR(VLOOKUP(A69,Rendimiento!A:ZZ,8,0),0)</f>
        <v>202.131</v>
      </c>
      <c r="X69" s="11">
        <f t="shared" si="29"/>
        <v>7.1400462962962956E-5</v>
      </c>
      <c r="Y69" s="12">
        <f>IFERROR(VLOOKUP(A69,Rendimiento!A:ZZ,9,0),0)</f>
        <v>6.1689999999999996</v>
      </c>
      <c r="Z69" s="11">
        <f t="shared" si="30"/>
        <v>7.145833333333334E-5</v>
      </c>
      <c r="AA69" s="12">
        <f>IFERROR(VLOOKUP(Tabla5[[#This Row],[DNI]],Rendimiento!A:J,10,0),0)</f>
        <v>6.1740000000000004</v>
      </c>
      <c r="AB69" s="17">
        <f>IFERROR(VLOOKUP(Tabla5[[#This Row],[DNI]],Calidad!A:Q,17,0),"-")</f>
        <v>0.86</v>
      </c>
      <c r="AC69" s="74">
        <f>IFERROR(VLOOKUP(Tabla5[[#This Row],[DNI]],Satisfacción!A:H,8,0),"-")</f>
        <v>0.74509803921568629</v>
      </c>
      <c r="AD69" s="16"/>
      <c r="AE69" s="115">
        <f>IFERROR(VLOOKUP(Tabla5[[#This Row],[DNI]],Toma!A:ZY,'Resumen Asesores'!AE$14,0),"")</f>
        <v>18</v>
      </c>
      <c r="AF69" s="115">
        <f>IFERROR(VLOOKUP(Tabla5[[#This Row],[DNI]],Toma!A:ZY,'Resumen Asesores'!AF$14,0),"")</f>
        <v>0</v>
      </c>
      <c r="AG69" s="115">
        <f>IFERROR(VLOOKUP(Tabla5[[#This Row],[DNI]],Toma!A:ZY,'Resumen Asesores'!AG$14,0),"")</f>
        <v>0</v>
      </c>
      <c r="AH69" s="115">
        <f>IFERROR(VLOOKUP(Tabla5[[#This Row],[DNI]],Toma!A:ZY,'Resumen Asesores'!AH$14,0),"")</f>
        <v>0</v>
      </c>
      <c r="AI69" s="115">
        <f>IFERROR(VLOOKUP(Tabla5[[#This Row],[DNI]],Toma!A:ZY,'Resumen Asesores'!AI$14,0),"")</f>
        <v>0</v>
      </c>
      <c r="AJ69" s="115">
        <f>IFERROR(VLOOKUP(Tabla5[[#This Row],[DNI]],Toma!A:ZY,'Resumen Asesores'!AJ$14,0),"")</f>
        <v>0</v>
      </c>
      <c r="AK69" s="115">
        <f>IFERROR(VLOOKUP(Tabla5[[#This Row],[DNI]],Toma!A:ZY,'Resumen Asesores'!AK$14,0),"")</f>
        <v>0</v>
      </c>
      <c r="AL69" s="115">
        <f>IFERROR(VLOOKUP(Tabla5[[#This Row],[DNI]],Toma!A:ZY,'Resumen Asesores'!AL$14,0),"")</f>
        <v>0</v>
      </c>
      <c r="AM69" s="115">
        <f>IFERROR(VLOOKUP(Tabla5[[#This Row],[DNI]],Toma!A:ZY,'Resumen Asesores'!AM$14,0),"")</f>
        <v>0</v>
      </c>
      <c r="AN69" s="115">
        <f>IFERROR(VLOOKUP(Tabla5[[#This Row],[DNI]],Toma!A:ZY,'Resumen Asesores'!AN$14,0),"")</f>
        <v>0</v>
      </c>
      <c r="AO69" s="115">
        <f>IFERROR(VLOOKUP(Tabla5[[#This Row],[DNI]],Toma!A:ZY,'Resumen Asesores'!AO$14,0),"")</f>
        <v>3</v>
      </c>
      <c r="AP69" s="9">
        <f t="shared" si="31"/>
        <v>0</v>
      </c>
      <c r="AQ69" s="115">
        <f>SUM(Tabla5[[#This Row],[Asistidos]:[DSO]])</f>
        <v>21</v>
      </c>
      <c r="AR69" s="114" t="str">
        <f>IF(Tabla5[[#This Row],[% Horas]]=0,"-",IF(Tabla5[[#This Row],[% Horas]]&gt;=92%,"Cumple","No Cumple"))</f>
        <v>Cumple</v>
      </c>
      <c r="AS69" s="114" t="str">
        <f>IF(Tabla5[[#This Row],[% Productividad]]=0,"-",IF(Tabla5[[#This Row],[% Productividad]]&gt;=100%,"Cumple","No Cumple"))</f>
        <v>Cumple</v>
      </c>
      <c r="AT69" s="114" t="str">
        <f>IF(Tabla5[[#This Row],[TMO FIN SEG]]=0,"-",IF(Tabla5[[#This Row],[TMO FIN SEG]]&lt;290,"Cumple","No Cumple"))</f>
        <v>Cumple</v>
      </c>
      <c r="AU69" s="114" t="str">
        <f>IF(Tabla5[[#This Row],[Nota de Calidad]]="-","-",IF(Tabla5[[#This Row],[Nota de Calidad]]&gt;=85%,"Cumple","No Cumple"))</f>
        <v>Cumple</v>
      </c>
      <c r="AV69" s="114" t="str">
        <f>IF(Tabla5[[#This Row],[Nota de Satisfación]]="-","-",IF(Tabla5[[#This Row],[Nota de Satisfación]]&gt;=78%,"Cumple","No Cumple"))</f>
        <v>No Cumple</v>
      </c>
      <c r="AW69" s="114" t="str">
        <f>IF(Tabla5[[#This Row],[Asistidos]]=0,"-",IF(Tabla5[[#This Row],[F]]&gt;=1,"No Cumple","Cumple"))</f>
        <v>Cumple</v>
      </c>
      <c r="AX69" s="114">
        <f>COUNTIF(Tabla5[[#This Row],[Adherencia]:[Presentismo]],"No Cumple")</f>
        <v>1</v>
      </c>
      <c r="AY69" s="70" t="str">
        <f t="shared" si="32"/>
        <v/>
      </c>
      <c r="AZ69" s="71">
        <f>IFERROR(Tabla5[[#This Row],[Llam. Atendidas]]*2.56779661016949,0)</f>
        <v>5161.2711864406747</v>
      </c>
      <c r="BA69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69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69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69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70</v>
      </c>
      <c r="BE69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69" s="116">
        <f>SUM(Tabla5[[#This Row],[Maqueta Reclamos]:[Maqueta Adherencia]])</f>
        <v>125</v>
      </c>
      <c r="BG69" s="117" t="str">
        <f>IF(Tabla5[[#This Row],[Asistidos]]&lt;15,"No","Si")</f>
        <v>Si</v>
      </c>
      <c r="BH69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125</v>
      </c>
      <c r="BI69" s="72"/>
    </row>
    <row r="70" spans="1:61" x14ac:dyDescent="0.25">
      <c r="A70" s="30" t="s">
        <v>15</v>
      </c>
      <c r="B70" s="30" t="s">
        <v>17</v>
      </c>
      <c r="C70" s="30" t="s">
        <v>18</v>
      </c>
      <c r="D70" s="67">
        <f>IFERROR(VLOOKUP(Tabla5[[#This Row],[DNI]],Toma!A:F,6,0),"")</f>
        <v>45174</v>
      </c>
      <c r="E70" s="67">
        <f>IFERROR(VLOOKUP(Tabla5[[#This Row],[DNI]],Toma!A:G,7,0),"")</f>
        <v>0</v>
      </c>
      <c r="F70" s="30" t="str">
        <f t="shared" ca="1" si="22"/>
        <v>2 año(s); 1 mes(es) y 20 día(s)</v>
      </c>
      <c r="G70" s="30" t="str">
        <f t="shared" si="23"/>
        <v>ANTIGUO</v>
      </c>
      <c r="H70" s="114" t="str">
        <f>IFERROR(VLOOKUP(Tabla5[[#This Row],[DNI]],Toma!A:ZY,9,0),"")</f>
        <v>MAÑANA</v>
      </c>
      <c r="I70" s="114" t="str">
        <f>UPPER(IFERROR(VLOOKUP(Tabla5[[#This Row],[DNI]],Toma!A:ZY,5,0),""))</f>
        <v>ACTIVO</v>
      </c>
      <c r="J70" s="114" t="str">
        <f>IFERROR(VLOOKUP(Tabla5[[#This Row],[DNI]],Toma!A:ZY,14,0),"")</f>
        <v>A.CORRESPONSAL</v>
      </c>
      <c r="K70" s="114" t="str">
        <f>IFERROR(VLOOKUP(Tabla5[[#This Row],[DNI]],Toma!A:ZY,10,0),"")</f>
        <v>FULL TIME</v>
      </c>
      <c r="L70" s="68">
        <f>IFERROR(IFERROR(VLOOKUP(A70,Estado!A:E,5,0),"")+IFERROR(VLOOKUP(A70,'Estados OnPremise'!A:D,4,0),""),IFERROR(VLOOKUP(A70,Estado!A:E,5,0),""))</f>
        <v>5.7753887500000003</v>
      </c>
      <c r="M70" s="68">
        <f>IF(Tabla5[[#This Row],[Modalidad]]="FULL TIME",IFERROR((AE70+AF70)*"08:00:00",0),IFERROR((AE70+AF70)*"04:00:00",0))</f>
        <v>6</v>
      </c>
      <c r="N70" s="16">
        <f t="shared" si="24"/>
        <v>0.96256479166666675</v>
      </c>
      <c r="O70" s="114">
        <f>IFERROR(VLOOKUP(A70,Rendimiento!A:E,5,0),"")+IFERROR(VLOOKUP(A70,'Rendimiento OnPremise'!A:E,5,0),0)</f>
        <v>1363</v>
      </c>
      <c r="P70" s="69">
        <f t="shared" si="25"/>
        <v>1057.5</v>
      </c>
      <c r="Q70" s="70">
        <f t="shared" si="26"/>
        <v>1.288888888888889</v>
      </c>
      <c r="R70" s="11">
        <f t="shared" si="27"/>
        <v>2.6228124999999997E-3</v>
      </c>
      <c r="S70" s="13">
        <f>IFERROR(AVERAGEIF(Tabla5[[#This Row],[TMO SEG GC]:[TMO SEG OP]],"&lt;&gt;0"),0)</f>
        <v>226.61099999999999</v>
      </c>
      <c r="T70" s="13">
        <f>IFERROR(VLOOKUP(A70,Rendimiento!A:G,7,0),0)</f>
        <v>226.61099999999999</v>
      </c>
      <c r="U70" s="13" t="str">
        <f>IFERROR(VLOOKUP(A70,'Rendimiento OnPremise'!A:U,21,0),"")</f>
        <v/>
      </c>
      <c r="V70" s="11">
        <f t="shared" si="28"/>
        <v>3.2478356481481481E-3</v>
      </c>
      <c r="W70" s="12">
        <f>IFERROR(VLOOKUP(A70,Rendimiento!A:ZZ,8,0),0)</f>
        <v>280.613</v>
      </c>
      <c r="X70" s="11">
        <f t="shared" si="29"/>
        <v>8.1284722222222216E-5</v>
      </c>
      <c r="Y70" s="12">
        <f>IFERROR(VLOOKUP(A70,Rendimiento!A:ZZ,9,0),0)</f>
        <v>7.0229999999999997</v>
      </c>
      <c r="Z70" s="11">
        <f t="shared" si="30"/>
        <v>0</v>
      </c>
      <c r="AA70" s="12">
        <f>IFERROR(VLOOKUP(Tabla5[[#This Row],[DNI]],Rendimiento!A:J,10,0),0)</f>
        <v>0</v>
      </c>
      <c r="AB70" s="17">
        <f>IFERROR(VLOOKUP(Tabla5[[#This Row],[DNI]],Calidad!A:Q,17,0),"-")</f>
        <v>0.84400000000000008</v>
      </c>
      <c r="AC70" s="74">
        <f>IFERROR(VLOOKUP(Tabla5[[#This Row],[DNI]],Satisfacción!A:H,8,0),"-")</f>
        <v>0.87943262411347523</v>
      </c>
      <c r="AD70" s="16"/>
      <c r="AE70" s="115">
        <f>IFERROR(VLOOKUP(Tabla5[[#This Row],[DNI]],Toma!A:ZY,'Resumen Asesores'!AE$14,0),"")</f>
        <v>18</v>
      </c>
      <c r="AF70" s="115">
        <f>IFERROR(VLOOKUP(Tabla5[[#This Row],[DNI]],Toma!A:ZY,'Resumen Asesores'!AF$14,0),"")</f>
        <v>0</v>
      </c>
      <c r="AG70" s="115">
        <f>IFERROR(VLOOKUP(Tabla5[[#This Row],[DNI]],Toma!A:ZY,'Resumen Asesores'!AG$14,0),"")</f>
        <v>0</v>
      </c>
      <c r="AH70" s="115">
        <f>IFERROR(VLOOKUP(Tabla5[[#This Row],[DNI]],Toma!A:ZY,'Resumen Asesores'!AH$14,0),"")</f>
        <v>0</v>
      </c>
      <c r="AI70" s="115">
        <f>IFERROR(VLOOKUP(Tabla5[[#This Row],[DNI]],Toma!A:ZY,'Resumen Asesores'!AI$14,0),"")</f>
        <v>0</v>
      </c>
      <c r="AJ70" s="115">
        <f>IFERROR(VLOOKUP(Tabla5[[#This Row],[DNI]],Toma!A:ZY,'Resumen Asesores'!AJ$14,0),"")</f>
        <v>0</v>
      </c>
      <c r="AK70" s="115">
        <f>IFERROR(VLOOKUP(Tabla5[[#This Row],[DNI]],Toma!A:ZY,'Resumen Asesores'!AK$14,0),"")</f>
        <v>0</v>
      </c>
      <c r="AL70" s="115">
        <f>IFERROR(VLOOKUP(Tabla5[[#This Row],[DNI]],Toma!A:ZY,'Resumen Asesores'!AL$14,0),"")</f>
        <v>0</v>
      </c>
      <c r="AM70" s="115">
        <f>IFERROR(VLOOKUP(Tabla5[[#This Row],[DNI]],Toma!A:ZY,'Resumen Asesores'!AM$14,0),"")</f>
        <v>1</v>
      </c>
      <c r="AN70" s="115">
        <f>IFERROR(VLOOKUP(Tabla5[[#This Row],[DNI]],Toma!A:ZY,'Resumen Asesores'!AN$14,0),"")</f>
        <v>0</v>
      </c>
      <c r="AO70" s="115">
        <f>IFERROR(VLOOKUP(Tabla5[[#This Row],[DNI]],Toma!A:ZY,'Resumen Asesores'!AO$14,0),"")</f>
        <v>3</v>
      </c>
      <c r="AP70" s="9">
        <f t="shared" si="31"/>
        <v>0</v>
      </c>
      <c r="AQ70" s="115">
        <f>SUM(Tabla5[[#This Row],[Asistidos]:[DSO]])</f>
        <v>22</v>
      </c>
      <c r="AR70" s="114" t="str">
        <f>IF(Tabla5[[#This Row],[% Horas]]=0,"-",IF(Tabla5[[#This Row],[% Horas]]&gt;=92%,"Cumple","No Cumple"))</f>
        <v>Cumple</v>
      </c>
      <c r="AS70" s="114" t="str">
        <f>IF(Tabla5[[#This Row],[% Productividad]]=0,"-",IF(Tabla5[[#This Row],[% Productividad]]&gt;=100%,"Cumple","No Cumple"))</f>
        <v>Cumple</v>
      </c>
      <c r="AT70" s="114" t="str">
        <f>IF(Tabla5[[#This Row],[TMO FIN SEG]]=0,"-",IF(Tabla5[[#This Row],[TMO FIN SEG]]&lt;290,"Cumple","No Cumple"))</f>
        <v>Cumple</v>
      </c>
      <c r="AU70" s="114" t="str">
        <f>IF(Tabla5[[#This Row],[Nota de Calidad]]="-","-",IF(Tabla5[[#This Row],[Nota de Calidad]]&gt;=85%,"Cumple","No Cumple"))</f>
        <v>No Cumple</v>
      </c>
      <c r="AV70" s="114" t="str">
        <f>IF(Tabla5[[#This Row],[Nota de Satisfación]]="-","-",IF(Tabla5[[#This Row],[Nota de Satisfación]]&gt;=78%,"Cumple","No Cumple"))</f>
        <v>Cumple</v>
      </c>
      <c r="AW70" s="114" t="str">
        <f>IF(Tabla5[[#This Row],[Asistidos]]=0,"-",IF(Tabla5[[#This Row],[F]]&gt;=1,"No Cumple","Cumple"))</f>
        <v>Cumple</v>
      </c>
      <c r="AX70" s="114">
        <f>COUNTIF(Tabla5[[#This Row],[Adherencia]:[Presentismo]],"No Cumple")</f>
        <v>1</v>
      </c>
      <c r="AY70" s="70" t="str">
        <f t="shared" si="32"/>
        <v/>
      </c>
      <c r="AZ70" s="71">
        <f>IFERROR(Tabla5[[#This Row],[Llam. Atendidas]]*2.56779661016949,0)</f>
        <v>3499.9067796610148</v>
      </c>
      <c r="BA70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70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70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70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70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70" s="116">
        <f>SUM(Tabla5[[#This Row],[Maqueta Reclamos]:[Maqueta Adherencia]])</f>
        <v>55</v>
      </c>
      <c r="BG70" s="117" t="str">
        <f>IF(Tabla5[[#This Row],[Asistidos]]&lt;15,"No","Si")</f>
        <v>Si</v>
      </c>
      <c r="BH70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55</v>
      </c>
      <c r="BI70" s="72"/>
    </row>
    <row r="71" spans="1:61" x14ac:dyDescent="0.25">
      <c r="A71" s="30" t="s">
        <v>521</v>
      </c>
      <c r="B71" s="30" t="s">
        <v>522</v>
      </c>
      <c r="C71" s="30" t="s">
        <v>18</v>
      </c>
      <c r="D71" s="67">
        <f>IFERROR(VLOOKUP(Tabla5[[#This Row],[DNI]],Toma!A:F,6,0),"")</f>
        <v>45850</v>
      </c>
      <c r="E71" s="67">
        <f>IFERROR(VLOOKUP(Tabla5[[#This Row],[DNI]],Toma!A:G,7,0),"")</f>
        <v>0</v>
      </c>
      <c r="F71" s="30" t="str">
        <f t="shared" ca="1" si="22"/>
        <v>0 año(s); 3 mes(es) y 13 día(s)</v>
      </c>
      <c r="G71" s="30" t="str">
        <f t="shared" si="23"/>
        <v>INTERMEDIO</v>
      </c>
      <c r="H71" s="114" t="str">
        <f>IFERROR(VLOOKUP(Tabla5[[#This Row],[DNI]],Toma!A:ZY,9,0),"")</f>
        <v>MAÑANA</v>
      </c>
      <c r="I71" s="114" t="str">
        <f>UPPER(IFERROR(VLOOKUP(Tabla5[[#This Row],[DNI]],Toma!A:ZY,5,0),""))</f>
        <v>ACTIVO</v>
      </c>
      <c r="J71" s="114" t="str">
        <f>IFERROR(VLOOKUP(Tabla5[[#This Row],[DNI]],Toma!A:ZY,14,0),"")</f>
        <v>MESA AYUDA</v>
      </c>
      <c r="K71" s="114" t="str">
        <f>IFERROR(VLOOKUP(Tabla5[[#This Row],[DNI]],Toma!A:ZY,10,0),"")</f>
        <v>FULL TIME</v>
      </c>
      <c r="L71" s="68">
        <f>IFERROR(IFERROR(VLOOKUP(A71,Estado!A:E,5,0),"")+IFERROR(VLOOKUP(A71,'Estados OnPremise'!A:D,4,0),""),IFERROR(VLOOKUP(A71,Estado!A:E,5,0),""))</f>
        <v>4.474488912037037</v>
      </c>
      <c r="M71" s="68">
        <f>IF(Tabla5[[#This Row],[Modalidad]]="FULL TIME",IFERROR((AE71+AF71)*"08:00:00",0),IFERROR((AE71+AF71)*"04:00:00",0))</f>
        <v>4.333333333333333</v>
      </c>
      <c r="N71" s="16">
        <f t="shared" si="24"/>
        <v>1</v>
      </c>
      <c r="O71" s="114">
        <f>IFERROR(VLOOKUP(A71,Rendimiento!A:E,5,0),"")+IFERROR(VLOOKUP(A71,'Rendimiento OnPremise'!A:E,5,0),0)</f>
        <v>647</v>
      </c>
      <c r="P71" s="69">
        <f t="shared" si="25"/>
        <v>763.75</v>
      </c>
      <c r="Q71" s="70">
        <f t="shared" si="26"/>
        <v>0.84713584288052368</v>
      </c>
      <c r="R71" s="11">
        <f t="shared" si="27"/>
        <v>4.0281018518518522E-3</v>
      </c>
      <c r="S71" s="13">
        <f>IFERROR(AVERAGEIF(Tabla5[[#This Row],[TMO SEG GC]:[TMO SEG OP]],"&lt;&gt;0"),0)</f>
        <v>348.02800000000002</v>
      </c>
      <c r="T71" s="13">
        <f>IFERROR(VLOOKUP(A71,Rendimiento!A:G,7,0),0)</f>
        <v>348.02800000000002</v>
      </c>
      <c r="U71" s="13" t="str">
        <f>IFERROR(VLOOKUP(A71,'Rendimiento OnPremise'!A:U,21,0),"")</f>
        <v/>
      </c>
      <c r="V71" s="11">
        <f t="shared" si="28"/>
        <v>5.478020833333333E-3</v>
      </c>
      <c r="W71" s="12">
        <f>IFERROR(VLOOKUP(A71,Rendimiento!A:ZZ,8,0),0)</f>
        <v>473.30099999999999</v>
      </c>
      <c r="X71" s="11">
        <f t="shared" si="29"/>
        <v>1.2791666666666667E-4</v>
      </c>
      <c r="Y71" s="12">
        <f>IFERROR(VLOOKUP(A71,Rendimiento!A:ZZ,9,0),0)</f>
        <v>11.052</v>
      </c>
      <c r="Z71" s="11">
        <f t="shared" si="30"/>
        <v>1.1805555555555556E-6</v>
      </c>
      <c r="AA71" s="12">
        <f>IFERROR(VLOOKUP(Tabla5[[#This Row],[DNI]],Rendimiento!A:J,10,0),0)</f>
        <v>0.10199999999999999</v>
      </c>
      <c r="AB71" s="17">
        <f>IFERROR(VLOOKUP(Tabla5[[#This Row],[DNI]],Calidad!A:Q,17,0),"-")</f>
        <v>0.93049999999999999</v>
      </c>
      <c r="AC71" s="74">
        <f>IFERROR(VLOOKUP(Tabla5[[#This Row],[DNI]],Satisfacción!A:H,8,0),"-")</f>
        <v>0.83333333333333337</v>
      </c>
      <c r="AD71" s="16"/>
      <c r="AE71" s="115">
        <f>IFERROR(VLOOKUP(Tabla5[[#This Row],[DNI]],Toma!A:ZY,'Resumen Asesores'!AE$14,0),"")</f>
        <v>13</v>
      </c>
      <c r="AF71" s="115">
        <f>IFERROR(VLOOKUP(Tabla5[[#This Row],[DNI]],Toma!A:ZY,'Resumen Asesores'!AF$14,0),"")</f>
        <v>0</v>
      </c>
      <c r="AG71" s="115">
        <f>IFERROR(VLOOKUP(Tabla5[[#This Row],[DNI]],Toma!A:ZY,'Resumen Asesores'!AG$14,0),"")</f>
        <v>0</v>
      </c>
      <c r="AH71" s="115">
        <f>IFERROR(VLOOKUP(Tabla5[[#This Row],[DNI]],Toma!A:ZY,'Resumen Asesores'!AH$14,0),"")</f>
        <v>0</v>
      </c>
      <c r="AI71" s="115">
        <f>IFERROR(VLOOKUP(Tabla5[[#This Row],[DNI]],Toma!A:ZY,'Resumen Asesores'!AI$14,0),"")</f>
        <v>0</v>
      </c>
      <c r="AJ71" s="115">
        <f>IFERROR(VLOOKUP(Tabla5[[#This Row],[DNI]],Toma!A:ZY,'Resumen Asesores'!AJ$14,0),"")</f>
        <v>0</v>
      </c>
      <c r="AK71" s="115">
        <f>IFERROR(VLOOKUP(Tabla5[[#This Row],[DNI]],Toma!A:ZY,'Resumen Asesores'!AK$14,0),"")</f>
        <v>0</v>
      </c>
      <c r="AL71" s="115">
        <f>IFERROR(VLOOKUP(Tabla5[[#This Row],[DNI]],Toma!A:ZY,'Resumen Asesores'!AL$14,0),"")</f>
        <v>0</v>
      </c>
      <c r="AM71" s="115">
        <f>IFERROR(VLOOKUP(Tabla5[[#This Row],[DNI]],Toma!A:ZY,'Resumen Asesores'!AM$14,0),"")</f>
        <v>4</v>
      </c>
      <c r="AN71" s="115">
        <f>IFERROR(VLOOKUP(Tabla5[[#This Row],[DNI]],Toma!A:ZY,'Resumen Asesores'!AN$14,0),"")</f>
        <v>0</v>
      </c>
      <c r="AO71" s="115">
        <f>IFERROR(VLOOKUP(Tabla5[[#This Row],[DNI]],Toma!A:ZY,'Resumen Asesores'!AO$14,0),"")</f>
        <v>4</v>
      </c>
      <c r="AP71" s="9">
        <f t="shared" si="31"/>
        <v>0</v>
      </c>
      <c r="AQ71" s="115">
        <f>SUM(Tabla5[[#This Row],[Asistidos]:[DSO]])</f>
        <v>21</v>
      </c>
      <c r="AR71" s="114" t="str">
        <f>IF(Tabla5[[#This Row],[% Horas]]=0,"-",IF(Tabla5[[#This Row],[% Horas]]&gt;=92%,"Cumple","No Cumple"))</f>
        <v>Cumple</v>
      </c>
      <c r="AS71" s="114" t="str">
        <f>IF(Tabla5[[#This Row],[% Productividad]]=0,"-",IF(Tabla5[[#This Row],[% Productividad]]&gt;=100%,"Cumple","No Cumple"))</f>
        <v>No Cumple</v>
      </c>
      <c r="AT71" s="114" t="str">
        <f>IF(Tabla5[[#This Row],[TMO FIN SEG]]=0,"-",IF(Tabla5[[#This Row],[TMO FIN SEG]]&lt;290,"Cumple","No Cumple"))</f>
        <v>No Cumple</v>
      </c>
      <c r="AU71" s="114" t="str">
        <f>IF(Tabla5[[#This Row],[Nota de Calidad]]="-","-",IF(Tabla5[[#This Row],[Nota de Calidad]]&gt;=85%,"Cumple","No Cumple"))</f>
        <v>Cumple</v>
      </c>
      <c r="AV71" s="114" t="str">
        <f>IF(Tabla5[[#This Row],[Nota de Satisfación]]="-","-",IF(Tabla5[[#This Row],[Nota de Satisfación]]&gt;=78%,"Cumple","No Cumple"))</f>
        <v>Cumple</v>
      </c>
      <c r="AW71" s="114" t="str">
        <f>IF(Tabla5[[#This Row],[Asistidos]]=0,"-",IF(Tabla5[[#This Row],[F]]&gt;=1,"No Cumple","Cumple"))</f>
        <v>Cumple</v>
      </c>
      <c r="AX71" s="114">
        <f>COUNTIF(Tabla5[[#This Row],[Adherencia]:[Presentismo]],"No Cumple")</f>
        <v>2</v>
      </c>
      <c r="AY71" s="70" t="str">
        <f t="shared" si="32"/>
        <v/>
      </c>
      <c r="AZ71" s="71">
        <f>IFERROR(Tabla5[[#This Row],[Llam. Atendidas]]*2.56779661016949,0)</f>
        <v>1661.3644067796599</v>
      </c>
      <c r="BA71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71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35</v>
      </c>
      <c r="BC71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0</v>
      </c>
      <c r="BD71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71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71" s="116">
        <f>SUM(Tabla5[[#This Row],[Maqueta Reclamos]:[Maqueta Adherencia]])</f>
        <v>35</v>
      </c>
      <c r="BG71" s="117" t="str">
        <f>IF(Tabla5[[#This Row],[Asistidos]]&lt;15,"No","Si")</f>
        <v>No</v>
      </c>
      <c r="BH71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71" s="72"/>
    </row>
    <row r="72" spans="1:61" x14ac:dyDescent="0.25">
      <c r="A72" s="30" t="s">
        <v>556</v>
      </c>
      <c r="B72" s="30" t="s">
        <v>559</v>
      </c>
      <c r="C72" s="30" t="s">
        <v>18</v>
      </c>
      <c r="D72" s="67">
        <f>IFERROR(VLOOKUP(Tabla5[[#This Row],[DNI]],Toma!A:F,6,0),"")</f>
        <v>45883</v>
      </c>
      <c r="E72" s="67">
        <f>IFERROR(VLOOKUP(Tabla5[[#This Row],[DNI]],Toma!A:G,7,0),"")</f>
        <v>0</v>
      </c>
      <c r="F72" s="30" t="str">
        <f t="shared" ca="1" si="22"/>
        <v>0 año(s); 2 mes(es) y 11 día(s)</v>
      </c>
      <c r="G72" s="30" t="str">
        <f t="shared" si="23"/>
        <v>INTERMEDIO</v>
      </c>
      <c r="H72" s="114" t="str">
        <f>IFERROR(VLOOKUP(Tabla5[[#This Row],[DNI]],Toma!A:ZY,9,0),"")</f>
        <v>MAÑANA</v>
      </c>
      <c r="I72" s="114" t="str">
        <f>UPPER(IFERROR(VLOOKUP(Tabla5[[#This Row],[DNI]],Toma!A:ZY,5,0),""))</f>
        <v>ACTIVO</v>
      </c>
      <c r="J72" s="114" t="str">
        <f>IFERROR(VLOOKUP(Tabla5[[#This Row],[DNI]],Toma!A:ZY,14,0),"")</f>
        <v>MESA AYUDA</v>
      </c>
      <c r="K72" s="114" t="str">
        <f>IFERROR(VLOOKUP(Tabla5[[#This Row],[DNI]],Toma!A:ZY,10,0),"")</f>
        <v>FULL TIME</v>
      </c>
      <c r="L72" s="68">
        <f>IFERROR(IFERROR(VLOOKUP(A72,Estado!A:E,5,0),"")+IFERROR(VLOOKUP(A72,'Estados OnPremise'!A:D,4,0),""),IFERROR(VLOOKUP(A72,Estado!A:E,5,0),""))</f>
        <v>6.2041426620370368</v>
      </c>
      <c r="M72" s="68">
        <f>IF(Tabla5[[#This Row],[Modalidad]]="FULL TIME",IFERROR((AE72+AF72)*"08:00:00",0),IFERROR((AE72+AF72)*"04:00:00",0))</f>
        <v>6.333333333333333</v>
      </c>
      <c r="N72" s="16">
        <f t="shared" si="24"/>
        <v>0.97960147295321642</v>
      </c>
      <c r="O72" s="114">
        <f>IFERROR(VLOOKUP(A72,Rendimiento!A:E,5,0),"")+IFERROR(VLOOKUP(A72,'Rendimiento OnPremise'!A:E,5,0),0)</f>
        <v>1388</v>
      </c>
      <c r="P72" s="69">
        <f t="shared" si="25"/>
        <v>1116.25</v>
      </c>
      <c r="Q72" s="70">
        <f t="shared" si="26"/>
        <v>1.2434490481522957</v>
      </c>
      <c r="R72" s="11">
        <f t="shared" si="27"/>
        <v>3.037800925925926E-3</v>
      </c>
      <c r="S72" s="13">
        <f>IFERROR(AVERAGEIF(Tabla5[[#This Row],[TMO SEG GC]:[TMO SEG OP]],"&lt;&gt;0"),0)</f>
        <v>262.46600000000001</v>
      </c>
      <c r="T72" s="13">
        <f>IFERROR(VLOOKUP(A72,Rendimiento!A:G,7,0),0)</f>
        <v>262.46600000000001</v>
      </c>
      <c r="U72" s="13" t="str">
        <f>IFERROR(VLOOKUP(A72,'Rendimiento OnPremise'!A:U,21,0),"")</f>
        <v/>
      </c>
      <c r="V72" s="11">
        <f t="shared" si="28"/>
        <v>3.4524074074074075E-3</v>
      </c>
      <c r="W72" s="12">
        <f>IFERROR(VLOOKUP(A72,Rendimiento!A:ZZ,8,0),0)</f>
        <v>298.28800000000001</v>
      </c>
      <c r="X72" s="11">
        <f t="shared" si="29"/>
        <v>7.6111111111111106E-5</v>
      </c>
      <c r="Y72" s="12">
        <f>IFERROR(VLOOKUP(A72,Rendimiento!A:ZZ,9,0),0)</f>
        <v>6.5759999999999996</v>
      </c>
      <c r="Z72" s="11">
        <f t="shared" si="30"/>
        <v>1.5972222222222223E-6</v>
      </c>
      <c r="AA72" s="12">
        <f>IFERROR(VLOOKUP(Tabla5[[#This Row],[DNI]],Rendimiento!A:J,10,0),0)</f>
        <v>0.13800000000000001</v>
      </c>
      <c r="AB72" s="17">
        <f>IFERROR(VLOOKUP(Tabla5[[#This Row],[DNI]],Calidad!A:Q,17,0),"-")</f>
        <v>0.91266666666666663</v>
      </c>
      <c r="AC72" s="74">
        <f>IFERROR(VLOOKUP(Tabla5[[#This Row],[DNI]],Satisfacción!A:H,8,0),"-")</f>
        <v>0.83076923076923082</v>
      </c>
      <c r="AD72" s="16"/>
      <c r="AE72" s="115">
        <f>IFERROR(VLOOKUP(Tabla5[[#This Row],[DNI]],Toma!A:ZY,'Resumen Asesores'!AE$14,0),"")</f>
        <v>19</v>
      </c>
      <c r="AF72" s="115">
        <f>IFERROR(VLOOKUP(Tabla5[[#This Row],[DNI]],Toma!A:ZY,'Resumen Asesores'!AF$14,0),"")</f>
        <v>0</v>
      </c>
      <c r="AG72" s="115">
        <f>IFERROR(VLOOKUP(Tabla5[[#This Row],[DNI]],Toma!A:ZY,'Resumen Asesores'!AG$14,0),"")</f>
        <v>0</v>
      </c>
      <c r="AH72" s="115">
        <f>IFERROR(VLOOKUP(Tabla5[[#This Row],[DNI]],Toma!A:ZY,'Resumen Asesores'!AH$14,0),"")</f>
        <v>0</v>
      </c>
      <c r="AI72" s="115">
        <f>IFERROR(VLOOKUP(Tabla5[[#This Row],[DNI]],Toma!A:ZY,'Resumen Asesores'!AI$14,0),"")</f>
        <v>0</v>
      </c>
      <c r="AJ72" s="115">
        <f>IFERROR(VLOOKUP(Tabla5[[#This Row],[DNI]],Toma!A:ZY,'Resumen Asesores'!AJ$14,0),"")</f>
        <v>0</v>
      </c>
      <c r="AK72" s="115">
        <f>IFERROR(VLOOKUP(Tabla5[[#This Row],[DNI]],Toma!A:ZY,'Resumen Asesores'!AK$14,0),"")</f>
        <v>0</v>
      </c>
      <c r="AL72" s="115">
        <f>IFERROR(VLOOKUP(Tabla5[[#This Row],[DNI]],Toma!A:ZY,'Resumen Asesores'!AL$14,0),"")</f>
        <v>0</v>
      </c>
      <c r="AM72" s="115">
        <f>IFERROR(VLOOKUP(Tabla5[[#This Row],[DNI]],Toma!A:ZY,'Resumen Asesores'!AM$14,0),"")</f>
        <v>0</v>
      </c>
      <c r="AN72" s="115">
        <f>IFERROR(VLOOKUP(Tabla5[[#This Row],[DNI]],Toma!A:ZY,'Resumen Asesores'!AN$14,0),"")</f>
        <v>0</v>
      </c>
      <c r="AO72" s="115">
        <f>IFERROR(VLOOKUP(Tabla5[[#This Row],[DNI]],Toma!A:ZY,'Resumen Asesores'!AO$14,0),"")</f>
        <v>3</v>
      </c>
      <c r="AP72" s="9">
        <f t="shared" si="31"/>
        <v>0</v>
      </c>
      <c r="AQ72" s="115">
        <f>SUM(Tabla5[[#This Row],[Asistidos]:[DSO]])</f>
        <v>22</v>
      </c>
      <c r="AR72" s="114" t="str">
        <f>IF(Tabla5[[#This Row],[% Horas]]=0,"-",IF(Tabla5[[#This Row],[% Horas]]&gt;=92%,"Cumple","No Cumple"))</f>
        <v>Cumple</v>
      </c>
      <c r="AS72" s="114" t="str">
        <f>IF(Tabla5[[#This Row],[% Productividad]]=0,"-",IF(Tabla5[[#This Row],[% Productividad]]&gt;=100%,"Cumple","No Cumple"))</f>
        <v>Cumple</v>
      </c>
      <c r="AT72" s="114" t="str">
        <f>IF(Tabla5[[#This Row],[TMO FIN SEG]]=0,"-",IF(Tabla5[[#This Row],[TMO FIN SEG]]&lt;290,"Cumple","No Cumple"))</f>
        <v>Cumple</v>
      </c>
      <c r="AU72" s="114" t="str">
        <f>IF(Tabla5[[#This Row],[Nota de Calidad]]="-","-",IF(Tabla5[[#This Row],[Nota de Calidad]]&gt;=85%,"Cumple","No Cumple"))</f>
        <v>Cumple</v>
      </c>
      <c r="AV72" s="114" t="str">
        <f>IF(Tabla5[[#This Row],[Nota de Satisfación]]="-","-",IF(Tabla5[[#This Row],[Nota de Satisfación]]&gt;=78%,"Cumple","No Cumple"))</f>
        <v>Cumple</v>
      </c>
      <c r="AW72" s="114" t="str">
        <f>IF(Tabla5[[#This Row],[Asistidos]]=0,"-",IF(Tabla5[[#This Row],[F]]&gt;=1,"No Cumple","Cumple"))</f>
        <v>Cumple</v>
      </c>
      <c r="AX72" s="114">
        <f>COUNTIF(Tabla5[[#This Row],[Adherencia]:[Presentismo]],"No Cumple")</f>
        <v>0</v>
      </c>
      <c r="AY72" s="70" t="str">
        <f t="shared" si="32"/>
        <v/>
      </c>
      <c r="AZ72" s="71">
        <f>IFERROR(Tabla5[[#This Row],[Llam. Atendidas]]*2.56779661016949,0)</f>
        <v>3564.1016949152522</v>
      </c>
      <c r="BA72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72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35</v>
      </c>
      <c r="BC72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72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72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72" s="116">
        <f>SUM(Tabla5[[#This Row],[Maqueta Reclamos]:[Maqueta Adherencia]])</f>
        <v>90</v>
      </c>
      <c r="BG72" s="117" t="str">
        <f>IF(Tabla5[[#This Row],[Asistidos]]&lt;15,"No","Si")</f>
        <v>Si</v>
      </c>
      <c r="BH72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90</v>
      </c>
      <c r="BI72" s="72"/>
    </row>
    <row r="73" spans="1:61" x14ac:dyDescent="0.25">
      <c r="A73" s="30" t="s">
        <v>354</v>
      </c>
      <c r="B73" s="30" t="s">
        <v>355</v>
      </c>
      <c r="C73" s="30" t="s">
        <v>18</v>
      </c>
      <c r="D73" s="67">
        <f>IFERROR(VLOOKUP(Tabla5[[#This Row],[DNI]],Toma!A:F,6,0),"")</f>
        <v>45720</v>
      </c>
      <c r="E73" s="67">
        <f>IFERROR(VLOOKUP(Tabla5[[#This Row],[DNI]],Toma!A:G,7,0),"")</f>
        <v>0</v>
      </c>
      <c r="F73" s="30" t="str">
        <f t="shared" ca="1" si="22"/>
        <v>0 año(s); 7 mes(es) y 21 día(s)</v>
      </c>
      <c r="G73" s="30" t="str">
        <f t="shared" si="23"/>
        <v>ANTIGUO</v>
      </c>
      <c r="H73" s="114" t="str">
        <f>IFERROR(VLOOKUP(Tabla5[[#This Row],[DNI]],Toma!A:ZY,9,0),"")</f>
        <v>MAÑANA</v>
      </c>
      <c r="I73" s="114" t="str">
        <f>UPPER(IFERROR(VLOOKUP(Tabla5[[#This Row],[DNI]],Toma!A:ZY,5,0),""))</f>
        <v>ACTIVO</v>
      </c>
      <c r="J73" s="114" t="str">
        <f>IFERROR(VLOOKUP(Tabla5[[#This Row],[DNI]],Toma!A:ZY,14,0),"")</f>
        <v>CLIENTE INTERNO</v>
      </c>
      <c r="K73" s="114" t="str">
        <f>IFERROR(VLOOKUP(Tabla5[[#This Row],[DNI]],Toma!A:ZY,10,0),"")</f>
        <v>FULL TIME</v>
      </c>
      <c r="L73" s="68">
        <f>IFERROR(IFERROR(VLOOKUP(A73,Estado!A:E,5,0),"")+IFERROR(VLOOKUP(A73,'Estados OnPremise'!A:D,4,0),""),IFERROR(VLOOKUP(A73,Estado!A:E,5,0),""))</f>
        <v>5.7702815393518518</v>
      </c>
      <c r="M73" s="68">
        <f>IF(Tabla5[[#This Row],[Modalidad]]="FULL TIME",IFERROR((AE73+AF73)*"08:00:00",0),IFERROR((AE73+AF73)*"04:00:00",0))</f>
        <v>6</v>
      </c>
      <c r="N73" s="16">
        <f t="shared" si="24"/>
        <v>0.96171358989197531</v>
      </c>
      <c r="O73" s="114">
        <f>IFERROR(VLOOKUP(A73,Rendimiento!A:E,5,0),"")+IFERROR(VLOOKUP(A73,'Rendimiento OnPremise'!A:E,5,0),0)</f>
        <v>529</v>
      </c>
      <c r="P73" s="69">
        <f t="shared" si="25"/>
        <v>1057.5</v>
      </c>
      <c r="Q73" s="70">
        <f t="shared" si="26"/>
        <v>0.50023640661938529</v>
      </c>
      <c r="R73" s="11">
        <f t="shared" si="27"/>
        <v>1.3154629629629629E-3</v>
      </c>
      <c r="S73" s="13">
        <f>IFERROR(AVERAGEIF(Tabla5[[#This Row],[TMO SEG GC]:[TMO SEG OP]],"&lt;&gt;0"),0)</f>
        <v>113.65600000000001</v>
      </c>
      <c r="T73" s="13">
        <f>IFERROR(VLOOKUP(A73,Rendimiento!A:G,7,0),0)</f>
        <v>113.65600000000001</v>
      </c>
      <c r="U73" s="13" t="str">
        <f>IFERROR(VLOOKUP(A73,'Rendimiento OnPremise'!A:U,21,0),"")</f>
        <v/>
      </c>
      <c r="V73" s="11">
        <f t="shared" si="28"/>
        <v>1.6189930555555556E-3</v>
      </c>
      <c r="W73" s="12">
        <f>IFERROR(VLOOKUP(A73,Rendimiento!A:ZZ,8,0),0)</f>
        <v>139.881</v>
      </c>
      <c r="X73" s="11">
        <f t="shared" si="29"/>
        <v>1.3210648148148147E-4</v>
      </c>
      <c r="Y73" s="12">
        <f>IFERROR(VLOOKUP(A73,Rendimiento!A:ZZ,9,0),0)</f>
        <v>11.414</v>
      </c>
      <c r="Z73" s="11">
        <f t="shared" si="30"/>
        <v>0</v>
      </c>
      <c r="AA73" s="12">
        <f>IFERROR(VLOOKUP(Tabla5[[#This Row],[DNI]],Rendimiento!A:J,10,0),0)</f>
        <v>0</v>
      </c>
      <c r="AB73" s="17">
        <f>IFERROR(VLOOKUP(Tabla5[[#This Row],[DNI]],Calidad!A:Q,17,0),"-")</f>
        <v>0.93399999999999994</v>
      </c>
      <c r="AC73" s="74">
        <f>IFERROR(VLOOKUP(Tabla5[[#This Row],[DNI]],Satisfacción!A:H,8,0),"-")</f>
        <v>0.8</v>
      </c>
      <c r="AD73" s="16"/>
      <c r="AE73" s="115">
        <f>IFERROR(VLOOKUP(Tabla5[[#This Row],[DNI]],Toma!A:ZY,'Resumen Asesores'!AE$14,0),"")</f>
        <v>18</v>
      </c>
      <c r="AF73" s="115">
        <f>IFERROR(VLOOKUP(Tabla5[[#This Row],[DNI]],Toma!A:ZY,'Resumen Asesores'!AF$14,0),"")</f>
        <v>0</v>
      </c>
      <c r="AG73" s="115">
        <f>IFERROR(VLOOKUP(Tabla5[[#This Row],[DNI]],Toma!A:ZY,'Resumen Asesores'!AG$14,0),"")</f>
        <v>0</v>
      </c>
      <c r="AH73" s="115">
        <f>IFERROR(VLOOKUP(Tabla5[[#This Row],[DNI]],Toma!A:ZY,'Resumen Asesores'!AH$14,0),"")</f>
        <v>0</v>
      </c>
      <c r="AI73" s="115">
        <f>IFERROR(VLOOKUP(Tabla5[[#This Row],[DNI]],Toma!A:ZY,'Resumen Asesores'!AI$14,0),"")</f>
        <v>0</v>
      </c>
      <c r="AJ73" s="115">
        <f>IFERROR(VLOOKUP(Tabla5[[#This Row],[DNI]],Toma!A:ZY,'Resumen Asesores'!AJ$14,0),"")</f>
        <v>0</v>
      </c>
      <c r="AK73" s="115">
        <f>IFERROR(VLOOKUP(Tabla5[[#This Row],[DNI]],Toma!A:ZY,'Resumen Asesores'!AK$14,0),"")</f>
        <v>0</v>
      </c>
      <c r="AL73" s="115">
        <f>IFERROR(VLOOKUP(Tabla5[[#This Row],[DNI]],Toma!A:ZY,'Resumen Asesores'!AL$14,0),"")</f>
        <v>0</v>
      </c>
      <c r="AM73" s="115">
        <f>IFERROR(VLOOKUP(Tabla5[[#This Row],[DNI]],Toma!A:ZY,'Resumen Asesores'!AM$14,0),"")</f>
        <v>0</v>
      </c>
      <c r="AN73" s="115">
        <f>IFERROR(VLOOKUP(Tabla5[[#This Row],[DNI]],Toma!A:ZY,'Resumen Asesores'!AN$14,0),"")</f>
        <v>0</v>
      </c>
      <c r="AO73" s="115">
        <f>IFERROR(VLOOKUP(Tabla5[[#This Row],[DNI]],Toma!A:ZY,'Resumen Asesores'!AO$14,0),"")</f>
        <v>3</v>
      </c>
      <c r="AP73" s="9">
        <f t="shared" si="31"/>
        <v>0</v>
      </c>
      <c r="AQ73" s="115">
        <f>SUM(Tabla5[[#This Row],[Asistidos]:[DSO]])</f>
        <v>21</v>
      </c>
      <c r="AR73" s="114" t="str">
        <f>IF(Tabla5[[#This Row],[% Horas]]=0,"-",IF(Tabla5[[#This Row],[% Horas]]&gt;=92%,"Cumple","No Cumple"))</f>
        <v>Cumple</v>
      </c>
      <c r="AS73" s="114" t="str">
        <f>IF(Tabla5[[#This Row],[% Productividad]]=0,"-",IF(Tabla5[[#This Row],[% Productividad]]&gt;=100%,"Cumple","No Cumple"))</f>
        <v>No Cumple</v>
      </c>
      <c r="AT73" s="114" t="str">
        <f>IF(Tabla5[[#This Row],[TMO FIN SEG]]=0,"-",IF(Tabla5[[#This Row],[TMO FIN SEG]]&lt;290,"Cumple","No Cumple"))</f>
        <v>Cumple</v>
      </c>
      <c r="AU73" s="114" t="str">
        <f>IF(Tabla5[[#This Row],[Nota de Calidad]]="-","-",IF(Tabla5[[#This Row],[Nota de Calidad]]&gt;=85%,"Cumple","No Cumple"))</f>
        <v>Cumple</v>
      </c>
      <c r="AV73" s="114" t="str">
        <f>IF(Tabla5[[#This Row],[Nota de Satisfación]]="-","-",IF(Tabla5[[#This Row],[Nota de Satisfación]]&gt;=78%,"Cumple","No Cumple"))</f>
        <v>Cumple</v>
      </c>
      <c r="AW73" s="114" t="str">
        <f>IF(Tabla5[[#This Row],[Asistidos]]=0,"-",IF(Tabla5[[#This Row],[F]]&gt;=1,"No Cumple","Cumple"))</f>
        <v>Cumple</v>
      </c>
      <c r="AX73" s="114">
        <f>COUNTIF(Tabla5[[#This Row],[Adherencia]:[Presentismo]],"No Cumple")</f>
        <v>1</v>
      </c>
      <c r="AY73" s="70" t="str">
        <f t="shared" si="32"/>
        <v/>
      </c>
      <c r="AZ73" s="71">
        <f>IFERROR(Tabla5[[#This Row],[Llam. Atendidas]]*2.56779661016949,0)</f>
        <v>1358.3644067796602</v>
      </c>
      <c r="BA73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45</v>
      </c>
      <c r="BB73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35</v>
      </c>
      <c r="BC73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50</v>
      </c>
      <c r="BD73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70</v>
      </c>
      <c r="BE73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73" s="116">
        <f>SUM(Tabla5[[#This Row],[Maqueta Reclamos]:[Maqueta Adherencia]])</f>
        <v>200</v>
      </c>
      <c r="BG73" s="117" t="str">
        <f>IF(Tabla5[[#This Row],[Asistidos]]&lt;15,"No","Si")</f>
        <v>Si</v>
      </c>
      <c r="BH73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200</v>
      </c>
      <c r="BI73" s="72"/>
    </row>
    <row r="74" spans="1:61" x14ac:dyDescent="0.25">
      <c r="A74" s="30" t="s">
        <v>191</v>
      </c>
      <c r="B74" s="30" t="s">
        <v>193</v>
      </c>
      <c r="C74" s="30" t="s">
        <v>18</v>
      </c>
      <c r="D74" s="67">
        <f>IFERROR(VLOOKUP(Tabla5[[#This Row],[DNI]],Toma!A:F,6,0),"")</f>
        <v>44459</v>
      </c>
      <c r="E74" s="67">
        <f>IFERROR(VLOOKUP(Tabla5[[#This Row],[DNI]],Toma!A:G,7,0),"")</f>
        <v>0</v>
      </c>
      <c r="F74" s="30" t="str">
        <f t="shared" ca="1" si="22"/>
        <v>4 año(s); 1 mes(es) y 5 día(s)</v>
      </c>
      <c r="G74" s="30" t="str">
        <f t="shared" si="23"/>
        <v>ANTIGUO</v>
      </c>
      <c r="H74" s="114" t="str">
        <f>IFERROR(VLOOKUP(Tabla5[[#This Row],[DNI]],Toma!A:ZY,9,0),"")</f>
        <v>MAÑANA</v>
      </c>
      <c r="I74" s="114" t="str">
        <f>UPPER(IFERROR(VLOOKUP(Tabla5[[#This Row],[DNI]],Toma!A:ZY,5,0),""))</f>
        <v>ACTIVO</v>
      </c>
      <c r="J74" s="114" t="str">
        <f>IFERROR(VLOOKUP(Tabla5[[#This Row],[DNI]],Toma!A:ZY,14,0),"")</f>
        <v>MESA AYUDA</v>
      </c>
      <c r="K74" s="114" t="str">
        <f>IFERROR(VLOOKUP(Tabla5[[#This Row],[DNI]],Toma!A:ZY,10,0),"")</f>
        <v>FULL TIME</v>
      </c>
      <c r="L74" s="68">
        <f>IFERROR(IFERROR(VLOOKUP(A74,Estado!A:E,5,0),"")+IFERROR(VLOOKUP(A74,'Estados OnPremise'!A:D,4,0),""),IFERROR(VLOOKUP(A74,Estado!A:E,5,0),""))</f>
        <v>0</v>
      </c>
      <c r="M74" s="68">
        <f>IF(Tabla5[[#This Row],[Modalidad]]="FULL TIME",IFERROR((AE74+AF74)*"08:00:00",0),IFERROR((AE74+AF74)*"04:00:00",0))</f>
        <v>0</v>
      </c>
      <c r="N74" s="16">
        <f t="shared" si="24"/>
        <v>0</v>
      </c>
      <c r="O74" s="114">
        <f>IFERROR(VLOOKUP(A74,Rendimiento!A:E,5,0),"")+IFERROR(VLOOKUP(A74,'Rendimiento OnPremise'!A:E,5,0),0)</f>
        <v>0</v>
      </c>
      <c r="P74" s="69">
        <f t="shared" si="25"/>
        <v>1410</v>
      </c>
      <c r="Q74" s="70">
        <f t="shared" si="26"/>
        <v>0</v>
      </c>
      <c r="R74" s="11">
        <f t="shared" si="27"/>
        <v>0</v>
      </c>
      <c r="S74" s="13">
        <f>IFERROR(AVERAGEIF(Tabla5[[#This Row],[TMO SEG GC]:[TMO SEG OP]],"&lt;&gt;0"),0)</f>
        <v>0</v>
      </c>
      <c r="T74" s="13">
        <f>IFERROR(VLOOKUP(A74,Rendimiento!A:G,7,0),0)</f>
        <v>0</v>
      </c>
      <c r="U74" s="13" t="str">
        <f>IFERROR(VLOOKUP(A74,'Rendimiento OnPremise'!A:U,21,0),"")</f>
        <v/>
      </c>
      <c r="V74" s="11">
        <f t="shared" si="28"/>
        <v>0</v>
      </c>
      <c r="W74" s="12">
        <f>IFERROR(VLOOKUP(A74,Rendimiento!A:ZZ,8,0),0)</f>
        <v>0</v>
      </c>
      <c r="X74" s="11">
        <f t="shared" si="29"/>
        <v>0</v>
      </c>
      <c r="Y74" s="12">
        <f>IFERROR(VLOOKUP(A74,Rendimiento!A:ZZ,9,0),0)</f>
        <v>0</v>
      </c>
      <c r="Z74" s="11">
        <f t="shared" si="30"/>
        <v>0</v>
      </c>
      <c r="AA74" s="12">
        <f>IFERROR(VLOOKUP(Tabla5[[#This Row],[DNI]],Rendimiento!A:J,10,0),0)</f>
        <v>0</v>
      </c>
      <c r="AB74" s="17" t="str">
        <f>IFERROR(VLOOKUP(Tabla5[[#This Row],[DNI]],Calidad!A:Q,17,0),"-")</f>
        <v>-</v>
      </c>
      <c r="AC74" s="74" t="str">
        <f>IFERROR(VLOOKUP(Tabla5[[#This Row],[DNI]],Satisfacción!A:H,8,0),"-")</f>
        <v>-</v>
      </c>
      <c r="AD74" s="16"/>
      <c r="AE74" s="115">
        <f>IFERROR(VLOOKUP(Tabla5[[#This Row],[DNI]],Toma!A:ZY,'Resumen Asesores'!AE$14,0),"")</f>
        <v>0</v>
      </c>
      <c r="AF74" s="115">
        <f>IFERROR(VLOOKUP(Tabla5[[#This Row],[DNI]],Toma!A:ZY,'Resumen Asesores'!AF$14,0),"")</f>
        <v>0</v>
      </c>
      <c r="AG74" s="115">
        <f>IFERROR(VLOOKUP(Tabla5[[#This Row],[DNI]],Toma!A:ZY,'Resumen Asesores'!AG$14,0),"")</f>
        <v>30</v>
      </c>
      <c r="AH74" s="115">
        <f>IFERROR(VLOOKUP(Tabla5[[#This Row],[DNI]],Toma!A:ZY,'Resumen Asesores'!AH$14,0),"")</f>
        <v>0</v>
      </c>
      <c r="AI74" s="115">
        <f>IFERROR(VLOOKUP(Tabla5[[#This Row],[DNI]],Toma!A:ZY,'Resumen Asesores'!AI$14,0),"")</f>
        <v>0</v>
      </c>
      <c r="AJ74" s="115">
        <f>IFERROR(VLOOKUP(Tabla5[[#This Row],[DNI]],Toma!A:ZY,'Resumen Asesores'!AJ$14,0),"")</f>
        <v>0</v>
      </c>
      <c r="AK74" s="115">
        <f>IFERROR(VLOOKUP(Tabla5[[#This Row],[DNI]],Toma!A:ZY,'Resumen Asesores'!AK$14,0),"")</f>
        <v>0</v>
      </c>
      <c r="AL74" s="115">
        <f>IFERROR(VLOOKUP(Tabla5[[#This Row],[DNI]],Toma!A:ZY,'Resumen Asesores'!AL$14,0),"")</f>
        <v>0</v>
      </c>
      <c r="AM74" s="115">
        <f>IFERROR(VLOOKUP(Tabla5[[#This Row],[DNI]],Toma!A:ZY,'Resumen Asesores'!AM$14,0),"")</f>
        <v>0</v>
      </c>
      <c r="AN74" s="115">
        <f>IFERROR(VLOOKUP(Tabla5[[#This Row],[DNI]],Toma!A:ZY,'Resumen Asesores'!AN$14,0),"")</f>
        <v>0</v>
      </c>
      <c r="AO74" s="115">
        <f>IFERROR(VLOOKUP(Tabla5[[#This Row],[DNI]],Toma!A:ZY,'Resumen Asesores'!AO$14,0),"")</f>
        <v>0</v>
      </c>
      <c r="AP74" s="9">
        <f t="shared" si="31"/>
        <v>30</v>
      </c>
      <c r="AQ74" s="115">
        <f>SUM(Tabla5[[#This Row],[Asistidos]:[DSO]])</f>
        <v>30</v>
      </c>
      <c r="AR74" s="114" t="str">
        <f>IF(Tabla5[[#This Row],[% Horas]]=0,"-",IF(Tabla5[[#This Row],[% Horas]]&gt;=92%,"Cumple","No Cumple"))</f>
        <v>-</v>
      </c>
      <c r="AS74" s="114" t="str">
        <f>IF(Tabla5[[#This Row],[% Productividad]]=0,"-",IF(Tabla5[[#This Row],[% Productividad]]&gt;=100%,"Cumple","No Cumple"))</f>
        <v>-</v>
      </c>
      <c r="AT74" s="114" t="str">
        <f>IF(Tabla5[[#This Row],[TMO FIN SEG]]=0,"-",IF(Tabla5[[#This Row],[TMO FIN SEG]]&lt;290,"Cumple","No Cumple"))</f>
        <v>-</v>
      </c>
      <c r="AU74" s="114" t="str">
        <f>IF(Tabla5[[#This Row],[Nota de Calidad]]="-","-",IF(Tabla5[[#This Row],[Nota de Calidad]]&gt;=85%,"Cumple","No Cumple"))</f>
        <v>-</v>
      </c>
      <c r="AV74" s="114" t="str">
        <f>IF(Tabla5[[#This Row],[Nota de Satisfación]]="-","-",IF(Tabla5[[#This Row],[Nota de Satisfación]]&gt;=78%,"Cumple","No Cumple"))</f>
        <v>-</v>
      </c>
      <c r="AW74" s="114" t="str">
        <f>IF(Tabla5[[#This Row],[Asistidos]]=0,"-",IF(Tabla5[[#This Row],[F]]&gt;=1,"No Cumple","Cumple"))</f>
        <v>-</v>
      </c>
      <c r="AX74" s="114">
        <f>COUNTIF(Tabla5[[#This Row],[Adherencia]:[Presentismo]],"No Cumple")</f>
        <v>0</v>
      </c>
      <c r="AY74" s="70">
        <f t="shared" si="32"/>
        <v>1</v>
      </c>
      <c r="AZ74" s="71">
        <f>IFERROR(Tabla5[[#This Row],[Llam. Atendidas]]*2.56779661016949,0)</f>
        <v>0</v>
      </c>
      <c r="BA74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74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74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0</v>
      </c>
      <c r="BD74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74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74" s="116">
        <f>SUM(Tabla5[[#This Row],[Maqueta Reclamos]:[Maqueta Adherencia]])</f>
        <v>0</v>
      </c>
      <c r="BG74" s="117" t="str">
        <f>IF(Tabla5[[#This Row],[Asistidos]]&lt;15,"No","Si")</f>
        <v>No</v>
      </c>
      <c r="BH74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74" s="72"/>
    </row>
    <row r="75" spans="1:61" x14ac:dyDescent="0.25">
      <c r="A75" s="30" t="s">
        <v>168</v>
      </c>
      <c r="B75" s="30" t="s">
        <v>170</v>
      </c>
      <c r="C75" s="30" t="s">
        <v>18</v>
      </c>
      <c r="D75" s="67">
        <f>IFERROR(VLOOKUP(Tabla5[[#This Row],[DNI]],Toma!A:F,6,0),"")</f>
        <v>45810</v>
      </c>
      <c r="E75" s="67">
        <f>IFERROR(VLOOKUP(Tabla5[[#This Row],[DNI]],Toma!A:G,7,0),"")</f>
        <v>0</v>
      </c>
      <c r="F75" s="30" t="str">
        <f t="shared" ca="1" si="22"/>
        <v>0 año(s); 4 mes(es) y 23 día(s)</v>
      </c>
      <c r="G75" s="30" t="str">
        <f t="shared" si="23"/>
        <v>ANTIGUO</v>
      </c>
      <c r="H75" s="114" t="str">
        <f>IFERROR(VLOOKUP(Tabla5[[#This Row],[DNI]],Toma!A:ZY,9,0),"")</f>
        <v>MAÑANA</v>
      </c>
      <c r="I75" s="114" t="str">
        <f>UPPER(IFERROR(VLOOKUP(Tabla5[[#This Row],[DNI]],Toma!A:ZY,5,0),""))</f>
        <v>ACTIVO</v>
      </c>
      <c r="J75" s="114" t="str">
        <f>IFERROR(VLOOKUP(Tabla5[[#This Row],[DNI]],Toma!A:ZY,14,0),"")</f>
        <v>MESA AYUDA</v>
      </c>
      <c r="K75" s="114" t="str">
        <f>IFERROR(VLOOKUP(Tabla5[[#This Row],[DNI]],Toma!A:ZY,10,0),"")</f>
        <v>PART TIME</v>
      </c>
      <c r="L75" s="68">
        <f>IFERROR(IFERROR(VLOOKUP(A75,Estado!A:E,5,0),"")+IFERROR(VLOOKUP(A75,'Estados OnPremise'!A:D,4,0),""),IFERROR(VLOOKUP(A75,Estado!A:E,5,0),""))</f>
        <v>1.5749445370370372</v>
      </c>
      <c r="M75" s="68">
        <f>IF(Tabla5[[#This Row],[Modalidad]]="FULL TIME",IFERROR((AE75+AF75)*"08:00:00",0),IFERROR((AE75+AF75)*"04:00:00",0))</f>
        <v>2.333333333333333</v>
      </c>
      <c r="N75" s="16">
        <f t="shared" si="24"/>
        <v>0.67497623015873032</v>
      </c>
      <c r="O75" s="114">
        <f>IFERROR(VLOOKUP(A75,Rendimiento!A:E,5,0),"")+IFERROR(VLOOKUP(A75,'Rendimiento OnPremise'!A:E,5,0),0)</f>
        <v>320</v>
      </c>
      <c r="P75" s="69">
        <f t="shared" si="25"/>
        <v>411.25</v>
      </c>
      <c r="Q75" s="70">
        <f t="shared" si="26"/>
        <v>0.77811550151975684</v>
      </c>
      <c r="R75" s="11">
        <f t="shared" si="27"/>
        <v>3.4122222222222219E-3</v>
      </c>
      <c r="S75" s="13">
        <f>IFERROR(AVERAGEIF(Tabla5[[#This Row],[TMO SEG GC]:[TMO SEG OP]],"&lt;&gt;0"),0)</f>
        <v>294.81599999999997</v>
      </c>
      <c r="T75" s="13">
        <f>IFERROR(VLOOKUP(A75,Rendimiento!A:G,7,0),0)</f>
        <v>294.81599999999997</v>
      </c>
      <c r="U75" s="13" t="str">
        <f>IFERROR(VLOOKUP(A75,'Rendimiento OnPremise'!A:U,21,0),"")</f>
        <v/>
      </c>
      <c r="V75" s="11">
        <f t="shared" si="28"/>
        <v>3.4293865740740738E-3</v>
      </c>
      <c r="W75" s="12">
        <f>IFERROR(VLOOKUP(A75,Rendimiento!A:ZZ,8,0),0)</f>
        <v>296.29899999999998</v>
      </c>
      <c r="X75" s="11">
        <f t="shared" si="29"/>
        <v>1.1533564814814814E-4</v>
      </c>
      <c r="Y75" s="12">
        <f>IFERROR(VLOOKUP(A75,Rendimiento!A:ZZ,9,0),0)</f>
        <v>9.9649999999999999</v>
      </c>
      <c r="Z75" s="11">
        <f t="shared" si="30"/>
        <v>0</v>
      </c>
      <c r="AA75" s="12">
        <f>IFERROR(VLOOKUP(Tabla5[[#This Row],[DNI]],Rendimiento!A:J,10,0),0)</f>
        <v>0</v>
      </c>
      <c r="AB75" s="17">
        <f>IFERROR(VLOOKUP(Tabla5[[#This Row],[DNI]],Calidad!A:Q,17,0),"-")</f>
        <v>0.79300000000000004</v>
      </c>
      <c r="AC75" s="74" t="str">
        <f>IFERROR(VLOOKUP(Tabla5[[#This Row],[DNI]],Satisfacción!A:H,8,0),"-")</f>
        <v>-</v>
      </c>
      <c r="AD75" s="16"/>
      <c r="AE75" s="115">
        <f>IFERROR(VLOOKUP(Tabla5[[#This Row],[DNI]],Toma!A:ZY,'Resumen Asesores'!AE$14,0),"")</f>
        <v>12</v>
      </c>
      <c r="AF75" s="115">
        <f>IFERROR(VLOOKUP(Tabla5[[#This Row],[DNI]],Toma!A:ZY,'Resumen Asesores'!AF$14,0),"")</f>
        <v>2</v>
      </c>
      <c r="AG75" s="115">
        <f>IFERROR(VLOOKUP(Tabla5[[#This Row],[DNI]],Toma!A:ZY,'Resumen Asesores'!AG$14,0),"")</f>
        <v>0</v>
      </c>
      <c r="AH75" s="115">
        <f>IFERROR(VLOOKUP(Tabla5[[#This Row],[DNI]],Toma!A:ZY,'Resumen Asesores'!AH$14,0),"")</f>
        <v>0</v>
      </c>
      <c r="AI75" s="115">
        <f>IFERROR(VLOOKUP(Tabla5[[#This Row],[DNI]],Toma!A:ZY,'Resumen Asesores'!AI$14,0),"")</f>
        <v>0</v>
      </c>
      <c r="AJ75" s="115">
        <f>IFERROR(VLOOKUP(Tabla5[[#This Row],[DNI]],Toma!A:ZY,'Resumen Asesores'!AJ$14,0),"")</f>
        <v>0</v>
      </c>
      <c r="AK75" s="115">
        <f>IFERROR(VLOOKUP(Tabla5[[#This Row],[DNI]],Toma!A:ZY,'Resumen Asesores'!AK$14,0),"")</f>
        <v>0</v>
      </c>
      <c r="AL75" s="115">
        <f>IFERROR(VLOOKUP(Tabla5[[#This Row],[DNI]],Toma!A:ZY,'Resumen Asesores'!AL$14,0),"")</f>
        <v>0</v>
      </c>
      <c r="AM75" s="115">
        <f>IFERROR(VLOOKUP(Tabla5[[#This Row],[DNI]],Toma!A:ZY,'Resumen Asesores'!AM$14,0),"")</f>
        <v>5</v>
      </c>
      <c r="AN75" s="115">
        <f>IFERROR(VLOOKUP(Tabla5[[#This Row],[DNI]],Toma!A:ZY,'Resumen Asesores'!AN$14,0),"")</f>
        <v>0</v>
      </c>
      <c r="AO75" s="115">
        <f>IFERROR(VLOOKUP(Tabla5[[#This Row],[DNI]],Toma!A:ZY,'Resumen Asesores'!AO$14,0),"")</f>
        <v>4</v>
      </c>
      <c r="AP75" s="9">
        <f t="shared" si="31"/>
        <v>2</v>
      </c>
      <c r="AQ75" s="115">
        <f>SUM(Tabla5[[#This Row],[Asistidos]:[DSO]])</f>
        <v>23</v>
      </c>
      <c r="AR75" s="114" t="str">
        <f>IF(Tabla5[[#This Row],[% Horas]]=0,"-",IF(Tabla5[[#This Row],[% Horas]]&gt;=92%,"Cumple","No Cumple"))</f>
        <v>No Cumple</v>
      </c>
      <c r="AS75" s="114" t="str">
        <f>IF(Tabla5[[#This Row],[% Productividad]]=0,"-",IF(Tabla5[[#This Row],[% Productividad]]&gt;=100%,"Cumple","No Cumple"))</f>
        <v>No Cumple</v>
      </c>
      <c r="AT75" s="114" t="str">
        <f>IF(Tabla5[[#This Row],[TMO FIN SEG]]=0,"-",IF(Tabla5[[#This Row],[TMO FIN SEG]]&lt;290,"Cumple","No Cumple"))</f>
        <v>No Cumple</v>
      </c>
      <c r="AU75" s="114" t="str">
        <f>IF(Tabla5[[#This Row],[Nota de Calidad]]="-","-",IF(Tabla5[[#This Row],[Nota de Calidad]]&gt;=85%,"Cumple","No Cumple"))</f>
        <v>No Cumple</v>
      </c>
      <c r="AV75" s="114" t="str">
        <f>IF(Tabla5[[#This Row],[Nota de Satisfación]]="-","-",IF(Tabla5[[#This Row],[Nota de Satisfación]]&gt;=78%,"Cumple","No Cumple"))</f>
        <v>-</v>
      </c>
      <c r="AW75" s="114" t="str">
        <f>IF(Tabla5[[#This Row],[Asistidos]]=0,"-",IF(Tabla5[[#This Row],[F]]&gt;=1,"No Cumple","Cumple"))</f>
        <v>No Cumple</v>
      </c>
      <c r="AX75" s="114">
        <f>COUNTIF(Tabla5[[#This Row],[Adherencia]:[Presentismo]],"No Cumple")</f>
        <v>5</v>
      </c>
      <c r="AY75" s="70">
        <f t="shared" si="32"/>
        <v>0.25</v>
      </c>
      <c r="AZ75" s="71">
        <f>IFERROR(Tabla5[[#This Row],[Llam. Atendidas]]*2.56779661016949,0)</f>
        <v>821.69491525423678</v>
      </c>
      <c r="BA75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75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75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35</v>
      </c>
      <c r="BD75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75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75" s="116">
        <f>SUM(Tabla5[[#This Row],[Maqueta Reclamos]:[Maqueta Adherencia]])</f>
        <v>35</v>
      </c>
      <c r="BG75" s="117" t="str">
        <f>IF(Tabla5[[#This Row],[Asistidos]]&lt;15,"No","Si")</f>
        <v>No</v>
      </c>
      <c r="BH75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75" s="72"/>
    </row>
    <row r="76" spans="1:61" x14ac:dyDescent="0.25">
      <c r="A76" s="30" t="s">
        <v>72</v>
      </c>
      <c r="B76" s="30" t="s">
        <v>74</v>
      </c>
      <c r="C76" s="30" t="s">
        <v>18</v>
      </c>
      <c r="D76" s="67">
        <f>IFERROR(VLOOKUP(Tabla5[[#This Row],[DNI]],Toma!A:F,6,0),"")</f>
        <v>45265</v>
      </c>
      <c r="E76" s="67">
        <f>IFERROR(VLOOKUP(Tabla5[[#This Row],[DNI]],Toma!A:G,7,0),"")</f>
        <v>0</v>
      </c>
      <c r="F76" s="30" t="str">
        <f t="shared" ca="1" si="22"/>
        <v>1 año(s); 10 mes(es) y 20 día(s)</v>
      </c>
      <c r="G76" s="30" t="str">
        <f t="shared" si="23"/>
        <v>ANTIGUO</v>
      </c>
      <c r="H76" s="114" t="str">
        <f>IFERROR(VLOOKUP(Tabla5[[#This Row],[DNI]],Toma!A:ZY,9,0),"")</f>
        <v>TARDE</v>
      </c>
      <c r="I76" s="114" t="str">
        <f>UPPER(IFERROR(VLOOKUP(Tabla5[[#This Row],[DNI]],Toma!A:ZY,5,0),""))</f>
        <v>ACTIVO</v>
      </c>
      <c r="J76" s="114" t="str">
        <f>IFERROR(VLOOKUP(Tabla5[[#This Row],[DNI]],Toma!A:ZY,14,0),"")</f>
        <v>A.CORRESPONSAL</v>
      </c>
      <c r="K76" s="114" t="str">
        <f>IFERROR(VLOOKUP(Tabla5[[#This Row],[DNI]],Toma!A:ZY,10,0),"")</f>
        <v>FULL TIME</v>
      </c>
      <c r="L76" s="68">
        <f>IFERROR(IFERROR(VLOOKUP(A76,Estado!A:E,5,0),"")+IFERROR(VLOOKUP(A76,'Estados OnPremise'!A:D,4,0),""),IFERROR(VLOOKUP(A76,Estado!A:E,5,0),""))</f>
        <v>5.6708699884259257</v>
      </c>
      <c r="M76" s="68">
        <f>IF(Tabla5[[#This Row],[Modalidad]]="FULL TIME",IFERROR((AE76+AF76)*"08:00:00",0),IFERROR((AE76+AF76)*"04:00:00",0))</f>
        <v>5.333333333333333</v>
      </c>
      <c r="N76" s="16">
        <f t="shared" si="24"/>
        <v>1</v>
      </c>
      <c r="O76" s="114">
        <f>IFERROR(VLOOKUP(A76,Rendimiento!A:E,5,0),"")+IFERROR(VLOOKUP(A76,'Rendimiento OnPremise'!A:E,5,0),0)</f>
        <v>1283</v>
      </c>
      <c r="P76" s="69">
        <f t="shared" si="25"/>
        <v>940</v>
      </c>
      <c r="Q76" s="70">
        <f t="shared" si="26"/>
        <v>1.3648936170212767</v>
      </c>
      <c r="R76" s="11">
        <f t="shared" si="27"/>
        <v>2.9255092592592592E-3</v>
      </c>
      <c r="S76" s="13">
        <f>IFERROR(AVERAGEIF(Tabla5[[#This Row],[TMO SEG GC]:[TMO SEG OP]],"&lt;&gt;0"),0)</f>
        <v>252.76400000000001</v>
      </c>
      <c r="T76" s="13">
        <f>IFERROR(VLOOKUP(A76,Rendimiento!A:G,7,0),0)</f>
        <v>252.76400000000001</v>
      </c>
      <c r="U76" s="13" t="str">
        <f>IFERROR(VLOOKUP(A76,'Rendimiento OnPremise'!A:U,21,0),"")</f>
        <v/>
      </c>
      <c r="V76" s="11">
        <f t="shared" si="28"/>
        <v>2.8305555555555558E-3</v>
      </c>
      <c r="W76" s="12">
        <f>IFERROR(VLOOKUP(A76,Rendimiento!A:ZZ,8,0),0)</f>
        <v>244.56</v>
      </c>
      <c r="X76" s="11">
        <f t="shared" si="29"/>
        <v>8.6608796296296298E-5</v>
      </c>
      <c r="Y76" s="12">
        <f>IFERROR(VLOOKUP(A76,Rendimiento!A:ZZ,9,0),0)</f>
        <v>7.4829999999999997</v>
      </c>
      <c r="Z76" s="11">
        <f t="shared" si="30"/>
        <v>4.1934027777777781E-4</v>
      </c>
      <c r="AA76" s="12">
        <f>IFERROR(VLOOKUP(Tabla5[[#This Row],[DNI]],Rendimiento!A:J,10,0),0)</f>
        <v>36.231000000000002</v>
      </c>
      <c r="AB76" s="17">
        <f>IFERROR(VLOOKUP(Tabla5[[#This Row],[DNI]],Calidad!A:Q,17,0),"-")</f>
        <v>0.93333333333333324</v>
      </c>
      <c r="AC76" s="74">
        <f>IFERROR(VLOOKUP(Tabla5[[#This Row],[DNI]],Satisfacción!A:H,8,0),"-")</f>
        <v>0.89337175792507206</v>
      </c>
      <c r="AD76" s="16"/>
      <c r="AE76" s="115">
        <f>IFERROR(VLOOKUP(Tabla5[[#This Row],[DNI]],Toma!A:ZY,'Resumen Asesores'!AE$14,0),"")</f>
        <v>16</v>
      </c>
      <c r="AF76" s="115">
        <f>IFERROR(VLOOKUP(Tabla5[[#This Row],[DNI]],Toma!A:ZY,'Resumen Asesores'!AF$14,0),"")</f>
        <v>0</v>
      </c>
      <c r="AG76" s="115">
        <f>IFERROR(VLOOKUP(Tabla5[[#This Row],[DNI]],Toma!A:ZY,'Resumen Asesores'!AG$14,0),"")</f>
        <v>0</v>
      </c>
      <c r="AH76" s="115">
        <f>IFERROR(VLOOKUP(Tabla5[[#This Row],[DNI]],Toma!A:ZY,'Resumen Asesores'!AH$14,0),"")</f>
        <v>0</v>
      </c>
      <c r="AI76" s="115">
        <f>IFERROR(VLOOKUP(Tabla5[[#This Row],[DNI]],Toma!A:ZY,'Resumen Asesores'!AI$14,0),"")</f>
        <v>0</v>
      </c>
      <c r="AJ76" s="115">
        <f>IFERROR(VLOOKUP(Tabla5[[#This Row],[DNI]],Toma!A:ZY,'Resumen Asesores'!AJ$14,0),"")</f>
        <v>0</v>
      </c>
      <c r="AK76" s="115">
        <f>IFERROR(VLOOKUP(Tabla5[[#This Row],[DNI]],Toma!A:ZY,'Resumen Asesores'!AK$14,0),"")</f>
        <v>0</v>
      </c>
      <c r="AL76" s="115">
        <f>IFERROR(VLOOKUP(Tabla5[[#This Row],[DNI]],Toma!A:ZY,'Resumen Asesores'!AL$14,0),"")</f>
        <v>2</v>
      </c>
      <c r="AM76" s="115">
        <f>IFERROR(VLOOKUP(Tabla5[[#This Row],[DNI]],Toma!A:ZY,'Resumen Asesores'!AM$14,0),"")</f>
        <v>0</v>
      </c>
      <c r="AN76" s="115">
        <f>IFERROR(VLOOKUP(Tabla5[[#This Row],[DNI]],Toma!A:ZY,'Resumen Asesores'!AN$14,0),"")</f>
        <v>0</v>
      </c>
      <c r="AO76" s="115">
        <f>IFERROR(VLOOKUP(Tabla5[[#This Row],[DNI]],Toma!A:ZY,'Resumen Asesores'!AO$14,0),"")</f>
        <v>3</v>
      </c>
      <c r="AP76" s="9">
        <f t="shared" si="31"/>
        <v>0</v>
      </c>
      <c r="AQ76" s="115">
        <f>SUM(Tabla5[[#This Row],[Asistidos]:[DSO]])</f>
        <v>21</v>
      </c>
      <c r="AR76" s="114" t="str">
        <f>IF(Tabla5[[#This Row],[% Horas]]=0,"-",IF(Tabla5[[#This Row],[% Horas]]&gt;=92%,"Cumple","No Cumple"))</f>
        <v>Cumple</v>
      </c>
      <c r="AS76" s="114" t="str">
        <f>IF(Tabla5[[#This Row],[% Productividad]]=0,"-",IF(Tabla5[[#This Row],[% Productividad]]&gt;=100%,"Cumple","No Cumple"))</f>
        <v>Cumple</v>
      </c>
      <c r="AT76" s="114" t="str">
        <f>IF(Tabla5[[#This Row],[TMO FIN SEG]]=0,"-",IF(Tabla5[[#This Row],[TMO FIN SEG]]&lt;290,"Cumple","No Cumple"))</f>
        <v>Cumple</v>
      </c>
      <c r="AU76" s="114" t="str">
        <f>IF(Tabla5[[#This Row],[Nota de Calidad]]="-","-",IF(Tabla5[[#This Row],[Nota de Calidad]]&gt;=85%,"Cumple","No Cumple"))</f>
        <v>Cumple</v>
      </c>
      <c r="AV76" s="114" t="str">
        <f>IF(Tabla5[[#This Row],[Nota de Satisfación]]="-","-",IF(Tabla5[[#This Row],[Nota de Satisfación]]&gt;=78%,"Cumple","No Cumple"))</f>
        <v>Cumple</v>
      </c>
      <c r="AW76" s="114" t="str">
        <f>IF(Tabla5[[#This Row],[Asistidos]]=0,"-",IF(Tabla5[[#This Row],[F]]&gt;=1,"No Cumple","Cumple"))</f>
        <v>Cumple</v>
      </c>
      <c r="AX76" s="114">
        <f>COUNTIF(Tabla5[[#This Row],[Adherencia]:[Presentismo]],"No Cumple")</f>
        <v>0</v>
      </c>
      <c r="AY76" s="70" t="str">
        <f t="shared" si="32"/>
        <v/>
      </c>
      <c r="AZ76" s="71">
        <f>IFERROR(Tabla5[[#This Row],[Llam. Atendidas]]*2.56779661016949,0)</f>
        <v>3294.4830508474556</v>
      </c>
      <c r="BA76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76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35</v>
      </c>
      <c r="BC76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76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76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76" s="116">
        <f>SUM(Tabla5[[#This Row],[Maqueta Reclamos]:[Maqueta Adherencia]])</f>
        <v>90</v>
      </c>
      <c r="BG76" s="117" t="str">
        <f>IF(Tabla5[[#This Row],[Asistidos]]&lt;15,"No","Si")</f>
        <v>Si</v>
      </c>
      <c r="BH76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90</v>
      </c>
      <c r="BI76" s="72"/>
    </row>
    <row r="77" spans="1:61" x14ac:dyDescent="0.25">
      <c r="A77" s="30" t="s">
        <v>541</v>
      </c>
      <c r="B77" s="30" t="s">
        <v>543</v>
      </c>
      <c r="C77" s="30" t="s">
        <v>18</v>
      </c>
      <c r="D77" s="67">
        <f>IFERROR(VLOOKUP(Tabla5[[#This Row],[DNI]],Toma!A:F,6,0),"")</f>
        <v>45931</v>
      </c>
      <c r="E77" s="67">
        <f>IFERROR(VLOOKUP(Tabla5[[#This Row],[DNI]],Toma!A:G,7,0),"")</f>
        <v>0</v>
      </c>
      <c r="F77" s="30" t="str">
        <f t="shared" ca="1" si="22"/>
        <v>0 año(s); 0 mes(es) y 24 día(s)</v>
      </c>
      <c r="G77" s="30" t="str">
        <f t="shared" si="23"/>
        <v>NUEVO</v>
      </c>
      <c r="H77" s="114" t="str">
        <f>IFERROR(VLOOKUP(Tabla5[[#This Row],[DNI]],Toma!A:ZY,9,0),"")</f>
        <v>MADRUGADA</v>
      </c>
      <c r="I77" s="114" t="str">
        <f>UPPER(IFERROR(VLOOKUP(Tabla5[[#This Row],[DNI]],Toma!A:ZY,5,0),""))</f>
        <v>ACTIVO</v>
      </c>
      <c r="J77" s="114" t="str">
        <f>IFERROR(VLOOKUP(Tabla5[[#This Row],[DNI]],Toma!A:ZY,14,0),"")</f>
        <v>MESA AYUDA</v>
      </c>
      <c r="K77" s="114" t="str">
        <f>IFERROR(VLOOKUP(Tabla5[[#This Row],[DNI]],Toma!A:ZY,10,0),"")</f>
        <v>FULL TIME</v>
      </c>
      <c r="L77" s="68">
        <f>IFERROR(IFERROR(VLOOKUP(A77,Estado!A:E,5,0),"")+IFERROR(VLOOKUP(A77,'Estados OnPremise'!A:D,4,0),""),IFERROR(VLOOKUP(A77,Estado!A:E,5,0),""))</f>
        <v>5.918506006944444</v>
      </c>
      <c r="M77" s="68">
        <f>IF(Tabla5[[#This Row],[Modalidad]]="FULL TIME",IFERROR((AE77+AF77)*"08:00:00",0),IFERROR((AE77+AF77)*"04:00:00",0))</f>
        <v>6.333333333333333</v>
      </c>
      <c r="N77" s="16">
        <f t="shared" si="24"/>
        <v>0.93450094846491227</v>
      </c>
      <c r="O77" s="114">
        <f>IFERROR(VLOOKUP(A77,Rendimiento!A:E,5,0),"")+IFERROR(VLOOKUP(A77,'Rendimiento OnPremise'!A:E,5,0),0)</f>
        <v>756</v>
      </c>
      <c r="P77" s="69">
        <f t="shared" si="25"/>
        <v>1116.25</v>
      </c>
      <c r="Q77" s="70">
        <f t="shared" si="26"/>
        <v>0.6772676371780515</v>
      </c>
      <c r="R77" s="11">
        <f t="shared" si="27"/>
        <v>2.613449074074074E-3</v>
      </c>
      <c r="S77" s="13">
        <f>IFERROR(AVERAGEIF(Tabla5[[#This Row],[TMO SEG GC]:[TMO SEG OP]],"&lt;&gt;0"),0)</f>
        <v>225.80199999999999</v>
      </c>
      <c r="T77" s="13">
        <f>IFERROR(VLOOKUP(A77,Rendimiento!A:G,7,0),0)</f>
        <v>225.80199999999999</v>
      </c>
      <c r="U77" s="13" t="str">
        <f>IFERROR(VLOOKUP(A77,'Rendimiento OnPremise'!A:U,21,0),"")</f>
        <v/>
      </c>
      <c r="V77" s="11">
        <f t="shared" si="28"/>
        <v>2.607210648148148E-3</v>
      </c>
      <c r="W77" s="12">
        <f>IFERROR(VLOOKUP(A77,Rendimiento!A:ZZ,8,0),0)</f>
        <v>225.26300000000001</v>
      </c>
      <c r="X77" s="11">
        <f t="shared" si="29"/>
        <v>1.0947916666666666E-4</v>
      </c>
      <c r="Y77" s="12">
        <f>IFERROR(VLOOKUP(A77,Rendimiento!A:ZZ,9,0),0)</f>
        <v>9.4589999999999996</v>
      </c>
      <c r="Z77" s="11">
        <f t="shared" si="30"/>
        <v>0</v>
      </c>
      <c r="AA77" s="12">
        <f>IFERROR(VLOOKUP(Tabla5[[#This Row],[DNI]],Rendimiento!A:J,10,0),0)</f>
        <v>0</v>
      </c>
      <c r="AB77" s="17">
        <f>IFERROR(VLOOKUP(Tabla5[[#This Row],[DNI]],Calidad!A:Q,17,0),"-")</f>
        <v>0.82966666666666677</v>
      </c>
      <c r="AC77" s="74">
        <f>IFERROR(VLOOKUP(Tabla5[[#This Row],[DNI]],Satisfacción!A:H,8,0),"-")</f>
        <v>0.91666666666666663</v>
      </c>
      <c r="AD77" s="16"/>
      <c r="AE77" s="115">
        <f>IFERROR(VLOOKUP(Tabla5[[#This Row],[DNI]],Toma!A:ZY,'Resumen Asesores'!AE$14,0),"")</f>
        <v>19</v>
      </c>
      <c r="AF77" s="115">
        <f>IFERROR(VLOOKUP(Tabla5[[#This Row],[DNI]],Toma!A:ZY,'Resumen Asesores'!AF$14,0),"")</f>
        <v>0</v>
      </c>
      <c r="AG77" s="115">
        <f>IFERROR(VLOOKUP(Tabla5[[#This Row],[DNI]],Toma!A:ZY,'Resumen Asesores'!AG$14,0),"")</f>
        <v>0</v>
      </c>
      <c r="AH77" s="115">
        <f>IFERROR(VLOOKUP(Tabla5[[#This Row],[DNI]],Toma!A:ZY,'Resumen Asesores'!AH$14,0),"")</f>
        <v>0</v>
      </c>
      <c r="AI77" s="115">
        <f>IFERROR(VLOOKUP(Tabla5[[#This Row],[DNI]],Toma!A:ZY,'Resumen Asesores'!AI$14,0),"")</f>
        <v>0</v>
      </c>
      <c r="AJ77" s="115">
        <f>IFERROR(VLOOKUP(Tabla5[[#This Row],[DNI]],Toma!A:ZY,'Resumen Asesores'!AJ$14,0),"")</f>
        <v>0</v>
      </c>
      <c r="AK77" s="115">
        <f>IFERROR(VLOOKUP(Tabla5[[#This Row],[DNI]],Toma!A:ZY,'Resumen Asesores'!AK$14,0),"")</f>
        <v>0</v>
      </c>
      <c r="AL77" s="115">
        <f>IFERROR(VLOOKUP(Tabla5[[#This Row],[DNI]],Toma!A:ZY,'Resumen Asesores'!AL$14,0),"")</f>
        <v>0</v>
      </c>
      <c r="AM77" s="115">
        <f>IFERROR(VLOOKUP(Tabla5[[#This Row],[DNI]],Toma!A:ZY,'Resumen Asesores'!AM$14,0),"")</f>
        <v>0</v>
      </c>
      <c r="AN77" s="115">
        <f>IFERROR(VLOOKUP(Tabla5[[#This Row],[DNI]],Toma!A:ZY,'Resumen Asesores'!AN$14,0),"")</f>
        <v>0</v>
      </c>
      <c r="AO77" s="115">
        <f>IFERROR(VLOOKUP(Tabla5[[#This Row],[DNI]],Toma!A:ZY,'Resumen Asesores'!AO$14,0),"")</f>
        <v>3</v>
      </c>
      <c r="AP77" s="9">
        <f t="shared" si="31"/>
        <v>0</v>
      </c>
      <c r="AQ77" s="115">
        <f>SUM(Tabla5[[#This Row],[Asistidos]:[DSO]])</f>
        <v>22</v>
      </c>
      <c r="AR77" s="114" t="str">
        <f>IF(Tabla5[[#This Row],[% Horas]]=0,"-",IF(Tabla5[[#This Row],[% Horas]]&gt;=92%,"Cumple","No Cumple"))</f>
        <v>Cumple</v>
      </c>
      <c r="AS77" s="114" t="str">
        <f>IF(Tabla5[[#This Row],[% Productividad]]=0,"-",IF(Tabla5[[#This Row],[% Productividad]]&gt;=100%,"Cumple","No Cumple"))</f>
        <v>No Cumple</v>
      </c>
      <c r="AT77" s="114" t="str">
        <f>IF(Tabla5[[#This Row],[TMO FIN SEG]]=0,"-",IF(Tabla5[[#This Row],[TMO FIN SEG]]&lt;290,"Cumple","No Cumple"))</f>
        <v>Cumple</v>
      </c>
      <c r="AU77" s="114" t="str">
        <f>IF(Tabla5[[#This Row],[Nota de Calidad]]="-","-",IF(Tabla5[[#This Row],[Nota de Calidad]]&gt;=85%,"Cumple","No Cumple"))</f>
        <v>No Cumple</v>
      </c>
      <c r="AV77" s="114" t="str">
        <f>IF(Tabla5[[#This Row],[Nota de Satisfación]]="-","-",IF(Tabla5[[#This Row],[Nota de Satisfación]]&gt;=78%,"Cumple","No Cumple"))</f>
        <v>Cumple</v>
      </c>
      <c r="AW77" s="114" t="str">
        <f>IF(Tabla5[[#This Row],[Asistidos]]=0,"-",IF(Tabla5[[#This Row],[F]]&gt;=1,"No Cumple","Cumple"))</f>
        <v>Cumple</v>
      </c>
      <c r="AX77" s="114">
        <f>COUNTIF(Tabla5[[#This Row],[Adherencia]:[Presentismo]],"No Cumple")</f>
        <v>2</v>
      </c>
      <c r="AY77" s="70" t="str">
        <f t="shared" si="32"/>
        <v/>
      </c>
      <c r="AZ77" s="71">
        <f>IFERROR(Tabla5[[#This Row],[Llam. Atendidas]]*2.56779661016949,0)</f>
        <v>1941.2542372881344</v>
      </c>
      <c r="BA77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77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77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60</v>
      </c>
      <c r="BD77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77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30</v>
      </c>
      <c r="BF77" s="116">
        <f>SUM(Tabla5[[#This Row],[Maqueta Reclamos]:[Maqueta Adherencia]])</f>
        <v>90</v>
      </c>
      <c r="BG77" s="117" t="str">
        <f>IF(Tabla5[[#This Row],[Asistidos]]&lt;15,"No","Si")</f>
        <v>Si</v>
      </c>
      <c r="BH77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90</v>
      </c>
      <c r="BI77" s="72"/>
    </row>
    <row r="78" spans="1:61" x14ac:dyDescent="0.25">
      <c r="A78" s="30" t="s">
        <v>464</v>
      </c>
      <c r="B78" s="30" t="s">
        <v>465</v>
      </c>
      <c r="C78" s="30" t="s">
        <v>18</v>
      </c>
      <c r="D78" s="67">
        <f>IFERROR(VLOOKUP(Tabla5[[#This Row],[DNI]],Toma!A:F,6,0),"")</f>
        <v>45824</v>
      </c>
      <c r="E78" s="67">
        <f>IFERROR(VLOOKUP(Tabla5[[#This Row],[DNI]],Toma!A:G,7,0),"")</f>
        <v>0</v>
      </c>
      <c r="F78" s="30" t="str">
        <f t="shared" ca="1" si="22"/>
        <v>0 año(s); 4 mes(es) y 9 día(s)</v>
      </c>
      <c r="G78" s="30" t="str">
        <f t="shared" si="23"/>
        <v>ANTIGUO</v>
      </c>
      <c r="H78" s="114" t="str">
        <f>IFERROR(VLOOKUP(Tabla5[[#This Row],[DNI]],Toma!A:ZY,9,0),"")</f>
        <v>MADRUGADA</v>
      </c>
      <c r="I78" s="114" t="str">
        <f>UPPER(IFERROR(VLOOKUP(Tabla5[[#This Row],[DNI]],Toma!A:ZY,5,0),""))</f>
        <v>ACTIVO</v>
      </c>
      <c r="J78" s="114" t="str">
        <f>IFERROR(VLOOKUP(Tabla5[[#This Row],[DNI]],Toma!A:ZY,14,0),"")</f>
        <v>MESA AYUDA</v>
      </c>
      <c r="K78" s="114" t="str">
        <f>IFERROR(VLOOKUP(Tabla5[[#This Row],[DNI]],Toma!A:ZY,10,0),"")</f>
        <v>FULL TIME</v>
      </c>
      <c r="L78" s="68">
        <f>IFERROR(IFERROR(VLOOKUP(A78,Estado!A:E,5,0),"")+IFERROR(VLOOKUP(A78,'Estados OnPremise'!A:D,4,0),""),IFERROR(VLOOKUP(A78,Estado!A:E,5,0),""))</f>
        <v>5.8634592013888893</v>
      </c>
      <c r="M78" s="68">
        <f>IF(Tabla5[[#This Row],[Modalidad]]="FULL TIME",IFERROR((AE78+AF78)*"08:00:00",0),IFERROR((AE78+AF78)*"04:00:00",0))</f>
        <v>6</v>
      </c>
      <c r="N78" s="16">
        <f t="shared" si="24"/>
        <v>0.97724320023148159</v>
      </c>
      <c r="O78" s="114">
        <f>IFERROR(VLOOKUP(A78,Rendimiento!A:E,5,0),"")+IFERROR(VLOOKUP(A78,'Rendimiento OnPremise'!A:E,5,0),0)</f>
        <v>589</v>
      </c>
      <c r="P78" s="69">
        <f t="shared" si="25"/>
        <v>1057.5</v>
      </c>
      <c r="Q78" s="70">
        <f t="shared" si="26"/>
        <v>0.55697399527186764</v>
      </c>
      <c r="R78" s="11">
        <f t="shared" si="27"/>
        <v>2.3641435185185185E-3</v>
      </c>
      <c r="S78" s="13">
        <f>IFERROR(AVERAGEIF(Tabla5[[#This Row],[TMO SEG GC]:[TMO SEG OP]],"&lt;&gt;0"),0)</f>
        <v>204.262</v>
      </c>
      <c r="T78" s="13">
        <f>IFERROR(VLOOKUP(A78,Rendimiento!A:G,7,0),0)</f>
        <v>204.262</v>
      </c>
      <c r="U78" s="13" t="str">
        <f>IFERROR(VLOOKUP(A78,'Rendimiento OnPremise'!A:U,21,0),"")</f>
        <v/>
      </c>
      <c r="V78" s="11">
        <f t="shared" si="28"/>
        <v>2.2548263888888891E-3</v>
      </c>
      <c r="W78" s="12">
        <f>IFERROR(VLOOKUP(A78,Rendimiento!A:ZZ,8,0),0)</f>
        <v>194.81700000000001</v>
      </c>
      <c r="X78" s="11">
        <f t="shared" si="29"/>
        <v>1.1333333333333333E-4</v>
      </c>
      <c r="Y78" s="12">
        <f>IFERROR(VLOOKUP(A78,Rendimiento!A:ZZ,9,0),0)</f>
        <v>9.7919999999999998</v>
      </c>
      <c r="Z78" s="11">
        <f t="shared" si="30"/>
        <v>2.0355324074074075E-4</v>
      </c>
      <c r="AA78" s="12">
        <f>IFERROR(VLOOKUP(Tabla5[[#This Row],[DNI]],Rendimiento!A:J,10,0),0)</f>
        <v>17.587</v>
      </c>
      <c r="AB78" s="17">
        <f>IFERROR(VLOOKUP(Tabla5[[#This Row],[DNI]],Calidad!A:Q,17,0),"-")</f>
        <v>0.86866666666666659</v>
      </c>
      <c r="AC78" s="74">
        <f>IFERROR(VLOOKUP(Tabla5[[#This Row],[DNI]],Satisfacción!A:H,8,0),"-")</f>
        <v>0.79207920792079212</v>
      </c>
      <c r="AD78" s="16"/>
      <c r="AE78" s="115">
        <f>IFERROR(VLOOKUP(Tabla5[[#This Row],[DNI]],Toma!A:ZY,'Resumen Asesores'!AE$14,0),"")</f>
        <v>18</v>
      </c>
      <c r="AF78" s="115">
        <f>IFERROR(VLOOKUP(Tabla5[[#This Row],[DNI]],Toma!A:ZY,'Resumen Asesores'!AF$14,0),"")</f>
        <v>0</v>
      </c>
      <c r="AG78" s="115">
        <f>IFERROR(VLOOKUP(Tabla5[[#This Row],[DNI]],Toma!A:ZY,'Resumen Asesores'!AG$14,0),"")</f>
        <v>0</v>
      </c>
      <c r="AH78" s="115">
        <f>IFERROR(VLOOKUP(Tabla5[[#This Row],[DNI]],Toma!A:ZY,'Resumen Asesores'!AH$14,0),"")</f>
        <v>0</v>
      </c>
      <c r="AI78" s="115">
        <f>IFERROR(VLOOKUP(Tabla5[[#This Row],[DNI]],Toma!A:ZY,'Resumen Asesores'!AI$14,0),"")</f>
        <v>0</v>
      </c>
      <c r="AJ78" s="115">
        <f>IFERROR(VLOOKUP(Tabla5[[#This Row],[DNI]],Toma!A:ZY,'Resumen Asesores'!AJ$14,0),"")</f>
        <v>0</v>
      </c>
      <c r="AK78" s="115">
        <f>IFERROR(VLOOKUP(Tabla5[[#This Row],[DNI]],Toma!A:ZY,'Resumen Asesores'!AK$14,0),"")</f>
        <v>0</v>
      </c>
      <c r="AL78" s="115">
        <f>IFERROR(VLOOKUP(Tabla5[[#This Row],[DNI]],Toma!A:ZY,'Resumen Asesores'!AL$14,0),"")</f>
        <v>0</v>
      </c>
      <c r="AM78" s="115">
        <f>IFERROR(VLOOKUP(Tabla5[[#This Row],[DNI]],Toma!A:ZY,'Resumen Asesores'!AM$14,0),"")</f>
        <v>0</v>
      </c>
      <c r="AN78" s="115">
        <f>IFERROR(VLOOKUP(Tabla5[[#This Row],[DNI]],Toma!A:ZY,'Resumen Asesores'!AN$14,0),"")</f>
        <v>0</v>
      </c>
      <c r="AO78" s="115">
        <f>IFERROR(VLOOKUP(Tabla5[[#This Row],[DNI]],Toma!A:ZY,'Resumen Asesores'!AO$14,0),"")</f>
        <v>3</v>
      </c>
      <c r="AP78" s="9">
        <f t="shared" si="31"/>
        <v>0</v>
      </c>
      <c r="AQ78" s="115">
        <f>SUM(Tabla5[[#This Row],[Asistidos]:[DSO]])</f>
        <v>21</v>
      </c>
      <c r="AR78" s="114" t="str">
        <f>IF(Tabla5[[#This Row],[% Horas]]=0,"-",IF(Tabla5[[#This Row],[% Horas]]&gt;=92%,"Cumple","No Cumple"))</f>
        <v>Cumple</v>
      </c>
      <c r="AS78" s="114" t="str">
        <f>IF(Tabla5[[#This Row],[% Productividad]]=0,"-",IF(Tabla5[[#This Row],[% Productividad]]&gt;=100%,"Cumple","No Cumple"))</f>
        <v>No Cumple</v>
      </c>
      <c r="AT78" s="114" t="str">
        <f>IF(Tabla5[[#This Row],[TMO FIN SEG]]=0,"-",IF(Tabla5[[#This Row],[TMO FIN SEG]]&lt;290,"Cumple","No Cumple"))</f>
        <v>Cumple</v>
      </c>
      <c r="AU78" s="114" t="str">
        <f>IF(Tabla5[[#This Row],[Nota de Calidad]]="-","-",IF(Tabla5[[#This Row],[Nota de Calidad]]&gt;=85%,"Cumple","No Cumple"))</f>
        <v>Cumple</v>
      </c>
      <c r="AV78" s="114" t="str">
        <f>IF(Tabla5[[#This Row],[Nota de Satisfación]]="-","-",IF(Tabla5[[#This Row],[Nota de Satisfación]]&gt;=78%,"Cumple","No Cumple"))</f>
        <v>Cumple</v>
      </c>
      <c r="AW78" s="114" t="str">
        <f>IF(Tabla5[[#This Row],[Asistidos]]=0,"-",IF(Tabla5[[#This Row],[F]]&gt;=1,"No Cumple","Cumple"))</f>
        <v>Cumple</v>
      </c>
      <c r="AX78" s="114">
        <f>COUNTIF(Tabla5[[#This Row],[Adherencia]:[Presentismo]],"No Cumple")</f>
        <v>1</v>
      </c>
      <c r="AY78" s="70" t="str">
        <f t="shared" si="32"/>
        <v/>
      </c>
      <c r="AZ78" s="71">
        <f>IFERROR(Tabla5[[#This Row],[Llam. Atendidas]]*2.56779661016949,0)</f>
        <v>1512.4322033898295</v>
      </c>
      <c r="BA78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78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78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60</v>
      </c>
      <c r="BD78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78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40</v>
      </c>
      <c r="BF78" s="116">
        <f>SUM(Tabla5[[#This Row],[Maqueta Reclamos]:[Maqueta Adherencia]])</f>
        <v>100</v>
      </c>
      <c r="BG78" s="117" t="str">
        <f>IF(Tabla5[[#This Row],[Asistidos]]&lt;15,"No","Si")</f>
        <v>Si</v>
      </c>
      <c r="BH78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100</v>
      </c>
      <c r="BI78" s="72"/>
    </row>
    <row r="79" spans="1:61" x14ac:dyDescent="0.25">
      <c r="A79" s="30" t="s">
        <v>154</v>
      </c>
      <c r="B79" s="30" t="s">
        <v>156</v>
      </c>
      <c r="C79" s="30" t="s">
        <v>28</v>
      </c>
      <c r="D79" s="67">
        <f>IFERROR(VLOOKUP(Tabla5[[#This Row],[DNI]],Toma!A:F,6,0),"")</f>
        <v>44545</v>
      </c>
      <c r="E79" s="67">
        <f>IFERROR(VLOOKUP(Tabla5[[#This Row],[DNI]],Toma!A:G,7,0),"")</f>
        <v>0</v>
      </c>
      <c r="F79" s="30" t="str">
        <f t="shared" ca="1" si="22"/>
        <v>3 año(s); 10 mes(es) y 10 día(s)</v>
      </c>
      <c r="G79" s="30" t="str">
        <f t="shared" si="23"/>
        <v>ANTIGUO</v>
      </c>
      <c r="H79" s="114" t="str">
        <f>IFERROR(VLOOKUP(Tabla5[[#This Row],[DNI]],Toma!A:ZY,9,0),"")</f>
        <v>MAÑANA</v>
      </c>
      <c r="I79" s="114" t="str">
        <f>UPPER(IFERROR(VLOOKUP(Tabla5[[#This Row],[DNI]],Toma!A:ZY,5,0),""))</f>
        <v>ACTIVO</v>
      </c>
      <c r="J79" s="114" t="str">
        <f>IFERROR(VLOOKUP(Tabla5[[#This Row],[DNI]],Toma!A:ZY,14,0),"")</f>
        <v>MESA AYUDA</v>
      </c>
      <c r="K79" s="114" t="str">
        <f>IFERROR(VLOOKUP(Tabla5[[#This Row],[DNI]],Toma!A:ZY,10,0),"")</f>
        <v>FULL TIME</v>
      </c>
      <c r="L79" s="68">
        <f>IFERROR(IFERROR(VLOOKUP(A79,Estado!A:E,5,0),"")+IFERROR(VLOOKUP(A79,'Estados OnPremise'!A:D,4,0),""),IFERROR(VLOOKUP(A79,Estado!A:E,5,0),""))</f>
        <v>5.6051068171296299</v>
      </c>
      <c r="M79" s="68">
        <f>IF(Tabla5[[#This Row],[Modalidad]]="FULL TIME",IFERROR((AE79+AF79)*"08:00:00",0),IFERROR((AE79+AF79)*"04:00:00",0))</f>
        <v>6</v>
      </c>
      <c r="N79" s="16">
        <f t="shared" si="24"/>
        <v>0.93418446952160494</v>
      </c>
      <c r="O79" s="114">
        <f>IFERROR(VLOOKUP(A79,Rendimiento!A:E,5,0),"")+IFERROR(VLOOKUP(A79,'Rendimiento OnPremise'!A:E,5,0),0)</f>
        <v>1598</v>
      </c>
      <c r="P79" s="69">
        <f t="shared" si="25"/>
        <v>1057.5</v>
      </c>
      <c r="Q79" s="70">
        <f t="shared" si="26"/>
        <v>1.5111111111111111</v>
      </c>
      <c r="R79" s="11">
        <f t="shared" si="27"/>
        <v>2.197013888888889E-3</v>
      </c>
      <c r="S79" s="13">
        <f>IFERROR(AVERAGEIF(Tabla5[[#This Row],[TMO SEG GC]:[TMO SEG OP]],"&lt;&gt;0"),0)</f>
        <v>189.822</v>
      </c>
      <c r="T79" s="13">
        <f>IFERROR(VLOOKUP(A79,Rendimiento!A:G,7,0),0)</f>
        <v>189.822</v>
      </c>
      <c r="U79" s="13" t="str">
        <f>IFERROR(VLOOKUP(A79,'Rendimiento OnPremise'!A:U,21,0),"")</f>
        <v/>
      </c>
      <c r="V79" s="11">
        <f t="shared" si="28"/>
        <v>2.3752777777777778E-3</v>
      </c>
      <c r="W79" s="12">
        <f>IFERROR(VLOOKUP(A79,Rendimiento!A:ZZ,8,0),0)</f>
        <v>205.22399999999999</v>
      </c>
      <c r="X79" s="11">
        <f t="shared" si="29"/>
        <v>3.2372685185185189E-5</v>
      </c>
      <c r="Y79" s="12">
        <f>IFERROR(VLOOKUP(A79,Rendimiento!A:ZZ,9,0),0)</f>
        <v>2.7970000000000002</v>
      </c>
      <c r="Z79" s="11">
        <f t="shared" si="30"/>
        <v>8.4085648148148141E-5</v>
      </c>
      <c r="AA79" s="12">
        <f>IFERROR(VLOOKUP(Tabla5[[#This Row],[DNI]],Rendimiento!A:J,10,0),0)</f>
        <v>7.2649999999999997</v>
      </c>
      <c r="AB79" s="17">
        <f>IFERROR(VLOOKUP(Tabla5[[#This Row],[DNI]],Calidad!A:Q,17,0),"-")</f>
        <v>1</v>
      </c>
      <c r="AC79" s="74">
        <f>IFERROR(VLOOKUP(Tabla5[[#This Row],[DNI]],Satisfacción!A:H,8,0),"-")</f>
        <v>0.86363636363636365</v>
      </c>
      <c r="AD79" s="16"/>
      <c r="AE79" s="115">
        <f>IFERROR(VLOOKUP(Tabla5[[#This Row],[DNI]],Toma!A:ZY,'Resumen Asesores'!AE$14,0),"")</f>
        <v>18</v>
      </c>
      <c r="AF79" s="115">
        <f>IFERROR(VLOOKUP(Tabla5[[#This Row],[DNI]],Toma!A:ZY,'Resumen Asesores'!AF$14,0),"")</f>
        <v>0</v>
      </c>
      <c r="AG79" s="115">
        <f>IFERROR(VLOOKUP(Tabla5[[#This Row],[DNI]],Toma!A:ZY,'Resumen Asesores'!AG$14,0),"")</f>
        <v>0</v>
      </c>
      <c r="AH79" s="115">
        <f>IFERROR(VLOOKUP(Tabla5[[#This Row],[DNI]],Toma!A:ZY,'Resumen Asesores'!AH$14,0),"")</f>
        <v>0</v>
      </c>
      <c r="AI79" s="115">
        <f>IFERROR(VLOOKUP(Tabla5[[#This Row],[DNI]],Toma!A:ZY,'Resumen Asesores'!AI$14,0),"")</f>
        <v>0</v>
      </c>
      <c r="AJ79" s="115">
        <f>IFERROR(VLOOKUP(Tabla5[[#This Row],[DNI]],Toma!A:ZY,'Resumen Asesores'!AJ$14,0),"")</f>
        <v>0</v>
      </c>
      <c r="AK79" s="115">
        <f>IFERROR(VLOOKUP(Tabla5[[#This Row],[DNI]],Toma!A:ZY,'Resumen Asesores'!AK$14,0),"")</f>
        <v>0</v>
      </c>
      <c r="AL79" s="115">
        <f>IFERROR(VLOOKUP(Tabla5[[#This Row],[DNI]],Toma!A:ZY,'Resumen Asesores'!AL$14,0),"")</f>
        <v>0</v>
      </c>
      <c r="AM79" s="115">
        <f>IFERROR(VLOOKUP(Tabla5[[#This Row],[DNI]],Toma!A:ZY,'Resumen Asesores'!AM$14,0),"")</f>
        <v>0</v>
      </c>
      <c r="AN79" s="115">
        <f>IFERROR(VLOOKUP(Tabla5[[#This Row],[DNI]],Toma!A:ZY,'Resumen Asesores'!AN$14,0),"")</f>
        <v>0</v>
      </c>
      <c r="AO79" s="115">
        <f>IFERROR(VLOOKUP(Tabla5[[#This Row],[DNI]],Toma!A:ZY,'Resumen Asesores'!AO$14,0),"")</f>
        <v>3</v>
      </c>
      <c r="AP79" s="9">
        <f t="shared" si="31"/>
        <v>0</v>
      </c>
      <c r="AQ79" s="115">
        <f>SUM(Tabla5[[#This Row],[Asistidos]:[DSO]])</f>
        <v>21</v>
      </c>
      <c r="AR79" s="114" t="str">
        <f>IF(Tabla5[[#This Row],[% Horas]]=0,"-",IF(Tabla5[[#This Row],[% Horas]]&gt;=92%,"Cumple","No Cumple"))</f>
        <v>Cumple</v>
      </c>
      <c r="AS79" s="114" t="str">
        <f>IF(Tabla5[[#This Row],[% Productividad]]=0,"-",IF(Tabla5[[#This Row],[% Productividad]]&gt;=100%,"Cumple","No Cumple"))</f>
        <v>Cumple</v>
      </c>
      <c r="AT79" s="114" t="str">
        <f>IF(Tabla5[[#This Row],[TMO FIN SEG]]=0,"-",IF(Tabla5[[#This Row],[TMO FIN SEG]]&lt;290,"Cumple","No Cumple"))</f>
        <v>Cumple</v>
      </c>
      <c r="AU79" s="114" t="str">
        <f>IF(Tabla5[[#This Row],[Nota de Calidad]]="-","-",IF(Tabla5[[#This Row],[Nota de Calidad]]&gt;=85%,"Cumple","No Cumple"))</f>
        <v>Cumple</v>
      </c>
      <c r="AV79" s="114" t="str">
        <f>IF(Tabla5[[#This Row],[Nota de Satisfación]]="-","-",IF(Tabla5[[#This Row],[Nota de Satisfación]]&gt;=78%,"Cumple","No Cumple"))</f>
        <v>Cumple</v>
      </c>
      <c r="AW79" s="114" t="str">
        <f>IF(Tabla5[[#This Row],[Asistidos]]=0,"-",IF(Tabla5[[#This Row],[F]]&gt;=1,"No Cumple","Cumple"))</f>
        <v>Cumple</v>
      </c>
      <c r="AX79" s="114">
        <f>COUNTIF(Tabla5[[#This Row],[Adherencia]:[Presentismo]],"No Cumple")</f>
        <v>0</v>
      </c>
      <c r="AY79" s="70" t="str">
        <f t="shared" si="32"/>
        <v/>
      </c>
      <c r="AZ79" s="71">
        <f>IFERROR(Tabla5[[#This Row],[Llam. Atendidas]]*2.56779661016949,0)</f>
        <v>4103.3389830508449</v>
      </c>
      <c r="BA79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79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35</v>
      </c>
      <c r="BC79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79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79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79" s="116">
        <f>SUM(Tabla5[[#This Row],[Maqueta Reclamos]:[Maqueta Adherencia]])</f>
        <v>90</v>
      </c>
      <c r="BG79" s="117" t="str">
        <f>IF(Tabla5[[#This Row],[Asistidos]]&lt;15,"No","Si")</f>
        <v>Si</v>
      </c>
      <c r="BH79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90</v>
      </c>
      <c r="BI79" s="72"/>
    </row>
    <row r="80" spans="1:61" x14ac:dyDescent="0.25">
      <c r="A80" s="30" t="s">
        <v>557</v>
      </c>
      <c r="B80" s="30" t="s">
        <v>558</v>
      </c>
      <c r="C80" s="30" t="s">
        <v>28</v>
      </c>
      <c r="D80" s="67">
        <f>IFERROR(VLOOKUP(Tabla5[[#This Row],[DNI]],Toma!A:F,6,0),"")</f>
        <v>45887</v>
      </c>
      <c r="E80" s="67">
        <f>IFERROR(VLOOKUP(Tabla5[[#This Row],[DNI]],Toma!A:G,7,0),"")</f>
        <v>0</v>
      </c>
      <c r="F80" s="30" t="str">
        <f t="shared" ca="1" si="22"/>
        <v>0 año(s); 2 mes(es) y 7 día(s)</v>
      </c>
      <c r="G80" s="30" t="str">
        <f t="shared" si="23"/>
        <v>INTERMEDIO</v>
      </c>
      <c r="H80" s="114" t="str">
        <f>IFERROR(VLOOKUP(Tabla5[[#This Row],[DNI]],Toma!A:ZY,9,0),"")</f>
        <v>MAÑANA</v>
      </c>
      <c r="I80" s="114" t="str">
        <f>UPPER(IFERROR(VLOOKUP(Tabla5[[#This Row],[DNI]],Toma!A:ZY,5,0),""))</f>
        <v>ACTIVO</v>
      </c>
      <c r="J80" s="114" t="str">
        <f>IFERROR(VLOOKUP(Tabla5[[#This Row],[DNI]],Toma!A:ZY,14,0),"")</f>
        <v>MESA AYUDA</v>
      </c>
      <c r="K80" s="114" t="str">
        <f>IFERROR(VLOOKUP(Tabla5[[#This Row],[DNI]],Toma!A:ZY,10,0),"")</f>
        <v>FULL TIME</v>
      </c>
      <c r="L80" s="68">
        <f>IFERROR(IFERROR(VLOOKUP(A80,Estado!A:E,5,0),"")+IFERROR(VLOOKUP(A80,'Estados OnPremise'!A:D,4,0),""),IFERROR(VLOOKUP(A80,Estado!A:E,5,0),""))</f>
        <v>5.0489799189814812</v>
      </c>
      <c r="M80" s="68">
        <f>IF(Tabla5[[#This Row],[Modalidad]]="FULL TIME",IFERROR((AE80+AF80)*"08:00:00",0),IFERROR((AE80+AF80)*"04:00:00",0))</f>
        <v>6</v>
      </c>
      <c r="N80" s="16">
        <f t="shared" si="24"/>
        <v>0.84149665316358024</v>
      </c>
      <c r="O80" s="114">
        <f>IFERROR(VLOOKUP(A80,Rendimiento!A:E,5,0),"")+IFERROR(VLOOKUP(A80,'Rendimiento OnPremise'!A:E,5,0),0)</f>
        <v>1248</v>
      </c>
      <c r="P80" s="69">
        <f t="shared" si="25"/>
        <v>1057.5</v>
      </c>
      <c r="Q80" s="70">
        <f t="shared" si="26"/>
        <v>1.1801418439716311</v>
      </c>
      <c r="R80" s="11">
        <f t="shared" si="27"/>
        <v>2.5354629629629629E-3</v>
      </c>
      <c r="S80" s="13">
        <f>IFERROR(AVERAGEIF(Tabla5[[#This Row],[TMO SEG GC]:[TMO SEG OP]],"&lt;&gt;0"),0)</f>
        <v>219.06399999999999</v>
      </c>
      <c r="T80" s="13">
        <f>IFERROR(VLOOKUP(A80,Rendimiento!A:G,7,0),0)</f>
        <v>219.06399999999999</v>
      </c>
      <c r="U80" s="13" t="str">
        <f>IFERROR(VLOOKUP(A80,'Rendimiento OnPremise'!A:U,21,0),"")</f>
        <v/>
      </c>
      <c r="V80" s="11">
        <f t="shared" si="28"/>
        <v>3.0541898148148147E-3</v>
      </c>
      <c r="W80" s="12">
        <f>IFERROR(VLOOKUP(A80,Rendimiento!A:ZZ,8,0),0)</f>
        <v>263.88200000000001</v>
      </c>
      <c r="X80" s="11">
        <f t="shared" si="29"/>
        <v>1.1321759259259259E-4</v>
      </c>
      <c r="Y80" s="12">
        <f>IFERROR(VLOOKUP(A80,Rendimiento!A:ZZ,9,0),0)</f>
        <v>9.782</v>
      </c>
      <c r="Z80" s="11">
        <f t="shared" si="30"/>
        <v>0</v>
      </c>
      <c r="AA80" s="12">
        <f>IFERROR(VLOOKUP(Tabla5[[#This Row],[DNI]],Rendimiento!A:J,10,0),0)</f>
        <v>0</v>
      </c>
      <c r="AB80" s="17">
        <f>IFERROR(VLOOKUP(Tabla5[[#This Row],[DNI]],Calidad!A:Q,17,0),"-")</f>
        <v>0.83333333333333337</v>
      </c>
      <c r="AC80" s="74">
        <f>IFERROR(VLOOKUP(Tabla5[[#This Row],[DNI]],Satisfacción!A:H,8,0),"-")</f>
        <v>0.86274509803921573</v>
      </c>
      <c r="AD80" s="16"/>
      <c r="AE80" s="115">
        <f>IFERROR(VLOOKUP(Tabla5[[#This Row],[DNI]],Toma!A:ZY,'Resumen Asesores'!AE$14,0),"")</f>
        <v>17</v>
      </c>
      <c r="AF80" s="115">
        <f>IFERROR(VLOOKUP(Tabla5[[#This Row],[DNI]],Toma!A:ZY,'Resumen Asesores'!AF$14,0),"")</f>
        <v>1</v>
      </c>
      <c r="AG80" s="115">
        <f>IFERROR(VLOOKUP(Tabla5[[#This Row],[DNI]],Toma!A:ZY,'Resumen Asesores'!AG$14,0),"")</f>
        <v>0</v>
      </c>
      <c r="AH80" s="115">
        <f>IFERROR(VLOOKUP(Tabla5[[#This Row],[DNI]],Toma!A:ZY,'Resumen Asesores'!AH$14,0),"")</f>
        <v>0</v>
      </c>
      <c r="AI80" s="115">
        <f>IFERROR(VLOOKUP(Tabla5[[#This Row],[DNI]],Toma!A:ZY,'Resumen Asesores'!AI$14,0),"")</f>
        <v>0</v>
      </c>
      <c r="AJ80" s="115">
        <f>IFERROR(VLOOKUP(Tabla5[[#This Row],[DNI]],Toma!A:ZY,'Resumen Asesores'!AJ$14,0),"")</f>
        <v>0</v>
      </c>
      <c r="AK80" s="115">
        <f>IFERROR(VLOOKUP(Tabla5[[#This Row],[DNI]],Toma!A:ZY,'Resumen Asesores'!AK$14,0),"")</f>
        <v>0</v>
      </c>
      <c r="AL80" s="115">
        <f>IFERROR(VLOOKUP(Tabla5[[#This Row],[DNI]],Toma!A:ZY,'Resumen Asesores'!AL$14,0),"")</f>
        <v>0</v>
      </c>
      <c r="AM80" s="115">
        <f>IFERROR(VLOOKUP(Tabla5[[#This Row],[DNI]],Toma!A:ZY,'Resumen Asesores'!AM$14,0),"")</f>
        <v>0</v>
      </c>
      <c r="AN80" s="115">
        <f>IFERROR(VLOOKUP(Tabla5[[#This Row],[DNI]],Toma!A:ZY,'Resumen Asesores'!AN$14,0),"")</f>
        <v>0</v>
      </c>
      <c r="AO80" s="115">
        <f>IFERROR(VLOOKUP(Tabla5[[#This Row],[DNI]],Toma!A:ZY,'Resumen Asesores'!AO$14,0),"")</f>
        <v>3</v>
      </c>
      <c r="AP80" s="9">
        <f t="shared" si="31"/>
        <v>1</v>
      </c>
      <c r="AQ80" s="115">
        <f>SUM(Tabla5[[#This Row],[Asistidos]:[DSO]])</f>
        <v>21</v>
      </c>
      <c r="AR80" s="114" t="str">
        <f>IF(Tabla5[[#This Row],[% Horas]]=0,"-",IF(Tabla5[[#This Row],[% Horas]]&gt;=92%,"Cumple","No Cumple"))</f>
        <v>No Cumple</v>
      </c>
      <c r="AS80" s="114" t="str">
        <f>IF(Tabla5[[#This Row],[% Productividad]]=0,"-",IF(Tabla5[[#This Row],[% Productividad]]&gt;=100%,"Cumple","No Cumple"))</f>
        <v>Cumple</v>
      </c>
      <c r="AT80" s="114" t="str">
        <f>IF(Tabla5[[#This Row],[TMO FIN SEG]]=0,"-",IF(Tabla5[[#This Row],[TMO FIN SEG]]&lt;290,"Cumple","No Cumple"))</f>
        <v>Cumple</v>
      </c>
      <c r="AU80" s="114" t="str">
        <f>IF(Tabla5[[#This Row],[Nota de Calidad]]="-","-",IF(Tabla5[[#This Row],[Nota de Calidad]]&gt;=85%,"Cumple","No Cumple"))</f>
        <v>No Cumple</v>
      </c>
      <c r="AV80" s="114" t="str">
        <f>IF(Tabla5[[#This Row],[Nota de Satisfación]]="-","-",IF(Tabla5[[#This Row],[Nota de Satisfación]]&gt;=78%,"Cumple","No Cumple"))</f>
        <v>Cumple</v>
      </c>
      <c r="AW80" s="114" t="str">
        <f>IF(Tabla5[[#This Row],[Asistidos]]=0,"-",IF(Tabla5[[#This Row],[F]]&gt;=1,"No Cumple","Cumple"))</f>
        <v>No Cumple</v>
      </c>
      <c r="AX80" s="114">
        <f>COUNTIF(Tabla5[[#This Row],[Adherencia]:[Presentismo]],"No Cumple")</f>
        <v>3</v>
      </c>
      <c r="AY80" s="70">
        <f t="shared" si="32"/>
        <v>0.25</v>
      </c>
      <c r="AZ80" s="71">
        <f>IFERROR(Tabla5[[#This Row],[Llam. Atendidas]]*2.56779661016949,0)</f>
        <v>3204.6101694915237</v>
      </c>
      <c r="BA80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80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80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80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80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80" s="116">
        <f>SUM(Tabla5[[#This Row],[Maqueta Reclamos]:[Maqueta Adherencia]])</f>
        <v>55</v>
      </c>
      <c r="BG80" s="117" t="str">
        <f>IF(Tabla5[[#This Row],[Asistidos]]&lt;15,"No","Si")</f>
        <v>Si</v>
      </c>
      <c r="BH80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41.25</v>
      </c>
      <c r="BI80" s="72"/>
    </row>
    <row r="81" spans="1:61" x14ac:dyDescent="0.25">
      <c r="A81" s="30" t="s">
        <v>451</v>
      </c>
      <c r="B81" s="30" t="s">
        <v>452</v>
      </c>
      <c r="C81" s="30" t="s">
        <v>28</v>
      </c>
      <c r="D81" s="67">
        <f>IFERROR(VLOOKUP(Tabla5[[#This Row],[DNI]],Toma!A:F,6,0),"")</f>
        <v>45797</v>
      </c>
      <c r="E81" s="67">
        <f>IFERROR(VLOOKUP(Tabla5[[#This Row],[DNI]],Toma!A:G,7,0),"")</f>
        <v>0</v>
      </c>
      <c r="F81" s="30" t="str">
        <f t="shared" ca="1" si="22"/>
        <v>0 año(s); 5 mes(es) y 5 día(s)</v>
      </c>
      <c r="G81" s="30" t="str">
        <f t="shared" si="23"/>
        <v>ANTIGUO</v>
      </c>
      <c r="H81" s="114" t="str">
        <f>IFERROR(VLOOKUP(Tabla5[[#This Row],[DNI]],Toma!A:ZY,9,0),"")</f>
        <v>MAÑANA</v>
      </c>
      <c r="I81" s="114" t="str">
        <f>UPPER(IFERROR(VLOOKUP(Tabla5[[#This Row],[DNI]],Toma!A:ZY,5,0),""))</f>
        <v>ACTIVO</v>
      </c>
      <c r="J81" s="114" t="str">
        <f>IFERROR(VLOOKUP(Tabla5[[#This Row],[DNI]],Toma!A:ZY,14,0),"")</f>
        <v>MESA AYUDA</v>
      </c>
      <c r="K81" s="114" t="str">
        <f>IFERROR(VLOOKUP(Tabla5[[#This Row],[DNI]],Toma!A:ZY,10,0),"")</f>
        <v>PART TIME</v>
      </c>
      <c r="L81" s="68">
        <f>IFERROR(IFERROR(VLOOKUP(A81,Estado!A:E,5,0),"")+IFERROR(VLOOKUP(A81,'Estados OnPremise'!A:D,4,0),""),IFERROR(VLOOKUP(A81,Estado!A:E,5,0),""))</f>
        <v>2.1221567824074072</v>
      </c>
      <c r="M81" s="68">
        <f>IF(Tabla5[[#This Row],[Modalidad]]="FULL TIME",IFERROR((AE81+AF81)*"08:00:00",0),IFERROR((AE81+AF81)*"04:00:00",0))</f>
        <v>2.6666666666666665</v>
      </c>
      <c r="N81" s="16">
        <f t="shared" si="24"/>
        <v>0.79580879340277777</v>
      </c>
      <c r="O81" s="114">
        <f>IFERROR(VLOOKUP(A81,Rendimiento!A:E,5,0),"")+IFERROR(VLOOKUP(A81,'Rendimiento OnPremise'!A:E,5,0),0)</f>
        <v>621</v>
      </c>
      <c r="P81" s="69">
        <f t="shared" si="25"/>
        <v>470</v>
      </c>
      <c r="Q81" s="70">
        <f t="shared" si="26"/>
        <v>1.3212765957446808</v>
      </c>
      <c r="R81" s="11">
        <f t="shared" si="27"/>
        <v>2.0014120370370368E-3</v>
      </c>
      <c r="S81" s="13">
        <f>IFERROR(AVERAGEIF(Tabla5[[#This Row],[TMO SEG GC]:[TMO SEG OP]],"&lt;&gt;0"),0)</f>
        <v>172.922</v>
      </c>
      <c r="T81" s="13">
        <f>IFERROR(VLOOKUP(A81,Rendimiento!A:G,7,0),0)</f>
        <v>172.922</v>
      </c>
      <c r="U81" s="13" t="str">
        <f>IFERROR(VLOOKUP(A81,'Rendimiento OnPremise'!A:U,21,0),"")</f>
        <v/>
      </c>
      <c r="V81" s="11">
        <f t="shared" si="28"/>
        <v>2.2958912037037036E-3</v>
      </c>
      <c r="W81" s="12">
        <f>IFERROR(VLOOKUP(A81,Rendimiento!A:ZZ,8,0),0)</f>
        <v>198.36500000000001</v>
      </c>
      <c r="X81" s="11">
        <f t="shared" si="29"/>
        <v>9.0092592592592595E-5</v>
      </c>
      <c r="Y81" s="12">
        <f>IFERROR(VLOOKUP(A81,Rendimiento!A:ZZ,9,0),0)</f>
        <v>7.7839999999999998</v>
      </c>
      <c r="Z81" s="11">
        <f t="shared" si="30"/>
        <v>3.0057870370370371E-5</v>
      </c>
      <c r="AA81" s="12">
        <f>IFERROR(VLOOKUP(Tabla5[[#This Row],[DNI]],Rendimiento!A:J,10,0),0)</f>
        <v>2.597</v>
      </c>
      <c r="AB81" s="17">
        <f>IFERROR(VLOOKUP(Tabla5[[#This Row],[DNI]],Calidad!A:Q,17,0),"-")</f>
        <v>0.89300000000000002</v>
      </c>
      <c r="AC81" s="74">
        <f>IFERROR(VLOOKUP(Tabla5[[#This Row],[DNI]],Satisfacción!A:H,8,0),"-")</f>
        <v>0.83225806451612905</v>
      </c>
      <c r="AD81" s="16"/>
      <c r="AE81" s="115">
        <f>IFERROR(VLOOKUP(Tabla5[[#This Row],[DNI]],Toma!A:ZY,'Resumen Asesores'!AE$14,0),"")</f>
        <v>15</v>
      </c>
      <c r="AF81" s="115">
        <f>IFERROR(VLOOKUP(Tabla5[[#This Row],[DNI]],Toma!A:ZY,'Resumen Asesores'!AF$14,0),"")</f>
        <v>1</v>
      </c>
      <c r="AG81" s="115">
        <f>IFERROR(VLOOKUP(Tabla5[[#This Row],[DNI]],Toma!A:ZY,'Resumen Asesores'!AG$14,0),"")</f>
        <v>0</v>
      </c>
      <c r="AH81" s="115">
        <f>IFERROR(VLOOKUP(Tabla5[[#This Row],[DNI]],Toma!A:ZY,'Resumen Asesores'!AH$14,0),"")</f>
        <v>0</v>
      </c>
      <c r="AI81" s="115">
        <f>IFERROR(VLOOKUP(Tabla5[[#This Row],[DNI]],Toma!A:ZY,'Resumen Asesores'!AI$14,0),"")</f>
        <v>0</v>
      </c>
      <c r="AJ81" s="115">
        <f>IFERROR(VLOOKUP(Tabla5[[#This Row],[DNI]],Toma!A:ZY,'Resumen Asesores'!AJ$14,0),"")</f>
        <v>0</v>
      </c>
      <c r="AK81" s="115">
        <f>IFERROR(VLOOKUP(Tabla5[[#This Row],[DNI]],Toma!A:ZY,'Resumen Asesores'!AK$14,0),"")</f>
        <v>1</v>
      </c>
      <c r="AL81" s="115">
        <f>IFERROR(VLOOKUP(Tabla5[[#This Row],[DNI]],Toma!A:ZY,'Resumen Asesores'!AL$14,0),"")</f>
        <v>0</v>
      </c>
      <c r="AM81" s="115">
        <f>IFERROR(VLOOKUP(Tabla5[[#This Row],[DNI]],Toma!A:ZY,'Resumen Asesores'!AM$14,0),"")</f>
        <v>2</v>
      </c>
      <c r="AN81" s="115">
        <f>IFERROR(VLOOKUP(Tabla5[[#This Row],[DNI]],Toma!A:ZY,'Resumen Asesores'!AN$14,0),"")</f>
        <v>0</v>
      </c>
      <c r="AO81" s="115">
        <f>IFERROR(VLOOKUP(Tabla5[[#This Row],[DNI]],Toma!A:ZY,'Resumen Asesores'!AO$14,0),"")</f>
        <v>4</v>
      </c>
      <c r="AP81" s="9">
        <f t="shared" si="31"/>
        <v>1</v>
      </c>
      <c r="AQ81" s="115">
        <f>SUM(Tabla5[[#This Row],[Asistidos]:[DSO]])</f>
        <v>23</v>
      </c>
      <c r="AR81" s="114" t="str">
        <f>IF(Tabla5[[#This Row],[% Horas]]=0,"-",IF(Tabla5[[#This Row],[% Horas]]&gt;=92%,"Cumple","No Cumple"))</f>
        <v>No Cumple</v>
      </c>
      <c r="AS81" s="114" t="str">
        <f>IF(Tabla5[[#This Row],[% Productividad]]=0,"-",IF(Tabla5[[#This Row],[% Productividad]]&gt;=100%,"Cumple","No Cumple"))</f>
        <v>Cumple</v>
      </c>
      <c r="AT81" s="114" t="str">
        <f>IF(Tabla5[[#This Row],[TMO FIN SEG]]=0,"-",IF(Tabla5[[#This Row],[TMO FIN SEG]]&lt;290,"Cumple","No Cumple"))</f>
        <v>Cumple</v>
      </c>
      <c r="AU81" s="114" t="str">
        <f>IF(Tabla5[[#This Row],[Nota de Calidad]]="-","-",IF(Tabla5[[#This Row],[Nota de Calidad]]&gt;=85%,"Cumple","No Cumple"))</f>
        <v>Cumple</v>
      </c>
      <c r="AV81" s="114" t="str">
        <f>IF(Tabla5[[#This Row],[Nota de Satisfación]]="-","-",IF(Tabla5[[#This Row],[Nota de Satisfación]]&gt;=78%,"Cumple","No Cumple"))</f>
        <v>Cumple</v>
      </c>
      <c r="AW81" s="114" t="str">
        <f>IF(Tabla5[[#This Row],[Asistidos]]=0,"-",IF(Tabla5[[#This Row],[F]]&gt;=1,"No Cumple","Cumple"))</f>
        <v>No Cumple</v>
      </c>
      <c r="AX81" s="114">
        <f>COUNTIF(Tabla5[[#This Row],[Adherencia]:[Presentismo]],"No Cumple")</f>
        <v>2</v>
      </c>
      <c r="AY81" s="70">
        <f t="shared" si="32"/>
        <v>0.25</v>
      </c>
      <c r="AZ81" s="71">
        <f>IFERROR(Tabla5[[#This Row],[Llam. Atendidas]]*2.56779661016949,0)</f>
        <v>1594.6016949152533</v>
      </c>
      <c r="BA81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81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81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81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81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81" s="116">
        <f>SUM(Tabla5[[#This Row],[Maqueta Reclamos]:[Maqueta Adherencia]])</f>
        <v>55</v>
      </c>
      <c r="BG81" s="117" t="str">
        <f>IF(Tabla5[[#This Row],[Asistidos]]&lt;15,"No","Si")</f>
        <v>Si</v>
      </c>
      <c r="BH81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20.625</v>
      </c>
      <c r="BI81" s="72"/>
    </row>
    <row r="82" spans="1:61" x14ac:dyDescent="0.25">
      <c r="A82" s="30" t="s">
        <v>194</v>
      </c>
      <c r="B82" s="30" t="s">
        <v>196</v>
      </c>
      <c r="C82" s="30" t="s">
        <v>28</v>
      </c>
      <c r="D82" s="67">
        <f>IFERROR(VLOOKUP(Tabla5[[#This Row],[DNI]],Toma!A:F,6,0),"")</f>
        <v>44593</v>
      </c>
      <c r="E82" s="67">
        <f>IFERROR(VLOOKUP(Tabla5[[#This Row],[DNI]],Toma!A:G,7,0),"")</f>
        <v>0</v>
      </c>
      <c r="F82" s="30" t="str">
        <f t="shared" ref="F82:F103" ca="1" si="33">DATEDIF(D82,TODAY(),"y")&amp;" año(s); "&amp;DATEDIF(D82,TODAY(),"ym")&amp;" mes(es) y "&amp;DATEDIF(D82,TODAY(),"md")&amp;" día(s)"</f>
        <v>3 año(s); 8 mes(es) y 24 día(s)</v>
      </c>
      <c r="G82" s="30" t="str">
        <f t="shared" ref="G82:G103" si="34">UPPER(IF(_xlfn.DAYS($G$15,$D82)&gt;90,"Antiguo",IF(_xlfn.DAYS($G$15,$D82)&gt;30,"Intermedio","Nuevo")))</f>
        <v>ANTIGUO</v>
      </c>
      <c r="H82" s="114" t="str">
        <f>IFERROR(VLOOKUP(Tabla5[[#This Row],[DNI]],Toma!A:ZY,9,0),"")</f>
        <v>MAÑANA</v>
      </c>
      <c r="I82" s="114" t="str">
        <f>UPPER(IFERROR(VLOOKUP(Tabla5[[#This Row],[DNI]],Toma!A:ZY,5,0),""))</f>
        <v>ACTIVO</v>
      </c>
      <c r="J82" s="114" t="str">
        <f>IFERROR(VLOOKUP(Tabla5[[#This Row],[DNI]],Toma!A:ZY,14,0),"")</f>
        <v>CLIENTE INTERNO</v>
      </c>
      <c r="K82" s="114" t="str">
        <f>IFERROR(VLOOKUP(Tabla5[[#This Row],[DNI]],Toma!A:ZY,10,0),"")</f>
        <v>FULL TIME</v>
      </c>
      <c r="L82" s="68">
        <f>IFERROR(IFERROR(VLOOKUP(A82,Estado!A:E,5,0),"")+IFERROR(VLOOKUP(A82,'Estados OnPremise'!A:D,4,0),""),IFERROR(VLOOKUP(A82,Estado!A:E,5,0),""))</f>
        <v>5.2320563194444452</v>
      </c>
      <c r="M82" s="68">
        <f>IF(Tabla5[[#This Row],[Modalidad]]="FULL TIME",IFERROR((AE82+AF82)*"08:00:00",0),IFERROR((AE82+AF82)*"04:00:00",0))</f>
        <v>5.333333333333333</v>
      </c>
      <c r="N82" s="16">
        <f t="shared" ref="N82:N103" si="35">IF(IFERROR(L82/M82,0)&gt;100%,100%,IFERROR(L82/M82,0))</f>
        <v>0.98101055989583352</v>
      </c>
      <c r="O82" s="114">
        <f>IFERROR(VLOOKUP(A82,Rendimiento!A:E,5,0),"")+IFERROR(VLOOKUP(A82,'Rendimiento OnPremise'!A:E,5,0),0)</f>
        <v>542</v>
      </c>
      <c r="P82" s="69">
        <f t="shared" ref="P82:P103" si="36">IF(AND(K82="FULL TIME",SUM(AE82,AP82)&gt;24),1410,IF(AND(K82="PART TIME",SUM(AE82,AP82)&gt;24),1410/2,IF(K82="FULL TIME",SUM(AE82,AP82)*1410/24,SUM(AE82,AP82)*(1410/2)/24)))</f>
        <v>940</v>
      </c>
      <c r="Q82" s="70">
        <f t="shared" ref="Q82:Q103" si="37">IFERROR(O82/P82,0)</f>
        <v>0.57659574468085106</v>
      </c>
      <c r="R82" s="11">
        <f t="shared" ref="R82:R103" si="38">IFERROR(S82/86400,0)</f>
        <v>1.3447337962962963E-3</v>
      </c>
      <c r="S82" s="13">
        <f>IFERROR(AVERAGEIF(Tabla5[[#This Row],[TMO SEG GC]:[TMO SEG OP]],"&lt;&gt;0"),0)</f>
        <v>116.185</v>
      </c>
      <c r="T82" s="13">
        <f>IFERROR(VLOOKUP(A82,Rendimiento!A:G,7,0),0)</f>
        <v>116.185</v>
      </c>
      <c r="U82" s="13" t="str">
        <f>IFERROR(VLOOKUP(A82,'Rendimiento OnPremise'!A:U,21,0),"")</f>
        <v/>
      </c>
      <c r="V82" s="11">
        <f t="shared" ref="V82:V103" si="39">IFERROR(W82/86400,0)</f>
        <v>1.700925925925926E-3</v>
      </c>
      <c r="W82" s="12">
        <f>IFERROR(VLOOKUP(A82,Rendimiento!A:ZZ,8,0),0)</f>
        <v>146.96</v>
      </c>
      <c r="X82" s="11">
        <f t="shared" ref="X82:X103" si="40">IFERROR(Y82/86400,0)</f>
        <v>9.943287037037036E-5</v>
      </c>
      <c r="Y82" s="12">
        <f>IFERROR(VLOOKUP(A82,Rendimiento!A:ZZ,9,0),0)</f>
        <v>8.5909999999999993</v>
      </c>
      <c r="Z82" s="11">
        <f t="shared" ref="Z82:Z103" si="41">IFERROR(AA82/86400,0)</f>
        <v>3.349537037037037E-5</v>
      </c>
      <c r="AA82" s="12">
        <f>IFERROR(VLOOKUP(Tabla5[[#This Row],[DNI]],Rendimiento!A:J,10,0),0)</f>
        <v>2.8940000000000001</v>
      </c>
      <c r="AB82" s="17">
        <f>IFERROR(VLOOKUP(Tabla5[[#This Row],[DNI]],Calidad!A:Q,17,0),"-")</f>
        <v>0.97599999999999998</v>
      </c>
      <c r="AC82" s="74" t="str">
        <f>IFERROR(VLOOKUP(Tabla5[[#This Row],[DNI]],Satisfacción!A:H,8,0),"-")</f>
        <v>-</v>
      </c>
      <c r="AD82" s="16"/>
      <c r="AE82" s="115">
        <f>IFERROR(VLOOKUP(Tabla5[[#This Row],[DNI]],Toma!A:ZY,'Resumen Asesores'!AE$14,0),"")</f>
        <v>16</v>
      </c>
      <c r="AF82" s="115">
        <f>IFERROR(VLOOKUP(Tabla5[[#This Row],[DNI]],Toma!A:ZY,'Resumen Asesores'!AF$14,0),"")</f>
        <v>0</v>
      </c>
      <c r="AG82" s="115">
        <f>IFERROR(VLOOKUP(Tabla5[[#This Row],[DNI]],Toma!A:ZY,'Resumen Asesores'!AG$14,0),"")</f>
        <v>0</v>
      </c>
      <c r="AH82" s="115">
        <f>IFERROR(VLOOKUP(Tabla5[[#This Row],[DNI]],Toma!A:ZY,'Resumen Asesores'!AH$14,0),"")</f>
        <v>0</v>
      </c>
      <c r="AI82" s="115">
        <f>IFERROR(VLOOKUP(Tabla5[[#This Row],[DNI]],Toma!A:ZY,'Resumen Asesores'!AI$14,0),"")</f>
        <v>0</v>
      </c>
      <c r="AJ82" s="115">
        <f>IFERROR(VLOOKUP(Tabla5[[#This Row],[DNI]],Toma!A:ZY,'Resumen Asesores'!AJ$14,0),"")</f>
        <v>0</v>
      </c>
      <c r="AK82" s="115">
        <f>IFERROR(VLOOKUP(Tabla5[[#This Row],[DNI]],Toma!A:ZY,'Resumen Asesores'!AK$14,0),"")</f>
        <v>0</v>
      </c>
      <c r="AL82" s="115">
        <f>IFERROR(VLOOKUP(Tabla5[[#This Row],[DNI]],Toma!A:ZY,'Resumen Asesores'!AL$14,0),"")</f>
        <v>0</v>
      </c>
      <c r="AM82" s="115">
        <f>IFERROR(VLOOKUP(Tabla5[[#This Row],[DNI]],Toma!A:ZY,'Resumen Asesores'!AM$14,0),"")</f>
        <v>2</v>
      </c>
      <c r="AN82" s="115">
        <f>IFERROR(VLOOKUP(Tabla5[[#This Row],[DNI]],Toma!A:ZY,'Resumen Asesores'!AN$14,0),"")</f>
        <v>0</v>
      </c>
      <c r="AO82" s="115">
        <f>IFERROR(VLOOKUP(Tabla5[[#This Row],[DNI]],Toma!A:ZY,'Resumen Asesores'!AO$14,0),"")</f>
        <v>3</v>
      </c>
      <c r="AP82" s="9">
        <f t="shared" ref="AP82:AP103" si="42">IFERROR(SUM(AF82:AJ82),0)</f>
        <v>0</v>
      </c>
      <c r="AQ82" s="115">
        <f>SUM(Tabla5[[#This Row],[Asistidos]:[DSO]])</f>
        <v>21</v>
      </c>
      <c r="AR82" s="114" t="str">
        <f>IF(Tabla5[[#This Row],[% Horas]]=0,"-",IF(Tabla5[[#This Row],[% Horas]]&gt;=92%,"Cumple","No Cumple"))</f>
        <v>Cumple</v>
      </c>
      <c r="AS82" s="114" t="str">
        <f>IF(Tabla5[[#This Row],[% Productividad]]=0,"-",IF(Tabla5[[#This Row],[% Productividad]]&gt;=100%,"Cumple","No Cumple"))</f>
        <v>No Cumple</v>
      </c>
      <c r="AT82" s="114" t="str">
        <f>IF(Tabla5[[#This Row],[TMO FIN SEG]]=0,"-",IF(Tabla5[[#This Row],[TMO FIN SEG]]&lt;290,"Cumple","No Cumple"))</f>
        <v>Cumple</v>
      </c>
      <c r="AU82" s="114" t="str">
        <f>IF(Tabla5[[#This Row],[Nota de Calidad]]="-","-",IF(Tabla5[[#This Row],[Nota de Calidad]]&gt;=85%,"Cumple","No Cumple"))</f>
        <v>Cumple</v>
      </c>
      <c r="AV82" s="114" t="str">
        <f>IF(Tabla5[[#This Row],[Nota de Satisfación]]="-","-",IF(Tabla5[[#This Row],[Nota de Satisfación]]&gt;=78%,"Cumple","No Cumple"))</f>
        <v>-</v>
      </c>
      <c r="AW82" s="114" t="str">
        <f>IF(Tabla5[[#This Row],[Asistidos]]=0,"-",IF(Tabla5[[#This Row],[F]]&gt;=1,"No Cumple","Cumple"))</f>
        <v>Cumple</v>
      </c>
      <c r="AX82" s="114">
        <f>COUNTIF(Tabla5[[#This Row],[Adherencia]:[Presentismo]],"No Cumple")</f>
        <v>1</v>
      </c>
      <c r="AY82" s="70" t="str">
        <f t="shared" ref="AY82:AY103" si="43">IF(AND(AP82&gt;=1,AP82&lt;=2),25%,IF(AND(AP82&gt;=3,AP82&lt;=4),50%,IF(AP82&gt;4,100%,"")))</f>
        <v/>
      </c>
      <c r="AZ82" s="71">
        <f>IFERROR(Tabla5[[#This Row],[Llam. Atendidas]]*2.56779661016949,0)</f>
        <v>1391.7457627118636</v>
      </c>
      <c r="BA82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45</v>
      </c>
      <c r="BB82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35</v>
      </c>
      <c r="BC82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50</v>
      </c>
      <c r="BD82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70</v>
      </c>
      <c r="BE82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82" s="116">
        <f>SUM(Tabla5[[#This Row],[Maqueta Reclamos]:[Maqueta Adherencia]])</f>
        <v>200</v>
      </c>
      <c r="BG82" s="117" t="str">
        <f>IF(Tabla5[[#This Row],[Asistidos]]&lt;15,"No","Si")</f>
        <v>Si</v>
      </c>
      <c r="BH82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200</v>
      </c>
      <c r="BI82" s="72"/>
    </row>
    <row r="83" spans="1:61" x14ac:dyDescent="0.25">
      <c r="A83" s="30" t="s">
        <v>623</v>
      </c>
      <c r="B83" s="30" t="s">
        <v>625</v>
      </c>
      <c r="C83" s="30" t="s">
        <v>28</v>
      </c>
      <c r="D83" s="67">
        <f>IFERROR(VLOOKUP(Tabla5[[#This Row],[DNI]],Toma!A:F,6,0),"")</f>
        <v>45905</v>
      </c>
      <c r="E83" s="67">
        <f>IFERROR(VLOOKUP(Tabla5[[#This Row],[DNI]],Toma!A:G,7,0),"")</f>
        <v>0</v>
      </c>
      <c r="F83" s="30" t="str">
        <f t="shared" ca="1" si="33"/>
        <v>0 año(s); 1 mes(es) y 20 día(s)</v>
      </c>
      <c r="G83" s="30" t="str">
        <f t="shared" si="34"/>
        <v>NUEVO</v>
      </c>
      <c r="H83" s="114" t="str">
        <f>IFERROR(VLOOKUP(Tabla5[[#This Row],[DNI]],Toma!A:ZY,9,0),"")</f>
        <v>MAÑANA</v>
      </c>
      <c r="I83" s="114" t="str">
        <f>UPPER(IFERROR(VLOOKUP(Tabla5[[#This Row],[DNI]],Toma!A:ZY,5,0),""))</f>
        <v>ACTIVO</v>
      </c>
      <c r="J83" s="114" t="str">
        <f>IFERROR(VLOOKUP(Tabla5[[#This Row],[DNI]],Toma!A:ZY,14,0),"")</f>
        <v>MESA AYUDA</v>
      </c>
      <c r="K83" s="114" t="str">
        <f>IFERROR(VLOOKUP(Tabla5[[#This Row],[DNI]],Toma!A:ZY,10,0),"")</f>
        <v>FULL TIME</v>
      </c>
      <c r="L83" s="68">
        <f>IFERROR(IFERROR(VLOOKUP(A83,Estado!A:E,5,0),"")+IFERROR(VLOOKUP(A83,'Estados OnPremise'!A:D,4,0),""),IFERROR(VLOOKUP(A83,Estado!A:E,5,0),""))</f>
        <v>5.4892674305555555</v>
      </c>
      <c r="M83" s="68">
        <f>IF(Tabla5[[#This Row],[Modalidad]]="FULL TIME",IFERROR((AE83+AF83)*"08:00:00",0),IFERROR((AE83+AF83)*"04:00:00",0))</f>
        <v>6.333333333333333</v>
      </c>
      <c r="N83" s="16">
        <f t="shared" si="35"/>
        <v>0.86672643640350877</v>
      </c>
      <c r="O83" s="114">
        <f>IFERROR(VLOOKUP(A83,Rendimiento!A:E,5,0),"")+IFERROR(VLOOKUP(A83,'Rendimiento OnPremise'!A:E,5,0),0)</f>
        <v>974</v>
      </c>
      <c r="P83" s="69">
        <f t="shared" si="36"/>
        <v>1116.25</v>
      </c>
      <c r="Q83" s="70">
        <f t="shared" si="37"/>
        <v>0.87256438969764838</v>
      </c>
      <c r="R83" s="11">
        <f t="shared" si="38"/>
        <v>4.3131018518518518E-3</v>
      </c>
      <c r="S83" s="13">
        <f>IFERROR(AVERAGEIF(Tabla5[[#This Row],[TMO SEG GC]:[TMO SEG OP]],"&lt;&gt;0"),0)</f>
        <v>372.65199999999999</v>
      </c>
      <c r="T83" s="13">
        <f>IFERROR(VLOOKUP(A83,Rendimiento!A:G,7,0),0)</f>
        <v>372.65199999999999</v>
      </c>
      <c r="U83" s="13" t="str">
        <f>IFERROR(VLOOKUP(A83,'Rendimiento OnPremise'!A:U,21,0),"")</f>
        <v/>
      </c>
      <c r="V83" s="11">
        <f t="shared" si="39"/>
        <v>4.3999189814814821E-3</v>
      </c>
      <c r="W83" s="12">
        <f>IFERROR(VLOOKUP(A83,Rendimiento!A:ZZ,8,0),0)</f>
        <v>380.15300000000002</v>
      </c>
      <c r="X83" s="11">
        <f t="shared" si="40"/>
        <v>1.1574074074074075E-4</v>
      </c>
      <c r="Y83" s="12">
        <f>IFERROR(VLOOKUP(A83,Rendimiento!A:ZZ,9,0),0)</f>
        <v>10</v>
      </c>
      <c r="Z83" s="11">
        <f t="shared" si="41"/>
        <v>2.2222222222222221E-6</v>
      </c>
      <c r="AA83" s="12">
        <f>IFERROR(VLOOKUP(Tabla5[[#This Row],[DNI]],Rendimiento!A:J,10,0),0)</f>
        <v>0.192</v>
      </c>
      <c r="AB83" s="17">
        <f>IFERROR(VLOOKUP(Tabla5[[#This Row],[DNI]],Calidad!A:Q,17,0),"-")</f>
        <v>0.85699999999999987</v>
      </c>
      <c r="AC83" s="74">
        <f>IFERROR(VLOOKUP(Tabla5[[#This Row],[DNI]],Satisfacción!A:H,8,0),"-")</f>
        <v>0.8928571428571429</v>
      </c>
      <c r="AD83" s="16"/>
      <c r="AE83" s="115">
        <f>IFERROR(VLOOKUP(Tabla5[[#This Row],[DNI]],Toma!A:ZY,'Resumen Asesores'!AE$14,0),"")</f>
        <v>17</v>
      </c>
      <c r="AF83" s="115">
        <f>IFERROR(VLOOKUP(Tabla5[[#This Row],[DNI]],Toma!A:ZY,'Resumen Asesores'!AF$14,0),"")</f>
        <v>2</v>
      </c>
      <c r="AG83" s="115">
        <f>IFERROR(VLOOKUP(Tabla5[[#This Row],[DNI]],Toma!A:ZY,'Resumen Asesores'!AG$14,0),"")</f>
        <v>0</v>
      </c>
      <c r="AH83" s="115">
        <f>IFERROR(VLOOKUP(Tabla5[[#This Row],[DNI]],Toma!A:ZY,'Resumen Asesores'!AH$14,0),"")</f>
        <v>0</v>
      </c>
      <c r="AI83" s="115">
        <f>IFERROR(VLOOKUP(Tabla5[[#This Row],[DNI]],Toma!A:ZY,'Resumen Asesores'!AI$14,0),"")</f>
        <v>0</v>
      </c>
      <c r="AJ83" s="115">
        <f>IFERROR(VLOOKUP(Tabla5[[#This Row],[DNI]],Toma!A:ZY,'Resumen Asesores'!AJ$14,0),"")</f>
        <v>0</v>
      </c>
      <c r="AK83" s="115">
        <f>IFERROR(VLOOKUP(Tabla5[[#This Row],[DNI]],Toma!A:ZY,'Resumen Asesores'!AK$14,0),"")</f>
        <v>0</v>
      </c>
      <c r="AL83" s="115">
        <f>IFERROR(VLOOKUP(Tabla5[[#This Row],[DNI]],Toma!A:ZY,'Resumen Asesores'!AL$14,0),"")</f>
        <v>0</v>
      </c>
      <c r="AM83" s="115">
        <f>IFERROR(VLOOKUP(Tabla5[[#This Row],[DNI]],Toma!A:ZY,'Resumen Asesores'!AM$14,0),"")</f>
        <v>0</v>
      </c>
      <c r="AN83" s="115">
        <f>IFERROR(VLOOKUP(Tabla5[[#This Row],[DNI]],Toma!A:ZY,'Resumen Asesores'!AN$14,0),"")</f>
        <v>0</v>
      </c>
      <c r="AO83" s="115">
        <f>IFERROR(VLOOKUP(Tabla5[[#This Row],[DNI]],Toma!A:ZY,'Resumen Asesores'!AO$14,0),"")</f>
        <v>3</v>
      </c>
      <c r="AP83" s="9">
        <f t="shared" si="42"/>
        <v>2</v>
      </c>
      <c r="AQ83" s="115">
        <f>SUM(Tabla5[[#This Row],[Asistidos]:[DSO]])</f>
        <v>22</v>
      </c>
      <c r="AR83" s="114" t="str">
        <f>IF(Tabla5[[#This Row],[% Horas]]=0,"-",IF(Tabla5[[#This Row],[% Horas]]&gt;=92%,"Cumple","No Cumple"))</f>
        <v>No Cumple</v>
      </c>
      <c r="AS83" s="114" t="str">
        <f>IF(Tabla5[[#This Row],[% Productividad]]=0,"-",IF(Tabla5[[#This Row],[% Productividad]]&gt;=100%,"Cumple","No Cumple"))</f>
        <v>No Cumple</v>
      </c>
      <c r="AT83" s="114" t="str">
        <f>IF(Tabla5[[#This Row],[TMO FIN SEG]]=0,"-",IF(Tabla5[[#This Row],[TMO FIN SEG]]&lt;290,"Cumple","No Cumple"))</f>
        <v>No Cumple</v>
      </c>
      <c r="AU83" s="114" t="str">
        <f>IF(Tabla5[[#This Row],[Nota de Calidad]]="-","-",IF(Tabla5[[#This Row],[Nota de Calidad]]&gt;=85%,"Cumple","No Cumple"))</f>
        <v>Cumple</v>
      </c>
      <c r="AV83" s="114" t="str">
        <f>IF(Tabla5[[#This Row],[Nota de Satisfación]]="-","-",IF(Tabla5[[#This Row],[Nota de Satisfación]]&gt;=78%,"Cumple","No Cumple"))</f>
        <v>Cumple</v>
      </c>
      <c r="AW83" s="114" t="str">
        <f>IF(Tabla5[[#This Row],[Asistidos]]=0,"-",IF(Tabla5[[#This Row],[F]]&gt;=1,"No Cumple","Cumple"))</f>
        <v>No Cumple</v>
      </c>
      <c r="AX83" s="114">
        <f>COUNTIF(Tabla5[[#This Row],[Adherencia]:[Presentismo]],"No Cumple")</f>
        <v>4</v>
      </c>
      <c r="AY83" s="70">
        <f t="shared" si="43"/>
        <v>0.25</v>
      </c>
      <c r="AZ83" s="71">
        <f>IFERROR(Tabla5[[#This Row],[Llam. Atendidas]]*2.56779661016949,0)</f>
        <v>2501.0338983050833</v>
      </c>
      <c r="BA83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83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83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0</v>
      </c>
      <c r="BD83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83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83" s="116">
        <f>SUM(Tabla5[[#This Row],[Maqueta Reclamos]:[Maqueta Adherencia]])</f>
        <v>0</v>
      </c>
      <c r="BG83" s="117" t="str">
        <f>IF(Tabla5[[#This Row],[Asistidos]]&lt;15,"No","Si")</f>
        <v>Si</v>
      </c>
      <c r="BH83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83" s="72"/>
    </row>
    <row r="84" spans="1:61" x14ac:dyDescent="0.25">
      <c r="A84" s="30" t="s">
        <v>95</v>
      </c>
      <c r="B84" s="30" t="s">
        <v>568</v>
      </c>
      <c r="C84" s="30" t="s">
        <v>28</v>
      </c>
      <c r="D84" s="67">
        <f>IFERROR(VLOOKUP(Tabla5[[#This Row],[DNI]],Toma!A:F,6,0),"")</f>
        <v>45901</v>
      </c>
      <c r="E84" s="67">
        <f>IFERROR(VLOOKUP(Tabla5[[#This Row],[DNI]],Toma!A:G,7,0),"")</f>
        <v>0</v>
      </c>
      <c r="F84" s="30" t="str">
        <f t="shared" ca="1" si="33"/>
        <v>0 año(s); 1 mes(es) y 24 día(s)</v>
      </c>
      <c r="G84" s="30" t="str">
        <f t="shared" si="34"/>
        <v>NUEVO</v>
      </c>
      <c r="H84" s="114" t="str">
        <f>IFERROR(VLOOKUP(Tabla5[[#This Row],[DNI]],Toma!A:ZY,9,0),"")</f>
        <v>MAÑANA</v>
      </c>
      <c r="I84" s="114" t="str">
        <f>UPPER(IFERROR(VLOOKUP(Tabla5[[#This Row],[DNI]],Toma!A:ZY,5,0),""))</f>
        <v>ACTIVO</v>
      </c>
      <c r="J84" s="114" t="str">
        <f>IFERROR(VLOOKUP(Tabla5[[#This Row],[DNI]],Toma!A:ZY,14,0),"")</f>
        <v>MESA AYUDA</v>
      </c>
      <c r="K84" s="114" t="str">
        <f>IFERROR(VLOOKUP(Tabla5[[#This Row],[DNI]],Toma!A:ZY,10,0),"")</f>
        <v>FULL TIME</v>
      </c>
      <c r="L84" s="68">
        <f>IFERROR(IFERROR(VLOOKUP(A84,Estado!A:E,5,0),"")+IFERROR(VLOOKUP(A84,'Estados OnPremise'!A:D,4,0),""),IFERROR(VLOOKUP(A84,Estado!A:E,5,0),""))</f>
        <v>6.2359646064814811</v>
      </c>
      <c r="M84" s="68">
        <f>IF(Tabla5[[#This Row],[Modalidad]]="FULL TIME",IFERROR((AE84+AF84)*"08:00:00",0),IFERROR((AE84+AF84)*"04:00:00",0))</f>
        <v>6.333333333333333</v>
      </c>
      <c r="N84" s="16">
        <f t="shared" si="35"/>
        <v>0.984625990497076</v>
      </c>
      <c r="O84" s="114">
        <f>IFERROR(VLOOKUP(A84,Rendimiento!A:E,5,0),"")+IFERROR(VLOOKUP(A84,'Rendimiento OnPremise'!A:E,5,0),0)</f>
        <v>1327</v>
      </c>
      <c r="P84" s="69">
        <f t="shared" si="36"/>
        <v>1116.25</v>
      </c>
      <c r="Q84" s="70">
        <f t="shared" si="37"/>
        <v>1.1888017917133258</v>
      </c>
      <c r="R84" s="11">
        <f t="shared" si="38"/>
        <v>3.4351967592592589E-3</v>
      </c>
      <c r="S84" s="13">
        <f>IFERROR(AVERAGEIF(Tabla5[[#This Row],[TMO SEG GC]:[TMO SEG OP]],"&lt;&gt;0"),0)</f>
        <v>296.80099999999999</v>
      </c>
      <c r="T84" s="13">
        <f>IFERROR(VLOOKUP(A84,Rendimiento!A:G,7,0),0)</f>
        <v>296.80099999999999</v>
      </c>
      <c r="U84" s="13" t="str">
        <f>IFERROR(VLOOKUP(A84,'Rendimiento OnPremise'!A:U,21,0),"")</f>
        <v/>
      </c>
      <c r="V84" s="11">
        <f t="shared" si="39"/>
        <v>3.7414930555555552E-3</v>
      </c>
      <c r="W84" s="12">
        <f>IFERROR(VLOOKUP(A84,Rendimiento!A:ZZ,8,0),0)</f>
        <v>323.26499999999999</v>
      </c>
      <c r="X84" s="11">
        <f t="shared" si="40"/>
        <v>7.2048611111111109E-5</v>
      </c>
      <c r="Y84" s="12">
        <f>IFERROR(VLOOKUP(A84,Rendimiento!A:ZZ,9,0),0)</f>
        <v>6.2249999999999996</v>
      </c>
      <c r="Z84" s="11">
        <f t="shared" si="41"/>
        <v>0</v>
      </c>
      <c r="AA84" s="12">
        <f>IFERROR(VLOOKUP(Tabla5[[#This Row],[DNI]],Rendimiento!A:J,10,0),0)</f>
        <v>0</v>
      </c>
      <c r="AB84" s="17">
        <f>IFERROR(VLOOKUP(Tabla5[[#This Row],[DNI]],Calidad!A:Q,17,0),"-")</f>
        <v>0.90933333333333322</v>
      </c>
      <c r="AC84" s="74">
        <f>IFERROR(VLOOKUP(Tabla5[[#This Row],[DNI]],Satisfacción!A:H,8,0),"-")</f>
        <v>0.89947089947089942</v>
      </c>
      <c r="AD84" s="16"/>
      <c r="AE84" s="115">
        <f>IFERROR(VLOOKUP(Tabla5[[#This Row],[DNI]],Toma!A:ZY,'Resumen Asesores'!AE$14,0),"")</f>
        <v>19</v>
      </c>
      <c r="AF84" s="115">
        <f>IFERROR(VLOOKUP(Tabla5[[#This Row],[DNI]],Toma!A:ZY,'Resumen Asesores'!AF$14,0),"")</f>
        <v>0</v>
      </c>
      <c r="AG84" s="115">
        <f>IFERROR(VLOOKUP(Tabla5[[#This Row],[DNI]],Toma!A:ZY,'Resumen Asesores'!AG$14,0),"")</f>
        <v>0</v>
      </c>
      <c r="AH84" s="115">
        <f>IFERROR(VLOOKUP(Tabla5[[#This Row],[DNI]],Toma!A:ZY,'Resumen Asesores'!AH$14,0),"")</f>
        <v>0</v>
      </c>
      <c r="AI84" s="115">
        <f>IFERROR(VLOOKUP(Tabla5[[#This Row],[DNI]],Toma!A:ZY,'Resumen Asesores'!AI$14,0),"")</f>
        <v>0</v>
      </c>
      <c r="AJ84" s="115">
        <f>IFERROR(VLOOKUP(Tabla5[[#This Row],[DNI]],Toma!A:ZY,'Resumen Asesores'!AJ$14,0),"")</f>
        <v>0</v>
      </c>
      <c r="AK84" s="115">
        <f>IFERROR(VLOOKUP(Tabla5[[#This Row],[DNI]],Toma!A:ZY,'Resumen Asesores'!AK$14,0),"")</f>
        <v>0</v>
      </c>
      <c r="AL84" s="115">
        <f>IFERROR(VLOOKUP(Tabla5[[#This Row],[DNI]],Toma!A:ZY,'Resumen Asesores'!AL$14,0),"")</f>
        <v>0</v>
      </c>
      <c r="AM84" s="115">
        <f>IFERROR(VLOOKUP(Tabla5[[#This Row],[DNI]],Toma!A:ZY,'Resumen Asesores'!AM$14,0),"")</f>
        <v>0</v>
      </c>
      <c r="AN84" s="115">
        <f>IFERROR(VLOOKUP(Tabla5[[#This Row],[DNI]],Toma!A:ZY,'Resumen Asesores'!AN$14,0),"")</f>
        <v>0</v>
      </c>
      <c r="AO84" s="115">
        <f>IFERROR(VLOOKUP(Tabla5[[#This Row],[DNI]],Toma!A:ZY,'Resumen Asesores'!AO$14,0),"")</f>
        <v>3</v>
      </c>
      <c r="AP84" s="9">
        <f t="shared" si="42"/>
        <v>0</v>
      </c>
      <c r="AQ84" s="115">
        <f>SUM(Tabla5[[#This Row],[Asistidos]:[DSO]])</f>
        <v>22</v>
      </c>
      <c r="AR84" s="114" t="str">
        <f>IF(Tabla5[[#This Row],[% Horas]]=0,"-",IF(Tabla5[[#This Row],[% Horas]]&gt;=92%,"Cumple","No Cumple"))</f>
        <v>Cumple</v>
      </c>
      <c r="AS84" s="114" t="str">
        <f>IF(Tabla5[[#This Row],[% Productividad]]=0,"-",IF(Tabla5[[#This Row],[% Productividad]]&gt;=100%,"Cumple","No Cumple"))</f>
        <v>Cumple</v>
      </c>
      <c r="AT84" s="114" t="str">
        <f>IF(Tabla5[[#This Row],[TMO FIN SEG]]=0,"-",IF(Tabla5[[#This Row],[TMO FIN SEG]]&lt;290,"Cumple","No Cumple"))</f>
        <v>No Cumple</v>
      </c>
      <c r="AU84" s="114" t="str">
        <f>IF(Tabla5[[#This Row],[Nota de Calidad]]="-","-",IF(Tabla5[[#This Row],[Nota de Calidad]]&gt;=85%,"Cumple","No Cumple"))</f>
        <v>Cumple</v>
      </c>
      <c r="AV84" s="114" t="str">
        <f>IF(Tabla5[[#This Row],[Nota de Satisfación]]="-","-",IF(Tabla5[[#This Row],[Nota de Satisfación]]&gt;=78%,"Cumple","No Cumple"))</f>
        <v>Cumple</v>
      </c>
      <c r="AW84" s="114" t="str">
        <f>IF(Tabla5[[#This Row],[Asistidos]]=0,"-",IF(Tabla5[[#This Row],[F]]&gt;=1,"No Cumple","Cumple"))</f>
        <v>Cumple</v>
      </c>
      <c r="AX84" s="114">
        <f>COUNTIF(Tabla5[[#This Row],[Adherencia]:[Presentismo]],"No Cumple")</f>
        <v>1</v>
      </c>
      <c r="AY84" s="70" t="str">
        <f t="shared" si="43"/>
        <v/>
      </c>
      <c r="AZ84" s="71">
        <f>IFERROR(Tabla5[[#This Row],[Llam. Atendidas]]*2.56779661016949,0)</f>
        <v>3407.466101694913</v>
      </c>
      <c r="BA84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84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35</v>
      </c>
      <c r="BC84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35</v>
      </c>
      <c r="BD84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84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84" s="116">
        <f>SUM(Tabla5[[#This Row],[Maqueta Reclamos]:[Maqueta Adherencia]])</f>
        <v>70</v>
      </c>
      <c r="BG84" s="117" t="str">
        <f>IF(Tabla5[[#This Row],[Asistidos]]&lt;15,"No","Si")</f>
        <v>Si</v>
      </c>
      <c r="BH84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70</v>
      </c>
      <c r="BI84" s="72"/>
    </row>
    <row r="85" spans="1:61" x14ac:dyDescent="0.25">
      <c r="A85" s="30" t="s">
        <v>631</v>
      </c>
      <c r="B85" s="30" t="s">
        <v>633</v>
      </c>
      <c r="C85" s="30" t="s">
        <v>28</v>
      </c>
      <c r="D85" s="67">
        <f>IFERROR(VLOOKUP(Tabla5[[#This Row],[DNI]],Toma!A:F,6,0),"")</f>
        <v>45905</v>
      </c>
      <c r="E85" s="67">
        <f>IFERROR(VLOOKUP(Tabla5[[#This Row],[DNI]],Toma!A:G,7,0),"")</f>
        <v>0</v>
      </c>
      <c r="F85" s="30" t="str">
        <f t="shared" ca="1" si="33"/>
        <v>0 año(s); 1 mes(es) y 20 día(s)</v>
      </c>
      <c r="G85" s="30" t="str">
        <f t="shared" si="34"/>
        <v>NUEVO</v>
      </c>
      <c r="H85" s="114" t="str">
        <f>IFERROR(VLOOKUP(Tabla5[[#This Row],[DNI]],Toma!A:ZY,9,0),"")</f>
        <v>MAÑANA</v>
      </c>
      <c r="I85" s="114" t="str">
        <f>UPPER(IFERROR(VLOOKUP(Tabla5[[#This Row],[DNI]],Toma!A:ZY,5,0),""))</f>
        <v>ACTIVO</v>
      </c>
      <c r="J85" s="114" t="str">
        <f>IFERROR(VLOOKUP(Tabla5[[#This Row],[DNI]],Toma!A:ZY,14,0),"")</f>
        <v>MESA AYUDA</v>
      </c>
      <c r="K85" s="114" t="str">
        <f>IFERROR(VLOOKUP(Tabla5[[#This Row],[DNI]],Toma!A:ZY,10,0),"")</f>
        <v>FULL TIME</v>
      </c>
      <c r="L85" s="68">
        <f>IFERROR(IFERROR(VLOOKUP(A85,Estado!A:E,5,0),"")+IFERROR(VLOOKUP(A85,'Estados OnPremise'!A:D,4,0),""),IFERROR(VLOOKUP(A85,Estado!A:E,5,0),""))</f>
        <v>6.0293784837962958</v>
      </c>
      <c r="M85" s="68">
        <f>IF(Tabla5[[#This Row],[Modalidad]]="FULL TIME",IFERROR((AE85+AF85)*"08:00:00",0),IFERROR((AE85+AF85)*"04:00:00",0))</f>
        <v>6.333333333333333</v>
      </c>
      <c r="N85" s="16">
        <f t="shared" si="35"/>
        <v>0.9520071290204678</v>
      </c>
      <c r="O85" s="114">
        <f>IFERROR(VLOOKUP(A85,Rendimiento!A:E,5,0),"")+IFERROR(VLOOKUP(A85,'Rendimiento OnPremise'!A:E,5,0),0)</f>
        <v>1492</v>
      </c>
      <c r="P85" s="69">
        <f t="shared" si="36"/>
        <v>1116.25</v>
      </c>
      <c r="Q85" s="70">
        <f t="shared" si="37"/>
        <v>1.3366181410974245</v>
      </c>
      <c r="R85" s="11">
        <f t="shared" si="38"/>
        <v>2.8770717592592593E-3</v>
      </c>
      <c r="S85" s="13">
        <f>IFERROR(AVERAGEIF(Tabla5[[#This Row],[TMO SEG GC]:[TMO SEG OP]],"&lt;&gt;0"),0)</f>
        <v>248.57900000000001</v>
      </c>
      <c r="T85" s="13">
        <f>IFERROR(VLOOKUP(A85,Rendimiento!A:G,7,0),0)</f>
        <v>248.57900000000001</v>
      </c>
      <c r="U85" s="13" t="str">
        <f>IFERROR(VLOOKUP(A85,'Rendimiento OnPremise'!A:U,21,0),"")</f>
        <v/>
      </c>
      <c r="V85" s="11">
        <f t="shared" si="39"/>
        <v>3.0182291666666665E-3</v>
      </c>
      <c r="W85" s="12">
        <f>IFERROR(VLOOKUP(A85,Rendimiento!A:ZZ,8,0),0)</f>
        <v>260.77499999999998</v>
      </c>
      <c r="X85" s="11">
        <f t="shared" si="40"/>
        <v>1.1567129629629629E-4</v>
      </c>
      <c r="Y85" s="12">
        <f>IFERROR(VLOOKUP(A85,Rendimiento!A:ZZ,9,0),0)</f>
        <v>9.9939999999999998</v>
      </c>
      <c r="Z85" s="11">
        <f t="shared" si="41"/>
        <v>1.3888888888888888E-7</v>
      </c>
      <c r="AA85" s="12">
        <f>IFERROR(VLOOKUP(Tabla5[[#This Row],[DNI]],Rendimiento!A:J,10,0),0)</f>
        <v>1.2E-2</v>
      </c>
      <c r="AB85" s="17">
        <f>IFERROR(VLOOKUP(Tabla5[[#This Row],[DNI]],Calidad!A:Q,17,0),"-")</f>
        <v>0.65400000000000003</v>
      </c>
      <c r="AC85" s="74">
        <f>IFERROR(VLOOKUP(Tabla5[[#This Row],[DNI]],Satisfacción!A:H,8,0),"-")</f>
        <v>0.84697508896797158</v>
      </c>
      <c r="AD85" s="16"/>
      <c r="AE85" s="115">
        <f>IFERROR(VLOOKUP(Tabla5[[#This Row],[DNI]],Toma!A:ZY,'Resumen Asesores'!AE$14,0),"")</f>
        <v>19</v>
      </c>
      <c r="AF85" s="115">
        <f>IFERROR(VLOOKUP(Tabla5[[#This Row],[DNI]],Toma!A:ZY,'Resumen Asesores'!AF$14,0),"")</f>
        <v>0</v>
      </c>
      <c r="AG85" s="115">
        <f>IFERROR(VLOOKUP(Tabla5[[#This Row],[DNI]],Toma!A:ZY,'Resumen Asesores'!AG$14,0),"")</f>
        <v>0</v>
      </c>
      <c r="AH85" s="115">
        <f>IFERROR(VLOOKUP(Tabla5[[#This Row],[DNI]],Toma!A:ZY,'Resumen Asesores'!AH$14,0),"")</f>
        <v>0</v>
      </c>
      <c r="AI85" s="115">
        <f>IFERROR(VLOOKUP(Tabla5[[#This Row],[DNI]],Toma!A:ZY,'Resumen Asesores'!AI$14,0),"")</f>
        <v>0</v>
      </c>
      <c r="AJ85" s="115">
        <f>IFERROR(VLOOKUP(Tabla5[[#This Row],[DNI]],Toma!A:ZY,'Resumen Asesores'!AJ$14,0),"")</f>
        <v>0</v>
      </c>
      <c r="AK85" s="115">
        <f>IFERROR(VLOOKUP(Tabla5[[#This Row],[DNI]],Toma!A:ZY,'Resumen Asesores'!AK$14,0),"")</f>
        <v>0</v>
      </c>
      <c r="AL85" s="115">
        <f>IFERROR(VLOOKUP(Tabla5[[#This Row],[DNI]],Toma!A:ZY,'Resumen Asesores'!AL$14,0),"")</f>
        <v>0</v>
      </c>
      <c r="AM85" s="115">
        <f>IFERROR(VLOOKUP(Tabla5[[#This Row],[DNI]],Toma!A:ZY,'Resumen Asesores'!AM$14,0),"")</f>
        <v>0</v>
      </c>
      <c r="AN85" s="115">
        <f>IFERROR(VLOOKUP(Tabla5[[#This Row],[DNI]],Toma!A:ZY,'Resumen Asesores'!AN$14,0),"")</f>
        <v>0</v>
      </c>
      <c r="AO85" s="115">
        <f>IFERROR(VLOOKUP(Tabla5[[#This Row],[DNI]],Toma!A:ZY,'Resumen Asesores'!AO$14,0),"")</f>
        <v>3</v>
      </c>
      <c r="AP85" s="9">
        <f t="shared" si="42"/>
        <v>0</v>
      </c>
      <c r="AQ85" s="115">
        <f>SUM(Tabla5[[#This Row],[Asistidos]:[DSO]])</f>
        <v>22</v>
      </c>
      <c r="AR85" s="114" t="str">
        <f>IF(Tabla5[[#This Row],[% Horas]]=0,"-",IF(Tabla5[[#This Row],[% Horas]]&gt;=92%,"Cumple","No Cumple"))</f>
        <v>Cumple</v>
      </c>
      <c r="AS85" s="114" t="str">
        <f>IF(Tabla5[[#This Row],[% Productividad]]=0,"-",IF(Tabla5[[#This Row],[% Productividad]]&gt;=100%,"Cumple","No Cumple"))</f>
        <v>Cumple</v>
      </c>
      <c r="AT85" s="114" t="str">
        <f>IF(Tabla5[[#This Row],[TMO FIN SEG]]=0,"-",IF(Tabla5[[#This Row],[TMO FIN SEG]]&lt;290,"Cumple","No Cumple"))</f>
        <v>Cumple</v>
      </c>
      <c r="AU85" s="114" t="str">
        <f>IF(Tabla5[[#This Row],[Nota de Calidad]]="-","-",IF(Tabla5[[#This Row],[Nota de Calidad]]&gt;=85%,"Cumple","No Cumple"))</f>
        <v>No Cumple</v>
      </c>
      <c r="AV85" s="114" t="str">
        <f>IF(Tabla5[[#This Row],[Nota de Satisfación]]="-","-",IF(Tabla5[[#This Row],[Nota de Satisfación]]&gt;=78%,"Cumple","No Cumple"))</f>
        <v>Cumple</v>
      </c>
      <c r="AW85" s="114" t="str">
        <f>IF(Tabla5[[#This Row],[Asistidos]]=0,"-",IF(Tabla5[[#This Row],[F]]&gt;=1,"No Cumple","Cumple"))</f>
        <v>Cumple</v>
      </c>
      <c r="AX85" s="114">
        <f>COUNTIF(Tabla5[[#This Row],[Adherencia]:[Presentismo]],"No Cumple")</f>
        <v>1</v>
      </c>
      <c r="AY85" s="70" t="str">
        <f t="shared" si="43"/>
        <v/>
      </c>
      <c r="AZ85" s="71">
        <f>IFERROR(Tabla5[[#This Row],[Llam. Atendidas]]*2.56779661016949,0)</f>
        <v>3831.152542372879</v>
      </c>
      <c r="BA85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85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85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85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85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85" s="116">
        <f>SUM(Tabla5[[#This Row],[Maqueta Reclamos]:[Maqueta Adherencia]])</f>
        <v>55</v>
      </c>
      <c r="BG85" s="117" t="str">
        <f>IF(Tabla5[[#This Row],[Asistidos]]&lt;15,"No","Si")</f>
        <v>Si</v>
      </c>
      <c r="BH85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55</v>
      </c>
      <c r="BI85" s="72"/>
    </row>
    <row r="86" spans="1:61" x14ac:dyDescent="0.25">
      <c r="A86" s="30" t="s">
        <v>92</v>
      </c>
      <c r="B86" s="30" t="s">
        <v>93</v>
      </c>
      <c r="C86" s="30" t="s">
        <v>28</v>
      </c>
      <c r="D86" s="67">
        <f>IFERROR(VLOOKUP(Tabla5[[#This Row],[DNI]],Toma!A:F,6,0),"")</f>
        <v>45598</v>
      </c>
      <c r="E86" s="67">
        <f>IFERROR(VLOOKUP(Tabla5[[#This Row],[DNI]],Toma!A:G,7,0),"")</f>
        <v>0</v>
      </c>
      <c r="F86" s="30" t="str">
        <f t="shared" ca="1" si="33"/>
        <v>0 año(s); 11 mes(es) y 23 día(s)</v>
      </c>
      <c r="G86" s="30" t="str">
        <f t="shared" si="34"/>
        <v>ANTIGUO</v>
      </c>
      <c r="H86" s="114" t="str">
        <f>IFERROR(VLOOKUP(Tabla5[[#This Row],[DNI]],Toma!A:ZY,9,0),"")</f>
        <v>MAÑANA</v>
      </c>
      <c r="I86" s="114" t="str">
        <f>UPPER(IFERROR(VLOOKUP(Tabla5[[#This Row],[DNI]],Toma!A:ZY,5,0),""))</f>
        <v>ACTIVO</v>
      </c>
      <c r="J86" s="114" t="str">
        <f>IFERROR(VLOOKUP(Tabla5[[#This Row],[DNI]],Toma!A:ZY,14,0),"")</f>
        <v>A.CORRESPONSAL</v>
      </c>
      <c r="K86" s="114" t="str">
        <f>IFERROR(VLOOKUP(Tabla5[[#This Row],[DNI]],Toma!A:ZY,10,0),"")</f>
        <v>FULL TIME</v>
      </c>
      <c r="L86" s="68">
        <f>IFERROR(IFERROR(VLOOKUP(A86,Estado!A:E,5,0),"")+IFERROR(VLOOKUP(A86,'Estados OnPremise'!A:D,4,0),""),IFERROR(VLOOKUP(A86,Estado!A:E,5,0),""))</f>
        <v>5.5550950347222221</v>
      </c>
      <c r="M86" s="68">
        <f>IF(Tabla5[[#This Row],[Modalidad]]="FULL TIME",IFERROR((AE86+AF86)*"08:00:00",0),IFERROR((AE86+AF86)*"04:00:00",0))</f>
        <v>6</v>
      </c>
      <c r="N86" s="16">
        <f t="shared" si="35"/>
        <v>0.92584917245370368</v>
      </c>
      <c r="O86" s="114">
        <f>IFERROR(VLOOKUP(A86,Rendimiento!A:E,5,0),"")+IFERROR(VLOOKUP(A86,'Rendimiento OnPremise'!A:E,5,0),0)</f>
        <v>1582</v>
      </c>
      <c r="P86" s="69">
        <f t="shared" si="36"/>
        <v>1057.5</v>
      </c>
      <c r="Q86" s="70">
        <f t="shared" si="37"/>
        <v>1.4959810874704491</v>
      </c>
      <c r="R86" s="11">
        <f t="shared" si="38"/>
        <v>2.1825E-3</v>
      </c>
      <c r="S86" s="13">
        <f>IFERROR(AVERAGEIF(Tabla5[[#This Row],[TMO SEG GC]:[TMO SEG OP]],"&lt;&gt;0"),0)</f>
        <v>188.56800000000001</v>
      </c>
      <c r="T86" s="13">
        <f>IFERROR(VLOOKUP(A86,Rendimiento!A:G,7,0),0)</f>
        <v>188.56800000000001</v>
      </c>
      <c r="U86" s="13" t="str">
        <f>IFERROR(VLOOKUP(A86,'Rendimiento OnPremise'!A:U,21,0),"")</f>
        <v/>
      </c>
      <c r="V86" s="11">
        <f t="shared" si="39"/>
        <v>2.4542708333333335E-3</v>
      </c>
      <c r="W86" s="12">
        <f>IFERROR(VLOOKUP(A86,Rendimiento!A:ZZ,8,0),0)</f>
        <v>212.04900000000001</v>
      </c>
      <c r="X86" s="11">
        <f t="shared" si="40"/>
        <v>1.1357638888888889E-4</v>
      </c>
      <c r="Y86" s="12">
        <f>IFERROR(VLOOKUP(A86,Rendimiento!A:ZZ,9,0),0)</f>
        <v>9.8130000000000006</v>
      </c>
      <c r="Z86" s="11">
        <f t="shared" si="41"/>
        <v>6.4710648148148144E-5</v>
      </c>
      <c r="AA86" s="12">
        <f>IFERROR(VLOOKUP(Tabla5[[#This Row],[DNI]],Rendimiento!A:J,10,0),0)</f>
        <v>5.5910000000000002</v>
      </c>
      <c r="AB86" s="17">
        <f>IFERROR(VLOOKUP(Tabla5[[#This Row],[DNI]],Calidad!A:Q,17,0),"-")</f>
        <v>0.95899999999999996</v>
      </c>
      <c r="AC86" s="74">
        <f>IFERROR(VLOOKUP(Tabla5[[#This Row],[DNI]],Satisfacción!A:H,8,0),"-")</f>
        <v>0.77689243027888444</v>
      </c>
      <c r="AD86" s="16"/>
      <c r="AE86" s="115">
        <f>IFERROR(VLOOKUP(Tabla5[[#This Row],[DNI]],Toma!A:ZY,'Resumen Asesores'!AE$14,0),"")</f>
        <v>18</v>
      </c>
      <c r="AF86" s="115">
        <f>IFERROR(VLOOKUP(Tabla5[[#This Row],[DNI]],Toma!A:ZY,'Resumen Asesores'!AF$14,0),"")</f>
        <v>0</v>
      </c>
      <c r="AG86" s="115">
        <f>IFERROR(VLOOKUP(Tabla5[[#This Row],[DNI]],Toma!A:ZY,'Resumen Asesores'!AG$14,0),"")</f>
        <v>0</v>
      </c>
      <c r="AH86" s="115">
        <f>IFERROR(VLOOKUP(Tabla5[[#This Row],[DNI]],Toma!A:ZY,'Resumen Asesores'!AH$14,0),"")</f>
        <v>0</v>
      </c>
      <c r="AI86" s="115">
        <f>IFERROR(VLOOKUP(Tabla5[[#This Row],[DNI]],Toma!A:ZY,'Resumen Asesores'!AI$14,0),"")</f>
        <v>0</v>
      </c>
      <c r="AJ86" s="115">
        <f>IFERROR(VLOOKUP(Tabla5[[#This Row],[DNI]],Toma!A:ZY,'Resumen Asesores'!AJ$14,0),"")</f>
        <v>0</v>
      </c>
      <c r="AK86" s="115">
        <f>IFERROR(VLOOKUP(Tabla5[[#This Row],[DNI]],Toma!A:ZY,'Resumen Asesores'!AK$14,0),"")</f>
        <v>0</v>
      </c>
      <c r="AL86" s="115">
        <f>IFERROR(VLOOKUP(Tabla5[[#This Row],[DNI]],Toma!A:ZY,'Resumen Asesores'!AL$14,0),"")</f>
        <v>0</v>
      </c>
      <c r="AM86" s="115">
        <f>IFERROR(VLOOKUP(Tabla5[[#This Row],[DNI]],Toma!A:ZY,'Resumen Asesores'!AM$14,0),"")</f>
        <v>1</v>
      </c>
      <c r="AN86" s="115">
        <f>IFERROR(VLOOKUP(Tabla5[[#This Row],[DNI]],Toma!A:ZY,'Resumen Asesores'!AN$14,0),"")</f>
        <v>0</v>
      </c>
      <c r="AO86" s="115">
        <f>IFERROR(VLOOKUP(Tabla5[[#This Row],[DNI]],Toma!A:ZY,'Resumen Asesores'!AO$14,0),"")</f>
        <v>3</v>
      </c>
      <c r="AP86" s="9">
        <f t="shared" si="42"/>
        <v>0</v>
      </c>
      <c r="AQ86" s="115">
        <f>SUM(Tabla5[[#This Row],[Asistidos]:[DSO]])</f>
        <v>22</v>
      </c>
      <c r="AR86" s="114" t="str">
        <f>IF(Tabla5[[#This Row],[% Horas]]=0,"-",IF(Tabla5[[#This Row],[% Horas]]&gt;=92%,"Cumple","No Cumple"))</f>
        <v>Cumple</v>
      </c>
      <c r="AS86" s="114" t="str">
        <f>IF(Tabla5[[#This Row],[% Productividad]]=0,"-",IF(Tabla5[[#This Row],[% Productividad]]&gt;=100%,"Cumple","No Cumple"))</f>
        <v>Cumple</v>
      </c>
      <c r="AT86" s="114" t="str">
        <f>IF(Tabla5[[#This Row],[TMO FIN SEG]]=0,"-",IF(Tabla5[[#This Row],[TMO FIN SEG]]&lt;290,"Cumple","No Cumple"))</f>
        <v>Cumple</v>
      </c>
      <c r="AU86" s="114" t="str">
        <f>IF(Tabla5[[#This Row],[Nota de Calidad]]="-","-",IF(Tabla5[[#This Row],[Nota de Calidad]]&gt;=85%,"Cumple","No Cumple"))</f>
        <v>Cumple</v>
      </c>
      <c r="AV86" s="114" t="str">
        <f>IF(Tabla5[[#This Row],[Nota de Satisfación]]="-","-",IF(Tabla5[[#This Row],[Nota de Satisfación]]&gt;=78%,"Cumple","No Cumple"))</f>
        <v>No Cumple</v>
      </c>
      <c r="AW86" s="114" t="str">
        <f>IF(Tabla5[[#This Row],[Asistidos]]=0,"-",IF(Tabla5[[#This Row],[F]]&gt;=1,"No Cumple","Cumple"))</f>
        <v>Cumple</v>
      </c>
      <c r="AX86" s="114">
        <f>COUNTIF(Tabla5[[#This Row],[Adherencia]:[Presentismo]],"No Cumple")</f>
        <v>1</v>
      </c>
      <c r="AY86" s="70" t="str">
        <f t="shared" si="43"/>
        <v/>
      </c>
      <c r="AZ86" s="71">
        <f>IFERROR(Tabla5[[#This Row],[Llam. Atendidas]]*2.56779661016949,0)</f>
        <v>4062.254237288133</v>
      </c>
      <c r="BA86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86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35</v>
      </c>
      <c r="BC86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86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86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86" s="116">
        <f>SUM(Tabla5[[#This Row],[Maqueta Reclamos]:[Maqueta Adherencia]])</f>
        <v>90</v>
      </c>
      <c r="BG86" s="117" t="str">
        <f>IF(Tabla5[[#This Row],[Asistidos]]&lt;15,"No","Si")</f>
        <v>Si</v>
      </c>
      <c r="BH86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90</v>
      </c>
      <c r="BI86" s="72"/>
    </row>
    <row r="87" spans="1:61" x14ac:dyDescent="0.25">
      <c r="A87" s="30" t="s">
        <v>639</v>
      </c>
      <c r="B87" s="30" t="s">
        <v>641</v>
      </c>
      <c r="C87" s="30" t="s">
        <v>28</v>
      </c>
      <c r="D87" s="67">
        <f>IFERROR(VLOOKUP(Tabla5[[#This Row],[DNI]],Toma!A:F,6,0),"")</f>
        <v>45905</v>
      </c>
      <c r="E87" s="67">
        <f>IFERROR(VLOOKUP(Tabla5[[#This Row],[DNI]],Toma!A:G,7,0),"")</f>
        <v>0</v>
      </c>
      <c r="F87" s="30" t="str">
        <f t="shared" ca="1" si="33"/>
        <v>0 año(s); 1 mes(es) y 20 día(s)</v>
      </c>
      <c r="G87" s="30" t="str">
        <f t="shared" si="34"/>
        <v>NUEVO</v>
      </c>
      <c r="H87" s="114" t="str">
        <f>IFERROR(VLOOKUP(Tabla5[[#This Row],[DNI]],Toma!A:ZY,9,0),"")</f>
        <v>MAÑANA</v>
      </c>
      <c r="I87" s="114" t="str">
        <f>UPPER(IFERROR(VLOOKUP(Tabla5[[#This Row],[DNI]],Toma!A:ZY,5,0),""))</f>
        <v>ACTIVO</v>
      </c>
      <c r="J87" s="114" t="str">
        <f>IFERROR(VLOOKUP(Tabla5[[#This Row],[DNI]],Toma!A:ZY,14,0),"")</f>
        <v>MESA AYUDA</v>
      </c>
      <c r="K87" s="114" t="str">
        <f>IFERROR(VLOOKUP(Tabla5[[#This Row],[DNI]],Toma!A:ZY,10,0),"")</f>
        <v>FULL TIME</v>
      </c>
      <c r="L87" s="68">
        <f>IFERROR(IFERROR(VLOOKUP(A87,Estado!A:E,5,0),"")+IFERROR(VLOOKUP(A87,'Estados OnPremise'!A:D,4,0),""),IFERROR(VLOOKUP(A87,Estado!A:E,5,0),""))</f>
        <v>5.7585447222222221</v>
      </c>
      <c r="M87" s="68">
        <f>IF(Tabla5[[#This Row],[Modalidad]]="FULL TIME",IFERROR((AE87+AF87)*"08:00:00",0),IFERROR((AE87+AF87)*"04:00:00",0))</f>
        <v>6.333333333333333</v>
      </c>
      <c r="N87" s="16">
        <f t="shared" si="35"/>
        <v>0.90924390350877193</v>
      </c>
      <c r="O87" s="114">
        <f>IFERROR(VLOOKUP(A87,Rendimiento!A:E,5,0),"")+IFERROR(VLOOKUP(A87,'Rendimiento OnPremise'!A:E,5,0),0)</f>
        <v>986</v>
      </c>
      <c r="P87" s="69">
        <f t="shared" si="36"/>
        <v>1116.25</v>
      </c>
      <c r="Q87" s="70">
        <f t="shared" si="37"/>
        <v>0.88331466965285554</v>
      </c>
      <c r="R87" s="11">
        <f t="shared" si="38"/>
        <v>4.5572685185185187E-3</v>
      </c>
      <c r="S87" s="13">
        <f>IFERROR(AVERAGEIF(Tabla5[[#This Row],[TMO SEG GC]:[TMO SEG OP]],"&lt;&gt;0"),0)</f>
        <v>393.74799999999999</v>
      </c>
      <c r="T87" s="13">
        <f>IFERROR(VLOOKUP(A87,Rendimiento!A:G,7,0),0)</f>
        <v>393.74799999999999</v>
      </c>
      <c r="U87" s="13" t="str">
        <f>IFERROR(VLOOKUP(A87,'Rendimiento OnPremise'!A:U,21,0),"")</f>
        <v/>
      </c>
      <c r="V87" s="11">
        <f t="shared" si="39"/>
        <v>4.8272106481481482E-3</v>
      </c>
      <c r="W87" s="12">
        <f>IFERROR(VLOOKUP(A87,Rendimiento!A:ZZ,8,0),0)</f>
        <v>417.07100000000003</v>
      </c>
      <c r="X87" s="11">
        <f t="shared" si="40"/>
        <v>1.0361111111111111E-4</v>
      </c>
      <c r="Y87" s="12">
        <f>IFERROR(VLOOKUP(A87,Rendimiento!A:ZZ,9,0),0)</f>
        <v>8.952</v>
      </c>
      <c r="Z87" s="11">
        <f t="shared" si="41"/>
        <v>1.8518518518518518E-7</v>
      </c>
      <c r="AA87" s="12">
        <f>IFERROR(VLOOKUP(Tabla5[[#This Row],[DNI]],Rendimiento!A:J,10,0),0)</f>
        <v>1.6E-2</v>
      </c>
      <c r="AB87" s="17">
        <f>IFERROR(VLOOKUP(Tabla5[[#This Row],[DNI]],Calidad!A:Q,17,0),"-")</f>
        <v>0.80333333333333334</v>
      </c>
      <c r="AC87" s="74">
        <f>IFERROR(VLOOKUP(Tabla5[[#This Row],[DNI]],Satisfacción!A:H,8,0),"-")</f>
        <v>0.87614678899082565</v>
      </c>
      <c r="AD87" s="16"/>
      <c r="AE87" s="115">
        <f>IFERROR(VLOOKUP(Tabla5[[#This Row],[DNI]],Toma!A:ZY,'Resumen Asesores'!AE$14,0),"")</f>
        <v>19</v>
      </c>
      <c r="AF87" s="115">
        <f>IFERROR(VLOOKUP(Tabla5[[#This Row],[DNI]],Toma!A:ZY,'Resumen Asesores'!AF$14,0),"")</f>
        <v>0</v>
      </c>
      <c r="AG87" s="115">
        <f>IFERROR(VLOOKUP(Tabla5[[#This Row],[DNI]],Toma!A:ZY,'Resumen Asesores'!AG$14,0),"")</f>
        <v>0</v>
      </c>
      <c r="AH87" s="115">
        <f>IFERROR(VLOOKUP(Tabla5[[#This Row],[DNI]],Toma!A:ZY,'Resumen Asesores'!AH$14,0),"")</f>
        <v>0</v>
      </c>
      <c r="AI87" s="115">
        <f>IFERROR(VLOOKUP(Tabla5[[#This Row],[DNI]],Toma!A:ZY,'Resumen Asesores'!AI$14,0),"")</f>
        <v>0</v>
      </c>
      <c r="AJ87" s="115">
        <f>IFERROR(VLOOKUP(Tabla5[[#This Row],[DNI]],Toma!A:ZY,'Resumen Asesores'!AJ$14,0),"")</f>
        <v>0</v>
      </c>
      <c r="AK87" s="115">
        <f>IFERROR(VLOOKUP(Tabla5[[#This Row],[DNI]],Toma!A:ZY,'Resumen Asesores'!AK$14,0),"")</f>
        <v>0</v>
      </c>
      <c r="AL87" s="115">
        <f>IFERROR(VLOOKUP(Tabla5[[#This Row],[DNI]],Toma!A:ZY,'Resumen Asesores'!AL$14,0),"")</f>
        <v>0</v>
      </c>
      <c r="AM87" s="115">
        <f>IFERROR(VLOOKUP(Tabla5[[#This Row],[DNI]],Toma!A:ZY,'Resumen Asesores'!AM$14,0),"")</f>
        <v>0</v>
      </c>
      <c r="AN87" s="115">
        <f>IFERROR(VLOOKUP(Tabla5[[#This Row],[DNI]],Toma!A:ZY,'Resumen Asesores'!AN$14,0),"")</f>
        <v>0</v>
      </c>
      <c r="AO87" s="115">
        <f>IFERROR(VLOOKUP(Tabla5[[#This Row],[DNI]],Toma!A:ZY,'Resumen Asesores'!AO$14,0),"")</f>
        <v>3</v>
      </c>
      <c r="AP87" s="9">
        <f t="shared" si="42"/>
        <v>0</v>
      </c>
      <c r="AQ87" s="115">
        <f>SUM(Tabla5[[#This Row],[Asistidos]:[DSO]])</f>
        <v>22</v>
      </c>
      <c r="AR87" s="114" t="str">
        <f>IF(Tabla5[[#This Row],[% Horas]]=0,"-",IF(Tabla5[[#This Row],[% Horas]]&gt;=92%,"Cumple","No Cumple"))</f>
        <v>No Cumple</v>
      </c>
      <c r="AS87" s="114" t="str">
        <f>IF(Tabla5[[#This Row],[% Productividad]]=0,"-",IF(Tabla5[[#This Row],[% Productividad]]&gt;=100%,"Cumple","No Cumple"))</f>
        <v>No Cumple</v>
      </c>
      <c r="AT87" s="114" t="str">
        <f>IF(Tabla5[[#This Row],[TMO FIN SEG]]=0,"-",IF(Tabla5[[#This Row],[TMO FIN SEG]]&lt;290,"Cumple","No Cumple"))</f>
        <v>No Cumple</v>
      </c>
      <c r="AU87" s="114" t="str">
        <f>IF(Tabla5[[#This Row],[Nota de Calidad]]="-","-",IF(Tabla5[[#This Row],[Nota de Calidad]]&gt;=85%,"Cumple","No Cumple"))</f>
        <v>No Cumple</v>
      </c>
      <c r="AV87" s="114" t="str">
        <f>IF(Tabla5[[#This Row],[Nota de Satisfación]]="-","-",IF(Tabla5[[#This Row],[Nota de Satisfación]]&gt;=78%,"Cumple","No Cumple"))</f>
        <v>Cumple</v>
      </c>
      <c r="AW87" s="114" t="str">
        <f>IF(Tabla5[[#This Row],[Asistidos]]=0,"-",IF(Tabla5[[#This Row],[F]]&gt;=1,"No Cumple","Cumple"))</f>
        <v>Cumple</v>
      </c>
      <c r="AX87" s="114">
        <f>COUNTIF(Tabla5[[#This Row],[Adherencia]:[Presentismo]],"No Cumple")</f>
        <v>4</v>
      </c>
      <c r="AY87" s="70" t="str">
        <f t="shared" si="43"/>
        <v/>
      </c>
      <c r="AZ87" s="71">
        <f>IFERROR(Tabla5[[#This Row],[Llam. Atendidas]]*2.56779661016949,0)</f>
        <v>2531.8474576271174</v>
      </c>
      <c r="BA87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87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87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0</v>
      </c>
      <c r="BD87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87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87" s="116">
        <f>SUM(Tabla5[[#This Row],[Maqueta Reclamos]:[Maqueta Adherencia]])</f>
        <v>0</v>
      </c>
      <c r="BG87" s="117" t="str">
        <f>IF(Tabla5[[#This Row],[Asistidos]]&lt;15,"No","Si")</f>
        <v>Si</v>
      </c>
      <c r="BH87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87" s="72"/>
    </row>
    <row r="88" spans="1:61" x14ac:dyDescent="0.25">
      <c r="A88" s="30" t="s">
        <v>58</v>
      </c>
      <c r="B88" s="30" t="s">
        <v>60</v>
      </c>
      <c r="C88" s="30" t="s">
        <v>28</v>
      </c>
      <c r="D88" s="67">
        <f>IFERROR(VLOOKUP(Tabla5[[#This Row],[DNI]],Toma!A:F,6,0),"")</f>
        <v>45131</v>
      </c>
      <c r="E88" s="67">
        <f>IFERROR(VLOOKUP(Tabla5[[#This Row],[DNI]],Toma!A:G,7,0),"")</f>
        <v>0</v>
      </c>
      <c r="F88" s="30" t="str">
        <f t="shared" ca="1" si="33"/>
        <v>2 año(s); 3 mes(es) y 1 día(s)</v>
      </c>
      <c r="G88" s="30" t="str">
        <f t="shared" si="34"/>
        <v>ANTIGUO</v>
      </c>
      <c r="H88" s="114" t="str">
        <f>IFERROR(VLOOKUP(Tabla5[[#This Row],[DNI]],Toma!A:ZY,9,0),"")</f>
        <v>MAÑANA</v>
      </c>
      <c r="I88" s="114" t="str">
        <f>UPPER(IFERROR(VLOOKUP(Tabla5[[#This Row],[DNI]],Toma!A:ZY,5,0),""))</f>
        <v>ACTIVO</v>
      </c>
      <c r="J88" s="114" t="str">
        <f>IFERROR(VLOOKUP(Tabla5[[#This Row],[DNI]],Toma!A:ZY,14,0),"")</f>
        <v>A.CORRESPONSAL</v>
      </c>
      <c r="K88" s="114" t="str">
        <f>IFERROR(VLOOKUP(Tabla5[[#This Row],[DNI]],Toma!A:ZY,10,0),"")</f>
        <v>FULL TIME</v>
      </c>
      <c r="L88" s="68">
        <f>IFERROR(IFERROR(VLOOKUP(A88,Estado!A:E,5,0),"")+IFERROR(VLOOKUP(A88,'Estados OnPremise'!A:D,4,0),""),IFERROR(VLOOKUP(A88,Estado!A:E,5,0),""))</f>
        <v>5.5119036574074078</v>
      </c>
      <c r="M88" s="68">
        <f>IF(Tabla5[[#This Row],[Modalidad]]="FULL TIME",IFERROR((AE88+AF88)*"08:00:00",0),IFERROR((AE88+AF88)*"04:00:00",0))</f>
        <v>6</v>
      </c>
      <c r="N88" s="16">
        <f t="shared" si="35"/>
        <v>0.91865060956790134</v>
      </c>
      <c r="O88" s="114">
        <f>IFERROR(VLOOKUP(A88,Rendimiento!A:E,5,0),"")+IFERROR(VLOOKUP(A88,'Rendimiento OnPremise'!A:E,5,0),0)</f>
        <v>1568</v>
      </c>
      <c r="P88" s="69">
        <f t="shared" si="36"/>
        <v>1057.5</v>
      </c>
      <c r="Q88" s="70">
        <f t="shared" si="37"/>
        <v>1.4827423167848699</v>
      </c>
      <c r="R88" s="11">
        <f t="shared" si="38"/>
        <v>2.3919212962962965E-3</v>
      </c>
      <c r="S88" s="13">
        <f>IFERROR(AVERAGEIF(Tabla5[[#This Row],[TMO SEG GC]:[TMO SEG OP]],"&lt;&gt;0"),0)</f>
        <v>206.66200000000001</v>
      </c>
      <c r="T88" s="13">
        <f>IFERROR(VLOOKUP(A88,Rendimiento!A:G,7,0),0)</f>
        <v>206.66200000000001</v>
      </c>
      <c r="U88" s="13" t="str">
        <f>IFERROR(VLOOKUP(A88,'Rendimiento OnPremise'!A:U,21,0),"")</f>
        <v/>
      </c>
      <c r="V88" s="11">
        <f t="shared" si="39"/>
        <v>2.6821990740740738E-3</v>
      </c>
      <c r="W88" s="12">
        <f>IFERROR(VLOOKUP(A88,Rendimiento!A:ZZ,8,0),0)</f>
        <v>231.74199999999999</v>
      </c>
      <c r="X88" s="11">
        <f t="shared" si="40"/>
        <v>5.9768518518518515E-5</v>
      </c>
      <c r="Y88" s="12">
        <f>IFERROR(VLOOKUP(A88,Rendimiento!A:ZZ,9,0),0)</f>
        <v>5.1639999999999997</v>
      </c>
      <c r="Z88" s="11">
        <f t="shared" si="41"/>
        <v>0</v>
      </c>
      <c r="AA88" s="12">
        <f>IFERROR(VLOOKUP(Tabla5[[#This Row],[DNI]],Rendimiento!A:J,10,0),0)</f>
        <v>0</v>
      </c>
      <c r="AB88" s="17">
        <f>IFERROR(VLOOKUP(Tabla5[[#This Row],[DNI]],Calidad!A:Q,17,0),"-")</f>
        <v>0.80649999999999999</v>
      </c>
      <c r="AC88" s="74">
        <f>IFERROR(VLOOKUP(Tabla5[[#This Row],[DNI]],Satisfacción!A:H,8,0),"-")</f>
        <v>0.776173285198556</v>
      </c>
      <c r="AD88" s="16"/>
      <c r="AE88" s="115">
        <f>IFERROR(VLOOKUP(Tabla5[[#This Row],[DNI]],Toma!A:ZY,'Resumen Asesores'!AE$14,0),"")</f>
        <v>18</v>
      </c>
      <c r="AF88" s="115">
        <f>IFERROR(VLOOKUP(Tabla5[[#This Row],[DNI]],Toma!A:ZY,'Resumen Asesores'!AF$14,0),"")</f>
        <v>0</v>
      </c>
      <c r="AG88" s="115">
        <f>IFERROR(VLOOKUP(Tabla5[[#This Row],[DNI]],Toma!A:ZY,'Resumen Asesores'!AG$14,0),"")</f>
        <v>0</v>
      </c>
      <c r="AH88" s="115">
        <f>IFERROR(VLOOKUP(Tabla5[[#This Row],[DNI]],Toma!A:ZY,'Resumen Asesores'!AH$14,0),"")</f>
        <v>0</v>
      </c>
      <c r="AI88" s="115">
        <f>IFERROR(VLOOKUP(Tabla5[[#This Row],[DNI]],Toma!A:ZY,'Resumen Asesores'!AI$14,0),"")</f>
        <v>0</v>
      </c>
      <c r="AJ88" s="115">
        <f>IFERROR(VLOOKUP(Tabla5[[#This Row],[DNI]],Toma!A:ZY,'Resumen Asesores'!AJ$14,0),"")</f>
        <v>0</v>
      </c>
      <c r="AK88" s="115">
        <f>IFERROR(VLOOKUP(Tabla5[[#This Row],[DNI]],Toma!A:ZY,'Resumen Asesores'!AK$14,0),"")</f>
        <v>0</v>
      </c>
      <c r="AL88" s="115">
        <f>IFERROR(VLOOKUP(Tabla5[[#This Row],[DNI]],Toma!A:ZY,'Resumen Asesores'!AL$14,0),"")</f>
        <v>0</v>
      </c>
      <c r="AM88" s="115">
        <f>IFERROR(VLOOKUP(Tabla5[[#This Row],[DNI]],Toma!A:ZY,'Resumen Asesores'!AM$14,0),"")</f>
        <v>2</v>
      </c>
      <c r="AN88" s="115">
        <f>IFERROR(VLOOKUP(Tabla5[[#This Row],[DNI]],Toma!A:ZY,'Resumen Asesores'!AN$14,0),"")</f>
        <v>0</v>
      </c>
      <c r="AO88" s="115">
        <f>IFERROR(VLOOKUP(Tabla5[[#This Row],[DNI]],Toma!A:ZY,'Resumen Asesores'!AO$14,0),"")</f>
        <v>3</v>
      </c>
      <c r="AP88" s="9">
        <f t="shared" si="42"/>
        <v>0</v>
      </c>
      <c r="AQ88" s="115">
        <f>SUM(Tabla5[[#This Row],[Asistidos]:[DSO]])</f>
        <v>23</v>
      </c>
      <c r="AR88" s="114" t="str">
        <f>IF(Tabla5[[#This Row],[% Horas]]=0,"-",IF(Tabla5[[#This Row],[% Horas]]&gt;=92%,"Cumple","No Cumple"))</f>
        <v>No Cumple</v>
      </c>
      <c r="AS88" s="114" t="str">
        <f>IF(Tabla5[[#This Row],[% Productividad]]=0,"-",IF(Tabla5[[#This Row],[% Productividad]]&gt;=100%,"Cumple","No Cumple"))</f>
        <v>Cumple</v>
      </c>
      <c r="AT88" s="114" t="str">
        <f>IF(Tabla5[[#This Row],[TMO FIN SEG]]=0,"-",IF(Tabla5[[#This Row],[TMO FIN SEG]]&lt;290,"Cumple","No Cumple"))</f>
        <v>Cumple</v>
      </c>
      <c r="AU88" s="114" t="str">
        <f>IF(Tabla5[[#This Row],[Nota de Calidad]]="-","-",IF(Tabla5[[#This Row],[Nota de Calidad]]&gt;=85%,"Cumple","No Cumple"))</f>
        <v>No Cumple</v>
      </c>
      <c r="AV88" s="114" t="str">
        <f>IF(Tabla5[[#This Row],[Nota de Satisfación]]="-","-",IF(Tabla5[[#This Row],[Nota de Satisfación]]&gt;=78%,"Cumple","No Cumple"))</f>
        <v>No Cumple</v>
      </c>
      <c r="AW88" s="114" t="str">
        <f>IF(Tabla5[[#This Row],[Asistidos]]=0,"-",IF(Tabla5[[#This Row],[F]]&gt;=1,"No Cumple","Cumple"))</f>
        <v>Cumple</v>
      </c>
      <c r="AX88" s="114">
        <f>COUNTIF(Tabla5[[#This Row],[Adherencia]:[Presentismo]],"No Cumple")</f>
        <v>3</v>
      </c>
      <c r="AY88" s="70" t="str">
        <f t="shared" si="43"/>
        <v/>
      </c>
      <c r="AZ88" s="71">
        <f>IFERROR(Tabla5[[#This Row],[Llam. Atendidas]]*2.56779661016949,0)</f>
        <v>4026.3050847457603</v>
      </c>
      <c r="BA88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88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88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88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88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88" s="116">
        <f>SUM(Tabla5[[#This Row],[Maqueta Reclamos]:[Maqueta Adherencia]])</f>
        <v>55</v>
      </c>
      <c r="BG88" s="117" t="str">
        <f>IF(Tabla5[[#This Row],[Asistidos]]&lt;15,"No","Si")</f>
        <v>Si</v>
      </c>
      <c r="BH88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55</v>
      </c>
      <c r="BI88" s="72"/>
    </row>
    <row r="89" spans="1:61" x14ac:dyDescent="0.25">
      <c r="A89" s="30" t="s">
        <v>748</v>
      </c>
      <c r="B89" s="30" t="s">
        <v>750</v>
      </c>
      <c r="C89" s="30" t="s">
        <v>28</v>
      </c>
      <c r="D89" s="67">
        <f>IFERROR(VLOOKUP(Tabla5[[#This Row],[DNI]],Toma!A:F,6,0),"")</f>
        <v>45939</v>
      </c>
      <c r="E89" s="67">
        <f>IFERROR(VLOOKUP(Tabla5[[#This Row],[DNI]],Toma!A:G,7,0),"")</f>
        <v>0</v>
      </c>
      <c r="F89" s="30" t="str">
        <f t="shared" ca="1" si="33"/>
        <v>0 año(s); 0 mes(es) y 16 día(s)</v>
      </c>
      <c r="G89" s="30" t="str">
        <f t="shared" si="34"/>
        <v>NUEVO</v>
      </c>
      <c r="H89" s="114" t="str">
        <f>IFERROR(VLOOKUP(Tabla5[[#This Row],[DNI]],Toma!A:ZY,9,0),"")</f>
        <v>MAÑANA</v>
      </c>
      <c r="I89" s="114" t="str">
        <f>UPPER(IFERROR(VLOOKUP(Tabla5[[#This Row],[DNI]],Toma!A:ZY,5,0),""))</f>
        <v>ACTIVO</v>
      </c>
      <c r="J89" s="114" t="str">
        <f>IFERROR(VLOOKUP(Tabla5[[#This Row],[DNI]],Toma!A:ZY,14,0),"")</f>
        <v>POOL QUECHUA</v>
      </c>
      <c r="K89" s="114" t="str">
        <f>IFERROR(VLOOKUP(Tabla5[[#This Row],[DNI]],Toma!A:ZY,10,0),"")</f>
        <v>FULL TIME</v>
      </c>
      <c r="L89" s="68">
        <f>IFERROR(IFERROR(VLOOKUP(A89,Estado!A:E,5,0),"")+IFERROR(VLOOKUP(A89,'Estados OnPremise'!A:D,4,0),""),IFERROR(VLOOKUP(A89,Estado!A:E,5,0),""))</f>
        <v>3.955157627314815</v>
      </c>
      <c r="M89" s="68">
        <f>IF(Tabla5[[#This Row],[Modalidad]]="FULL TIME",IFERROR((AE89+AF89)*"08:00:00",0),IFERROR((AE89+AF89)*"04:00:00",0))</f>
        <v>4</v>
      </c>
      <c r="N89" s="16">
        <f t="shared" si="35"/>
        <v>0.98878940682870375</v>
      </c>
      <c r="O89" s="114">
        <f>IFERROR(VLOOKUP(A89,Rendimiento!A:E,5,0),"")+IFERROR(VLOOKUP(A89,'Rendimiento OnPremise'!A:E,5,0),0)</f>
        <v>130</v>
      </c>
      <c r="P89" s="69">
        <f t="shared" si="36"/>
        <v>705</v>
      </c>
      <c r="Q89" s="70">
        <f t="shared" si="37"/>
        <v>0.18439716312056736</v>
      </c>
      <c r="R89" s="11">
        <f t="shared" si="38"/>
        <v>1.9259027777777777E-3</v>
      </c>
      <c r="S89" s="13">
        <f>IFERROR(AVERAGEIF(Tabla5[[#This Row],[TMO SEG GC]:[TMO SEG OP]],"&lt;&gt;0"),0)</f>
        <v>166.398</v>
      </c>
      <c r="T89" s="13">
        <f>IFERROR(VLOOKUP(A89,Rendimiento!A:G,7,0),0)</f>
        <v>166.398</v>
      </c>
      <c r="U89" s="13" t="str">
        <f>IFERROR(VLOOKUP(A89,'Rendimiento OnPremise'!A:U,21,0),"")</f>
        <v/>
      </c>
      <c r="V89" s="11">
        <f t="shared" si="39"/>
        <v>1.8348495370370372E-3</v>
      </c>
      <c r="W89" s="12">
        <f>IFERROR(VLOOKUP(A89,Rendimiento!A:ZZ,8,0),0)</f>
        <v>158.53100000000001</v>
      </c>
      <c r="X89" s="11">
        <f t="shared" si="40"/>
        <v>3.2234953703703701E-4</v>
      </c>
      <c r="Y89" s="12">
        <f>IFERROR(VLOOKUP(A89,Rendimiento!A:ZZ,9,0),0)</f>
        <v>27.850999999999999</v>
      </c>
      <c r="Z89" s="11">
        <f t="shared" si="41"/>
        <v>2.7777777777777776E-7</v>
      </c>
      <c r="AA89" s="12">
        <f>IFERROR(VLOOKUP(Tabla5[[#This Row],[DNI]],Rendimiento!A:J,10,0),0)</f>
        <v>2.4E-2</v>
      </c>
      <c r="AB89" s="17">
        <f>IFERROR(VLOOKUP(Tabla5[[#This Row],[DNI]],Calidad!A:Q,17,0),"-")</f>
        <v>0.90850000000000009</v>
      </c>
      <c r="AC89" s="74">
        <f>IFERROR(VLOOKUP(Tabla5[[#This Row],[DNI]],Satisfacción!A:H,8,0),"-")</f>
        <v>0.91666666666666663</v>
      </c>
      <c r="AD89" s="16"/>
      <c r="AE89" s="115">
        <f>IFERROR(VLOOKUP(Tabla5[[#This Row],[DNI]],Toma!A:ZY,'Resumen Asesores'!AE$14,0),"")</f>
        <v>12</v>
      </c>
      <c r="AF89" s="115">
        <f>IFERROR(VLOOKUP(Tabla5[[#This Row],[DNI]],Toma!A:ZY,'Resumen Asesores'!AF$14,0),"")</f>
        <v>0</v>
      </c>
      <c r="AG89" s="115">
        <f>IFERROR(VLOOKUP(Tabla5[[#This Row],[DNI]],Toma!A:ZY,'Resumen Asesores'!AG$14,0),"")</f>
        <v>0</v>
      </c>
      <c r="AH89" s="115">
        <f>IFERROR(VLOOKUP(Tabla5[[#This Row],[DNI]],Toma!A:ZY,'Resumen Asesores'!AH$14,0),"")</f>
        <v>0</v>
      </c>
      <c r="AI89" s="115">
        <f>IFERROR(VLOOKUP(Tabla5[[#This Row],[DNI]],Toma!A:ZY,'Resumen Asesores'!AI$14,0),"")</f>
        <v>0</v>
      </c>
      <c r="AJ89" s="115">
        <f>IFERROR(VLOOKUP(Tabla5[[#This Row],[DNI]],Toma!A:ZY,'Resumen Asesores'!AJ$14,0),"")</f>
        <v>0</v>
      </c>
      <c r="AK89" s="115">
        <f>IFERROR(VLOOKUP(Tabla5[[#This Row],[DNI]],Toma!A:ZY,'Resumen Asesores'!AK$14,0),"")</f>
        <v>0</v>
      </c>
      <c r="AL89" s="115">
        <f>IFERROR(VLOOKUP(Tabla5[[#This Row],[DNI]],Toma!A:ZY,'Resumen Asesores'!AL$14,0),"")</f>
        <v>0</v>
      </c>
      <c r="AM89" s="115">
        <f>IFERROR(VLOOKUP(Tabla5[[#This Row],[DNI]],Toma!A:ZY,'Resumen Asesores'!AM$14,0),"")</f>
        <v>0</v>
      </c>
      <c r="AN89" s="115">
        <f>IFERROR(VLOOKUP(Tabla5[[#This Row],[DNI]],Toma!A:ZY,'Resumen Asesores'!AN$14,0),"")</f>
        <v>0</v>
      </c>
      <c r="AO89" s="115">
        <f>IFERROR(VLOOKUP(Tabla5[[#This Row],[DNI]],Toma!A:ZY,'Resumen Asesores'!AO$14,0),"")</f>
        <v>2</v>
      </c>
      <c r="AP89" s="9">
        <f t="shared" si="42"/>
        <v>0</v>
      </c>
      <c r="AQ89" s="115">
        <f>SUM(Tabla5[[#This Row],[Asistidos]:[DSO]])</f>
        <v>14</v>
      </c>
      <c r="AR89" s="114" t="str">
        <f>IF(Tabla5[[#This Row],[% Horas]]=0,"-",IF(Tabla5[[#This Row],[% Horas]]&gt;=92%,"Cumple","No Cumple"))</f>
        <v>Cumple</v>
      </c>
      <c r="AS89" s="114" t="str">
        <f>IF(Tabla5[[#This Row],[% Productividad]]=0,"-",IF(Tabla5[[#This Row],[% Productividad]]&gt;=100%,"Cumple","No Cumple"))</f>
        <v>No Cumple</v>
      </c>
      <c r="AT89" s="114" t="str">
        <f>IF(Tabla5[[#This Row],[TMO FIN SEG]]=0,"-",IF(Tabla5[[#This Row],[TMO FIN SEG]]&lt;290,"Cumple","No Cumple"))</f>
        <v>Cumple</v>
      </c>
      <c r="AU89" s="114" t="str">
        <f>IF(Tabla5[[#This Row],[Nota de Calidad]]="-","-",IF(Tabla5[[#This Row],[Nota de Calidad]]&gt;=85%,"Cumple","No Cumple"))</f>
        <v>Cumple</v>
      </c>
      <c r="AV89" s="114" t="str">
        <f>IF(Tabla5[[#This Row],[Nota de Satisfación]]="-","-",IF(Tabla5[[#This Row],[Nota de Satisfación]]&gt;=78%,"Cumple","No Cumple"))</f>
        <v>Cumple</v>
      </c>
      <c r="AW89" s="114" t="str">
        <f>IF(Tabla5[[#This Row],[Asistidos]]=0,"-",IF(Tabla5[[#This Row],[F]]&gt;=1,"No Cumple","Cumple"))</f>
        <v>Cumple</v>
      </c>
      <c r="AX89" s="114">
        <f>COUNTIF(Tabla5[[#This Row],[Adherencia]:[Presentismo]],"No Cumple")</f>
        <v>1</v>
      </c>
      <c r="AY89" s="70" t="str">
        <f t="shared" si="43"/>
        <v/>
      </c>
      <c r="AZ89" s="71">
        <f>IFERROR(Tabla5[[#This Row],[Llam. Atendidas]]*2.56779661016949,0)</f>
        <v>333.81355932203371</v>
      </c>
      <c r="BA89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89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70</v>
      </c>
      <c r="BC89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70</v>
      </c>
      <c r="BD89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89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60</v>
      </c>
      <c r="BF89" s="116">
        <f>SUM(Tabla5[[#This Row],[Maqueta Reclamos]:[Maqueta Adherencia]])</f>
        <v>200</v>
      </c>
      <c r="BG89" s="117" t="str">
        <f>IF(Tabla5[[#This Row],[Asistidos]]&lt;15,"No","Si")</f>
        <v>No</v>
      </c>
      <c r="BH89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89" s="72"/>
    </row>
    <row r="90" spans="1:61" x14ac:dyDescent="0.25">
      <c r="A90" s="30" t="s">
        <v>635</v>
      </c>
      <c r="B90" s="30" t="s">
        <v>637</v>
      </c>
      <c r="C90" s="30" t="s">
        <v>28</v>
      </c>
      <c r="D90" s="67">
        <f>IFERROR(VLOOKUP(Tabla5[[#This Row],[DNI]],Toma!A:F,6,0),"")</f>
        <v>45905</v>
      </c>
      <c r="E90" s="67">
        <f>IFERROR(VLOOKUP(Tabla5[[#This Row],[DNI]],Toma!A:G,7,0),"")</f>
        <v>0</v>
      </c>
      <c r="F90" s="30" t="str">
        <f t="shared" ca="1" si="33"/>
        <v>0 año(s); 1 mes(es) y 20 día(s)</v>
      </c>
      <c r="G90" s="30" t="str">
        <f t="shared" si="34"/>
        <v>NUEVO</v>
      </c>
      <c r="H90" s="114" t="str">
        <f>IFERROR(VLOOKUP(Tabla5[[#This Row],[DNI]],Toma!A:ZY,9,0),"")</f>
        <v>MAÑANA</v>
      </c>
      <c r="I90" s="114" t="str">
        <f>UPPER(IFERROR(VLOOKUP(Tabla5[[#This Row],[DNI]],Toma!A:ZY,5,0),""))</f>
        <v>ACTIVO</v>
      </c>
      <c r="J90" s="114" t="str">
        <f>IFERROR(VLOOKUP(Tabla5[[#This Row],[DNI]],Toma!A:ZY,14,0),"")</f>
        <v>MESA AYUDA</v>
      </c>
      <c r="K90" s="114" t="str">
        <f>IFERROR(VLOOKUP(Tabla5[[#This Row],[DNI]],Toma!A:ZY,10,0),"")</f>
        <v>FULL TIME</v>
      </c>
      <c r="L90" s="68">
        <f>IFERROR(IFERROR(VLOOKUP(A90,Estado!A:E,5,0),"")+IFERROR(VLOOKUP(A90,'Estados OnPremise'!A:D,4,0),""),IFERROR(VLOOKUP(A90,Estado!A:E,5,0),""))</f>
        <v>0</v>
      </c>
      <c r="M90" s="68">
        <f>IF(Tabla5[[#This Row],[Modalidad]]="FULL TIME",IFERROR((AE90+AF90)*"08:00:00",0),IFERROR((AE90+AF90)*"04:00:00",0))</f>
        <v>0</v>
      </c>
      <c r="N90" s="16">
        <f t="shared" si="35"/>
        <v>0</v>
      </c>
      <c r="O90" s="114">
        <f>IFERROR(VLOOKUP(A90,Rendimiento!A:E,5,0),"")+IFERROR(VLOOKUP(A90,'Rendimiento OnPremise'!A:E,5,0),0)</f>
        <v>0</v>
      </c>
      <c r="P90" s="69">
        <f t="shared" si="36"/>
        <v>0</v>
      </c>
      <c r="Q90" s="70">
        <f t="shared" si="37"/>
        <v>0</v>
      </c>
      <c r="R90" s="11">
        <f t="shared" si="38"/>
        <v>0</v>
      </c>
      <c r="S90" s="13">
        <f>IFERROR(AVERAGEIF(Tabla5[[#This Row],[TMO SEG GC]:[TMO SEG OP]],"&lt;&gt;0"),0)</f>
        <v>0</v>
      </c>
      <c r="T90" s="13">
        <f>IFERROR(VLOOKUP(A90,Rendimiento!A:G,7,0),0)</f>
        <v>0</v>
      </c>
      <c r="U90" s="13" t="str">
        <f>IFERROR(VLOOKUP(A90,'Rendimiento OnPremise'!A:U,21,0),"")</f>
        <v/>
      </c>
      <c r="V90" s="11">
        <f t="shared" si="39"/>
        <v>0</v>
      </c>
      <c r="W90" s="12">
        <f>IFERROR(VLOOKUP(A90,Rendimiento!A:ZZ,8,0),0)</f>
        <v>0</v>
      </c>
      <c r="X90" s="11">
        <f t="shared" si="40"/>
        <v>0</v>
      </c>
      <c r="Y90" s="12">
        <f>IFERROR(VLOOKUP(A90,Rendimiento!A:ZZ,9,0),0)</f>
        <v>0</v>
      </c>
      <c r="Z90" s="11">
        <f t="shared" si="41"/>
        <v>0</v>
      </c>
      <c r="AA90" s="12">
        <f>IFERROR(VLOOKUP(Tabla5[[#This Row],[DNI]],Rendimiento!A:J,10,0),0)</f>
        <v>0</v>
      </c>
      <c r="AB90" s="17" t="str">
        <f>IFERROR(VLOOKUP(Tabla5[[#This Row],[DNI]],Calidad!A:Q,17,0),"-")</f>
        <v>-</v>
      </c>
      <c r="AC90" s="74" t="str">
        <f>IFERROR(VLOOKUP(Tabla5[[#This Row],[DNI]],Satisfacción!A:H,8,0),"-")</f>
        <v>-</v>
      </c>
      <c r="AD90" s="16"/>
      <c r="AE90" s="115">
        <f>IFERROR(VLOOKUP(Tabla5[[#This Row],[DNI]],Toma!A:ZY,'Resumen Asesores'!AE$14,0),"")</f>
        <v>0</v>
      </c>
      <c r="AF90" s="115">
        <f>IFERROR(VLOOKUP(Tabla5[[#This Row],[DNI]],Toma!A:ZY,'Resumen Asesores'!AF$14,0),"")</f>
        <v>0</v>
      </c>
      <c r="AG90" s="115">
        <f>IFERROR(VLOOKUP(Tabla5[[#This Row],[DNI]],Toma!A:ZY,'Resumen Asesores'!AG$14,0),"")</f>
        <v>0</v>
      </c>
      <c r="AH90" s="115">
        <f>IFERROR(VLOOKUP(Tabla5[[#This Row],[DNI]],Toma!A:ZY,'Resumen Asesores'!AH$14,0),"")</f>
        <v>0</v>
      </c>
      <c r="AI90" s="115">
        <f>IFERROR(VLOOKUP(Tabla5[[#This Row],[DNI]],Toma!A:ZY,'Resumen Asesores'!AI$14,0),"")</f>
        <v>0</v>
      </c>
      <c r="AJ90" s="115">
        <f>IFERROR(VLOOKUP(Tabla5[[#This Row],[DNI]],Toma!A:ZY,'Resumen Asesores'!AJ$14,0),"")</f>
        <v>0</v>
      </c>
      <c r="AK90" s="115">
        <f>IFERROR(VLOOKUP(Tabla5[[#This Row],[DNI]],Toma!A:ZY,'Resumen Asesores'!AK$14,0),"")</f>
        <v>22</v>
      </c>
      <c r="AL90" s="115">
        <f>IFERROR(VLOOKUP(Tabla5[[#This Row],[DNI]],Toma!A:ZY,'Resumen Asesores'!AL$14,0),"")</f>
        <v>0</v>
      </c>
      <c r="AM90" s="115">
        <f>IFERROR(VLOOKUP(Tabla5[[#This Row],[DNI]],Toma!A:ZY,'Resumen Asesores'!AM$14,0),"")</f>
        <v>0</v>
      </c>
      <c r="AN90" s="115">
        <f>IFERROR(VLOOKUP(Tabla5[[#This Row],[DNI]],Toma!A:ZY,'Resumen Asesores'!AN$14,0),"")</f>
        <v>0</v>
      </c>
      <c r="AO90" s="115">
        <f>IFERROR(VLOOKUP(Tabla5[[#This Row],[DNI]],Toma!A:ZY,'Resumen Asesores'!AO$14,0),"")</f>
        <v>0</v>
      </c>
      <c r="AP90" s="9">
        <f t="shared" si="42"/>
        <v>0</v>
      </c>
      <c r="AQ90" s="115">
        <f>SUM(Tabla5[[#This Row],[Asistidos]:[DSO]])</f>
        <v>22</v>
      </c>
      <c r="AR90" s="114" t="str">
        <f>IF(Tabla5[[#This Row],[% Horas]]=0,"-",IF(Tabla5[[#This Row],[% Horas]]&gt;=92%,"Cumple","No Cumple"))</f>
        <v>-</v>
      </c>
      <c r="AS90" s="114" t="str">
        <f>IF(Tabla5[[#This Row],[% Productividad]]=0,"-",IF(Tabla5[[#This Row],[% Productividad]]&gt;=100%,"Cumple","No Cumple"))</f>
        <v>-</v>
      </c>
      <c r="AT90" s="114" t="str">
        <f>IF(Tabla5[[#This Row],[TMO FIN SEG]]=0,"-",IF(Tabla5[[#This Row],[TMO FIN SEG]]&lt;290,"Cumple","No Cumple"))</f>
        <v>-</v>
      </c>
      <c r="AU90" s="114" t="str">
        <f>IF(Tabla5[[#This Row],[Nota de Calidad]]="-","-",IF(Tabla5[[#This Row],[Nota de Calidad]]&gt;=85%,"Cumple","No Cumple"))</f>
        <v>-</v>
      </c>
      <c r="AV90" s="114" t="str">
        <f>IF(Tabla5[[#This Row],[Nota de Satisfación]]="-","-",IF(Tabla5[[#This Row],[Nota de Satisfación]]&gt;=78%,"Cumple","No Cumple"))</f>
        <v>-</v>
      </c>
      <c r="AW90" s="114" t="str">
        <f>IF(Tabla5[[#This Row],[Asistidos]]=0,"-",IF(Tabla5[[#This Row],[F]]&gt;=1,"No Cumple","Cumple"))</f>
        <v>-</v>
      </c>
      <c r="AX90" s="114">
        <f>COUNTIF(Tabla5[[#This Row],[Adherencia]:[Presentismo]],"No Cumple")</f>
        <v>0</v>
      </c>
      <c r="AY90" s="70" t="str">
        <f t="shared" si="43"/>
        <v/>
      </c>
      <c r="AZ90" s="71">
        <f>IFERROR(Tabla5[[#This Row],[Llam. Atendidas]]*2.56779661016949,0)</f>
        <v>0</v>
      </c>
      <c r="BA90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90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90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0</v>
      </c>
      <c r="BD90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90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90" s="116">
        <f>SUM(Tabla5[[#This Row],[Maqueta Reclamos]:[Maqueta Adherencia]])</f>
        <v>0</v>
      </c>
      <c r="BG90" s="117" t="str">
        <f>IF(Tabla5[[#This Row],[Asistidos]]&lt;15,"No","Si")</f>
        <v>No</v>
      </c>
      <c r="BH90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90" s="72"/>
    </row>
    <row r="91" spans="1:61" x14ac:dyDescent="0.25">
      <c r="A91" s="30" t="s">
        <v>615</v>
      </c>
      <c r="B91" s="30" t="s">
        <v>617</v>
      </c>
      <c r="C91" s="30" t="s">
        <v>28</v>
      </c>
      <c r="D91" s="67">
        <f>IFERROR(VLOOKUP(Tabla5[[#This Row],[DNI]],Toma!A:F,6,0),"")</f>
        <v>45931</v>
      </c>
      <c r="E91" s="67">
        <f>IFERROR(VLOOKUP(Tabla5[[#This Row],[DNI]],Toma!A:G,7,0),"")</f>
        <v>0</v>
      </c>
      <c r="F91" s="30" t="str">
        <f t="shared" ca="1" si="33"/>
        <v>0 año(s); 0 mes(es) y 24 día(s)</v>
      </c>
      <c r="G91" s="30" t="str">
        <f t="shared" si="34"/>
        <v>NUEVO</v>
      </c>
      <c r="H91" s="114" t="str">
        <f>IFERROR(VLOOKUP(Tabla5[[#This Row],[DNI]],Toma!A:ZY,9,0),"")</f>
        <v>MAÑANA</v>
      </c>
      <c r="I91" s="114" t="str">
        <f>UPPER(IFERROR(VLOOKUP(Tabla5[[#This Row],[DNI]],Toma!A:ZY,5,0),""))</f>
        <v>ACTIVO</v>
      </c>
      <c r="J91" s="114" t="str">
        <f>IFERROR(VLOOKUP(Tabla5[[#This Row],[DNI]],Toma!A:ZY,14,0),"")</f>
        <v>MESA AYUDA</v>
      </c>
      <c r="K91" s="114" t="str">
        <f>IFERROR(VLOOKUP(Tabla5[[#This Row],[DNI]],Toma!A:ZY,10,0),"")</f>
        <v>PART TIME</v>
      </c>
      <c r="L91" s="68">
        <f>IFERROR(IFERROR(VLOOKUP(A91,Estado!A:E,5,0),"")+IFERROR(VLOOKUP(A91,'Estados OnPremise'!A:D,4,0),""),IFERROR(VLOOKUP(A91,Estado!A:E,5,0),""))</f>
        <v>2.3644134490740738</v>
      </c>
      <c r="M91" s="68">
        <f>IF(Tabla5[[#This Row],[Modalidad]]="FULL TIME",IFERROR((AE91+AF91)*"08:00:00",0),IFERROR((AE91+AF91)*"04:00:00",0))</f>
        <v>3</v>
      </c>
      <c r="N91" s="16">
        <f t="shared" si="35"/>
        <v>0.7881378163580246</v>
      </c>
      <c r="O91" s="114">
        <f>IFERROR(VLOOKUP(A91,Rendimiento!A:E,5,0),"")+IFERROR(VLOOKUP(A91,'Rendimiento OnPremise'!A:E,5,0),0)</f>
        <v>610</v>
      </c>
      <c r="P91" s="69">
        <f t="shared" si="36"/>
        <v>528.75</v>
      </c>
      <c r="Q91" s="70">
        <f t="shared" si="37"/>
        <v>1.1536643026004729</v>
      </c>
      <c r="R91" s="11">
        <f t="shared" si="38"/>
        <v>2.5226157407407406E-3</v>
      </c>
      <c r="S91" s="13">
        <f>IFERROR(AVERAGEIF(Tabla5[[#This Row],[TMO SEG GC]:[TMO SEG OP]],"&lt;&gt;0"),0)</f>
        <v>217.95400000000001</v>
      </c>
      <c r="T91" s="13">
        <f>IFERROR(VLOOKUP(A91,Rendimiento!A:G,7,0),0)</f>
        <v>217.95400000000001</v>
      </c>
      <c r="U91" s="13" t="str">
        <f>IFERROR(VLOOKUP(A91,'Rendimiento OnPremise'!A:U,21,0),"")</f>
        <v/>
      </c>
      <c r="V91" s="11">
        <f t="shared" si="39"/>
        <v>2.8150115740740744E-3</v>
      </c>
      <c r="W91" s="12">
        <f>IFERROR(VLOOKUP(A91,Rendimiento!A:ZZ,8,0),0)</f>
        <v>243.21700000000001</v>
      </c>
      <c r="X91" s="11">
        <f t="shared" si="40"/>
        <v>1.1530092592592592E-4</v>
      </c>
      <c r="Y91" s="12">
        <f>IFERROR(VLOOKUP(A91,Rendimiento!A:ZZ,9,0),0)</f>
        <v>9.9619999999999997</v>
      </c>
      <c r="Z91" s="11">
        <f t="shared" si="41"/>
        <v>1.2499999999999999E-6</v>
      </c>
      <c r="AA91" s="12">
        <f>IFERROR(VLOOKUP(Tabla5[[#This Row],[DNI]],Rendimiento!A:J,10,0),0)</f>
        <v>0.108</v>
      </c>
      <c r="AB91" s="17">
        <f>IFERROR(VLOOKUP(Tabla5[[#This Row],[DNI]],Calidad!A:Q,17,0),"-")</f>
        <v>0.74299999999999999</v>
      </c>
      <c r="AC91" s="74">
        <f>IFERROR(VLOOKUP(Tabla5[[#This Row],[DNI]],Satisfacción!A:H,8,0),"-")</f>
        <v>0.91666666666666663</v>
      </c>
      <c r="AD91" s="16"/>
      <c r="AE91" s="115">
        <f>IFERROR(VLOOKUP(Tabla5[[#This Row],[DNI]],Toma!A:ZY,'Resumen Asesores'!AE$14,0),"")</f>
        <v>16</v>
      </c>
      <c r="AF91" s="115">
        <f>IFERROR(VLOOKUP(Tabla5[[#This Row],[DNI]],Toma!A:ZY,'Resumen Asesores'!AF$14,0),"")</f>
        <v>2</v>
      </c>
      <c r="AG91" s="115">
        <f>IFERROR(VLOOKUP(Tabla5[[#This Row],[DNI]],Toma!A:ZY,'Resumen Asesores'!AG$14,0),"")</f>
        <v>0</v>
      </c>
      <c r="AH91" s="115">
        <f>IFERROR(VLOOKUP(Tabla5[[#This Row],[DNI]],Toma!A:ZY,'Resumen Asesores'!AH$14,0),"")</f>
        <v>0</v>
      </c>
      <c r="AI91" s="115">
        <f>IFERROR(VLOOKUP(Tabla5[[#This Row],[DNI]],Toma!A:ZY,'Resumen Asesores'!AI$14,0),"")</f>
        <v>0</v>
      </c>
      <c r="AJ91" s="115">
        <f>IFERROR(VLOOKUP(Tabla5[[#This Row],[DNI]],Toma!A:ZY,'Resumen Asesores'!AJ$14,0),"")</f>
        <v>0</v>
      </c>
      <c r="AK91" s="115">
        <f>IFERROR(VLOOKUP(Tabla5[[#This Row],[DNI]],Toma!A:ZY,'Resumen Asesores'!AK$14,0),"")</f>
        <v>0</v>
      </c>
      <c r="AL91" s="115">
        <f>IFERROR(VLOOKUP(Tabla5[[#This Row],[DNI]],Toma!A:ZY,'Resumen Asesores'!AL$14,0),"")</f>
        <v>0</v>
      </c>
      <c r="AM91" s="115">
        <f>IFERROR(VLOOKUP(Tabla5[[#This Row],[DNI]],Toma!A:ZY,'Resumen Asesores'!AM$14,0),"")</f>
        <v>1</v>
      </c>
      <c r="AN91" s="115">
        <f>IFERROR(VLOOKUP(Tabla5[[#This Row],[DNI]],Toma!A:ZY,'Resumen Asesores'!AN$14,0),"")</f>
        <v>0</v>
      </c>
      <c r="AO91" s="115">
        <f>IFERROR(VLOOKUP(Tabla5[[#This Row],[DNI]],Toma!A:ZY,'Resumen Asesores'!AO$14,0),"")</f>
        <v>3</v>
      </c>
      <c r="AP91" s="9">
        <f t="shared" si="42"/>
        <v>2</v>
      </c>
      <c r="AQ91" s="115">
        <f>SUM(Tabla5[[#This Row],[Asistidos]:[DSO]])</f>
        <v>22</v>
      </c>
      <c r="AR91" s="114" t="str">
        <f>IF(Tabla5[[#This Row],[% Horas]]=0,"-",IF(Tabla5[[#This Row],[% Horas]]&gt;=92%,"Cumple","No Cumple"))</f>
        <v>No Cumple</v>
      </c>
      <c r="AS91" s="114" t="str">
        <f>IF(Tabla5[[#This Row],[% Productividad]]=0,"-",IF(Tabla5[[#This Row],[% Productividad]]&gt;=100%,"Cumple","No Cumple"))</f>
        <v>Cumple</v>
      </c>
      <c r="AT91" s="114" t="str">
        <f>IF(Tabla5[[#This Row],[TMO FIN SEG]]=0,"-",IF(Tabla5[[#This Row],[TMO FIN SEG]]&lt;290,"Cumple","No Cumple"))</f>
        <v>Cumple</v>
      </c>
      <c r="AU91" s="114" t="str">
        <f>IF(Tabla5[[#This Row],[Nota de Calidad]]="-","-",IF(Tabla5[[#This Row],[Nota de Calidad]]&gt;=85%,"Cumple","No Cumple"))</f>
        <v>No Cumple</v>
      </c>
      <c r="AV91" s="114" t="str">
        <f>IF(Tabla5[[#This Row],[Nota de Satisfación]]="-","-",IF(Tabla5[[#This Row],[Nota de Satisfación]]&gt;=78%,"Cumple","No Cumple"))</f>
        <v>Cumple</v>
      </c>
      <c r="AW91" s="114" t="str">
        <f>IF(Tabla5[[#This Row],[Asistidos]]=0,"-",IF(Tabla5[[#This Row],[F]]&gt;=1,"No Cumple","Cumple"))</f>
        <v>No Cumple</v>
      </c>
      <c r="AX91" s="114">
        <f>COUNTIF(Tabla5[[#This Row],[Adherencia]:[Presentismo]],"No Cumple")</f>
        <v>3</v>
      </c>
      <c r="AY91" s="70">
        <f t="shared" si="43"/>
        <v>0.25</v>
      </c>
      <c r="AZ91" s="71">
        <f>IFERROR(Tabla5[[#This Row],[Llam. Atendidas]]*2.56779661016949,0)</f>
        <v>1566.3559322033889</v>
      </c>
      <c r="BA91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91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91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91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91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91" s="116">
        <f>SUM(Tabla5[[#This Row],[Maqueta Reclamos]:[Maqueta Adherencia]])</f>
        <v>55</v>
      </c>
      <c r="BG91" s="117" t="str">
        <f>IF(Tabla5[[#This Row],[Asistidos]]&lt;15,"No","Si")</f>
        <v>Si</v>
      </c>
      <c r="BH91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20.625</v>
      </c>
      <c r="BI91" s="72"/>
    </row>
    <row r="92" spans="1:61" x14ac:dyDescent="0.25">
      <c r="A92" s="30" t="s">
        <v>562</v>
      </c>
      <c r="B92" s="30" t="s">
        <v>563</v>
      </c>
      <c r="C92" s="30" t="s">
        <v>28</v>
      </c>
      <c r="D92" s="67">
        <f>IFERROR(VLOOKUP(Tabla5[[#This Row],[DNI]],Toma!A:F,6,0),"")</f>
        <v>45894</v>
      </c>
      <c r="E92" s="67">
        <f>IFERROR(VLOOKUP(Tabla5[[#This Row],[DNI]],Toma!A:G,7,0),"")</f>
        <v>0</v>
      </c>
      <c r="F92" s="30" t="str">
        <f t="shared" ca="1" si="33"/>
        <v>0 año(s); 2 mes(es) y 0 día(s)</v>
      </c>
      <c r="G92" s="30" t="str">
        <f t="shared" si="34"/>
        <v>INTERMEDIO</v>
      </c>
      <c r="H92" s="114" t="str">
        <f>IFERROR(VLOOKUP(Tabla5[[#This Row],[DNI]],Toma!A:ZY,9,0),"")</f>
        <v>MAÑANA</v>
      </c>
      <c r="I92" s="114" t="str">
        <f>UPPER(IFERROR(VLOOKUP(Tabla5[[#This Row],[DNI]],Toma!A:ZY,5,0),""))</f>
        <v>ACTIVO</v>
      </c>
      <c r="J92" s="114" t="str">
        <f>IFERROR(VLOOKUP(Tabla5[[#This Row],[DNI]],Toma!A:ZY,14,0),"")</f>
        <v>MESA AYUDA</v>
      </c>
      <c r="K92" s="114" t="str">
        <f>IFERROR(VLOOKUP(Tabla5[[#This Row],[DNI]],Toma!A:ZY,10,0),"")</f>
        <v>FULL TIME</v>
      </c>
      <c r="L92" s="68">
        <f>IFERROR(IFERROR(VLOOKUP(A92,Estado!A:E,5,0),"")+IFERROR(VLOOKUP(A92,'Estados OnPremise'!A:D,4,0),""),IFERROR(VLOOKUP(A92,Estado!A:E,5,0),""))</f>
        <v>6.2553856134259265</v>
      </c>
      <c r="M92" s="68">
        <f>IF(Tabla5[[#This Row],[Modalidad]]="FULL TIME",IFERROR((AE92+AF92)*"08:00:00",0),IFERROR((AE92+AF92)*"04:00:00",0))</f>
        <v>6.333333333333333</v>
      </c>
      <c r="N92" s="16">
        <f t="shared" si="35"/>
        <v>0.98769246527777788</v>
      </c>
      <c r="O92" s="114">
        <f>IFERROR(VLOOKUP(A92,Rendimiento!A:E,5,0),"")+IFERROR(VLOOKUP(A92,'Rendimiento OnPremise'!A:E,5,0),0)</f>
        <v>1471</v>
      </c>
      <c r="P92" s="69">
        <f t="shared" si="36"/>
        <v>1116.25</v>
      </c>
      <c r="Q92" s="70">
        <f t="shared" si="37"/>
        <v>1.3178051511758118</v>
      </c>
      <c r="R92" s="11">
        <f t="shared" si="38"/>
        <v>3.4641087962962959E-3</v>
      </c>
      <c r="S92" s="13">
        <f>IFERROR(AVERAGEIF(Tabla5[[#This Row],[TMO SEG GC]:[TMO SEG OP]],"&lt;&gt;0"),0)</f>
        <v>299.29899999999998</v>
      </c>
      <c r="T92" s="13">
        <f>IFERROR(VLOOKUP(A92,Rendimiento!A:G,7,0),0)</f>
        <v>299.29899999999998</v>
      </c>
      <c r="U92" s="13" t="str">
        <f>IFERROR(VLOOKUP(A92,'Rendimiento OnPremise'!A:U,21,0),"")</f>
        <v/>
      </c>
      <c r="V92" s="11">
        <f t="shared" si="39"/>
        <v>3.4322453703703702E-3</v>
      </c>
      <c r="W92" s="12">
        <f>IFERROR(VLOOKUP(A92,Rendimiento!A:ZZ,8,0),0)</f>
        <v>296.54599999999999</v>
      </c>
      <c r="X92" s="11">
        <f t="shared" si="40"/>
        <v>1.0777777777777777E-4</v>
      </c>
      <c r="Y92" s="12">
        <f>IFERROR(VLOOKUP(A92,Rendimiento!A:ZZ,9,0),0)</f>
        <v>9.3119999999999994</v>
      </c>
      <c r="Z92" s="11">
        <f t="shared" si="41"/>
        <v>0</v>
      </c>
      <c r="AA92" s="12">
        <f>IFERROR(VLOOKUP(Tabla5[[#This Row],[DNI]],Rendimiento!A:J,10,0),0)</f>
        <v>0</v>
      </c>
      <c r="AB92" s="17">
        <f>IFERROR(VLOOKUP(Tabla5[[#This Row],[DNI]],Calidad!A:Q,17,0),"-")</f>
        <v>0.42649999999999999</v>
      </c>
      <c r="AC92" s="74">
        <f>IFERROR(VLOOKUP(Tabla5[[#This Row],[DNI]],Satisfacción!A:H,8,0),"-")</f>
        <v>0.772020725388601</v>
      </c>
      <c r="AD92" s="16"/>
      <c r="AE92" s="115">
        <f>IFERROR(VLOOKUP(Tabla5[[#This Row],[DNI]],Toma!A:ZY,'Resumen Asesores'!AE$14,0),"")</f>
        <v>19</v>
      </c>
      <c r="AF92" s="115">
        <f>IFERROR(VLOOKUP(Tabla5[[#This Row],[DNI]],Toma!A:ZY,'Resumen Asesores'!AF$14,0),"")</f>
        <v>0</v>
      </c>
      <c r="AG92" s="115">
        <f>IFERROR(VLOOKUP(Tabla5[[#This Row],[DNI]],Toma!A:ZY,'Resumen Asesores'!AG$14,0),"")</f>
        <v>0</v>
      </c>
      <c r="AH92" s="115">
        <f>IFERROR(VLOOKUP(Tabla5[[#This Row],[DNI]],Toma!A:ZY,'Resumen Asesores'!AH$14,0),"")</f>
        <v>0</v>
      </c>
      <c r="AI92" s="115">
        <f>IFERROR(VLOOKUP(Tabla5[[#This Row],[DNI]],Toma!A:ZY,'Resumen Asesores'!AI$14,0),"")</f>
        <v>0</v>
      </c>
      <c r="AJ92" s="115">
        <f>IFERROR(VLOOKUP(Tabla5[[#This Row],[DNI]],Toma!A:ZY,'Resumen Asesores'!AJ$14,0),"")</f>
        <v>0</v>
      </c>
      <c r="AK92" s="115">
        <f>IFERROR(VLOOKUP(Tabla5[[#This Row],[DNI]],Toma!A:ZY,'Resumen Asesores'!AK$14,0),"")</f>
        <v>0</v>
      </c>
      <c r="AL92" s="115">
        <f>IFERROR(VLOOKUP(Tabla5[[#This Row],[DNI]],Toma!A:ZY,'Resumen Asesores'!AL$14,0),"")</f>
        <v>0</v>
      </c>
      <c r="AM92" s="115">
        <f>IFERROR(VLOOKUP(Tabla5[[#This Row],[DNI]],Toma!A:ZY,'Resumen Asesores'!AM$14,0),"")</f>
        <v>0</v>
      </c>
      <c r="AN92" s="115">
        <f>IFERROR(VLOOKUP(Tabla5[[#This Row],[DNI]],Toma!A:ZY,'Resumen Asesores'!AN$14,0),"")</f>
        <v>0</v>
      </c>
      <c r="AO92" s="115">
        <f>IFERROR(VLOOKUP(Tabla5[[#This Row],[DNI]],Toma!A:ZY,'Resumen Asesores'!AO$14,0),"")</f>
        <v>3</v>
      </c>
      <c r="AP92" s="9">
        <f t="shared" si="42"/>
        <v>0</v>
      </c>
      <c r="AQ92" s="115">
        <f>SUM(Tabla5[[#This Row],[Asistidos]:[DSO]])</f>
        <v>22</v>
      </c>
      <c r="AR92" s="114" t="str">
        <f>IF(Tabla5[[#This Row],[% Horas]]=0,"-",IF(Tabla5[[#This Row],[% Horas]]&gt;=92%,"Cumple","No Cumple"))</f>
        <v>Cumple</v>
      </c>
      <c r="AS92" s="114" t="str">
        <f>IF(Tabla5[[#This Row],[% Productividad]]=0,"-",IF(Tabla5[[#This Row],[% Productividad]]&gt;=100%,"Cumple","No Cumple"))</f>
        <v>Cumple</v>
      </c>
      <c r="AT92" s="114" t="str">
        <f>IF(Tabla5[[#This Row],[TMO FIN SEG]]=0,"-",IF(Tabla5[[#This Row],[TMO FIN SEG]]&lt;290,"Cumple","No Cumple"))</f>
        <v>No Cumple</v>
      </c>
      <c r="AU92" s="114" t="str">
        <f>IF(Tabla5[[#This Row],[Nota de Calidad]]="-","-",IF(Tabla5[[#This Row],[Nota de Calidad]]&gt;=85%,"Cumple","No Cumple"))</f>
        <v>No Cumple</v>
      </c>
      <c r="AV92" s="114" t="str">
        <f>IF(Tabla5[[#This Row],[Nota de Satisfación]]="-","-",IF(Tabla5[[#This Row],[Nota de Satisfación]]&gt;=78%,"Cumple","No Cumple"))</f>
        <v>No Cumple</v>
      </c>
      <c r="AW92" s="114" t="str">
        <f>IF(Tabla5[[#This Row],[Asistidos]]=0,"-",IF(Tabla5[[#This Row],[F]]&gt;=1,"No Cumple","Cumple"))</f>
        <v>Cumple</v>
      </c>
      <c r="AX92" s="114">
        <f>COUNTIF(Tabla5[[#This Row],[Adherencia]:[Presentismo]],"No Cumple")</f>
        <v>3</v>
      </c>
      <c r="AY92" s="70" t="str">
        <f t="shared" si="43"/>
        <v/>
      </c>
      <c r="AZ92" s="71">
        <f>IFERROR(Tabla5[[#This Row],[Llam. Atendidas]]*2.56779661016949,0)</f>
        <v>3777.2288135593199</v>
      </c>
      <c r="BA92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92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92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35</v>
      </c>
      <c r="BD92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92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92" s="116">
        <f>SUM(Tabla5[[#This Row],[Maqueta Reclamos]:[Maqueta Adherencia]])</f>
        <v>35</v>
      </c>
      <c r="BG92" s="117" t="str">
        <f>IF(Tabla5[[#This Row],[Asistidos]]&lt;15,"No","Si")</f>
        <v>Si</v>
      </c>
      <c r="BH92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35</v>
      </c>
      <c r="BI92" s="72"/>
    </row>
    <row r="93" spans="1:61" x14ac:dyDescent="0.25">
      <c r="A93" s="30" t="s">
        <v>744</v>
      </c>
      <c r="B93" s="30" t="s">
        <v>746</v>
      </c>
      <c r="C93" s="30" t="s">
        <v>28</v>
      </c>
      <c r="D93" s="67">
        <f>IFERROR(VLOOKUP(Tabla5[[#This Row],[DNI]],Toma!A:F,6,0),"")</f>
        <v>45939</v>
      </c>
      <c r="E93" s="67">
        <f>IFERROR(VLOOKUP(Tabla5[[#This Row],[DNI]],Toma!A:G,7,0),"")</f>
        <v>0</v>
      </c>
      <c r="F93" s="30" t="str">
        <f t="shared" ca="1" si="33"/>
        <v>0 año(s); 0 mes(es) y 16 día(s)</v>
      </c>
      <c r="G93" s="30" t="str">
        <f t="shared" si="34"/>
        <v>NUEVO</v>
      </c>
      <c r="H93" s="114" t="str">
        <f>IFERROR(VLOOKUP(Tabla5[[#This Row],[DNI]],Toma!A:ZY,9,0),"")</f>
        <v>MAÑANA</v>
      </c>
      <c r="I93" s="114" t="str">
        <f>UPPER(IFERROR(VLOOKUP(Tabla5[[#This Row],[DNI]],Toma!A:ZY,5,0),""))</f>
        <v>ACTIVO</v>
      </c>
      <c r="J93" s="114" t="str">
        <f>IFERROR(VLOOKUP(Tabla5[[#This Row],[DNI]],Toma!A:ZY,14,0),"")</f>
        <v>MESA AYUDA</v>
      </c>
      <c r="K93" s="114" t="str">
        <f>IFERROR(VLOOKUP(Tabla5[[#This Row],[DNI]],Toma!A:ZY,10,0),"")</f>
        <v>FULL TIME</v>
      </c>
      <c r="L93" s="68">
        <f>IFERROR(IFERROR(VLOOKUP(A93,Estado!A:E,5,0),"")+IFERROR(VLOOKUP(A93,'Estados OnPremise'!A:D,4,0),""),IFERROR(VLOOKUP(A93,Estado!A:E,5,0),""))</f>
        <v>3.2986857638888889</v>
      </c>
      <c r="M93" s="68">
        <f>IF(Tabla5[[#This Row],[Modalidad]]="FULL TIME",IFERROR((AE93+AF93)*"08:00:00",0),IFERROR((AE93+AF93)*"04:00:00",0))</f>
        <v>4</v>
      </c>
      <c r="N93" s="16">
        <f t="shared" si="35"/>
        <v>0.82467144097222222</v>
      </c>
      <c r="O93" s="114">
        <f>IFERROR(VLOOKUP(A93,Rendimiento!A:E,5,0),"")+IFERROR(VLOOKUP(A93,'Rendimiento OnPremise'!A:E,5,0),0)</f>
        <v>741</v>
      </c>
      <c r="P93" s="69">
        <f t="shared" si="36"/>
        <v>705</v>
      </c>
      <c r="Q93" s="70">
        <f t="shared" si="37"/>
        <v>1.0510638297872341</v>
      </c>
      <c r="R93" s="11">
        <f t="shared" si="38"/>
        <v>3.2550115740740742E-3</v>
      </c>
      <c r="S93" s="13">
        <f>IFERROR(AVERAGEIF(Tabla5[[#This Row],[TMO SEG GC]:[TMO SEG OP]],"&lt;&gt;0"),0)</f>
        <v>281.233</v>
      </c>
      <c r="T93" s="13">
        <f>IFERROR(VLOOKUP(A93,Rendimiento!A:G,7,0),0)</f>
        <v>281.233</v>
      </c>
      <c r="U93" s="13" t="str">
        <f>IFERROR(VLOOKUP(A93,'Rendimiento OnPremise'!A:U,21,0),"")</f>
        <v/>
      </c>
      <c r="V93" s="11">
        <f t="shared" si="39"/>
        <v>3.4616782407407409E-3</v>
      </c>
      <c r="W93" s="12">
        <f>IFERROR(VLOOKUP(A93,Rendimiento!A:ZZ,8,0),0)</f>
        <v>299.089</v>
      </c>
      <c r="X93" s="11">
        <f t="shared" si="40"/>
        <v>1.1386574074074073E-4</v>
      </c>
      <c r="Y93" s="12">
        <f>IFERROR(VLOOKUP(A93,Rendimiento!A:ZZ,9,0),0)</f>
        <v>9.8379999999999992</v>
      </c>
      <c r="Z93" s="11">
        <f t="shared" si="41"/>
        <v>3.0092592592592593E-6</v>
      </c>
      <c r="AA93" s="12">
        <f>IFERROR(VLOOKUP(Tabla5[[#This Row],[DNI]],Rendimiento!A:J,10,0),0)</f>
        <v>0.26</v>
      </c>
      <c r="AB93" s="17">
        <f>IFERROR(VLOOKUP(Tabla5[[#This Row],[DNI]],Calidad!A:Q,17,0),"-")</f>
        <v>0.82933333333333337</v>
      </c>
      <c r="AC93" s="74">
        <f>IFERROR(VLOOKUP(Tabla5[[#This Row],[DNI]],Satisfacción!A:H,8,0),"-")</f>
        <v>0.89344262295081966</v>
      </c>
      <c r="AD93" s="16"/>
      <c r="AE93" s="115">
        <f>IFERROR(VLOOKUP(Tabla5[[#This Row],[DNI]],Toma!A:ZY,'Resumen Asesores'!AE$14,0),"")</f>
        <v>11</v>
      </c>
      <c r="AF93" s="115">
        <f>IFERROR(VLOOKUP(Tabla5[[#This Row],[DNI]],Toma!A:ZY,'Resumen Asesores'!AF$14,0),"")</f>
        <v>1</v>
      </c>
      <c r="AG93" s="115">
        <f>IFERROR(VLOOKUP(Tabla5[[#This Row],[DNI]],Toma!A:ZY,'Resumen Asesores'!AG$14,0),"")</f>
        <v>0</v>
      </c>
      <c r="AH93" s="115">
        <f>IFERROR(VLOOKUP(Tabla5[[#This Row],[DNI]],Toma!A:ZY,'Resumen Asesores'!AH$14,0),"")</f>
        <v>0</v>
      </c>
      <c r="AI93" s="115">
        <f>IFERROR(VLOOKUP(Tabla5[[#This Row],[DNI]],Toma!A:ZY,'Resumen Asesores'!AI$14,0),"")</f>
        <v>0</v>
      </c>
      <c r="AJ93" s="115">
        <f>IFERROR(VLOOKUP(Tabla5[[#This Row],[DNI]],Toma!A:ZY,'Resumen Asesores'!AJ$14,0),"")</f>
        <v>0</v>
      </c>
      <c r="AK93" s="115">
        <f>IFERROR(VLOOKUP(Tabla5[[#This Row],[DNI]],Toma!A:ZY,'Resumen Asesores'!AK$14,0),"")</f>
        <v>0</v>
      </c>
      <c r="AL93" s="115">
        <f>IFERROR(VLOOKUP(Tabla5[[#This Row],[DNI]],Toma!A:ZY,'Resumen Asesores'!AL$14,0),"")</f>
        <v>0</v>
      </c>
      <c r="AM93" s="115">
        <f>IFERROR(VLOOKUP(Tabla5[[#This Row],[DNI]],Toma!A:ZY,'Resumen Asesores'!AM$14,0),"")</f>
        <v>0</v>
      </c>
      <c r="AN93" s="115">
        <f>IFERROR(VLOOKUP(Tabla5[[#This Row],[DNI]],Toma!A:ZY,'Resumen Asesores'!AN$14,0),"")</f>
        <v>0</v>
      </c>
      <c r="AO93" s="115">
        <f>IFERROR(VLOOKUP(Tabla5[[#This Row],[DNI]],Toma!A:ZY,'Resumen Asesores'!AO$14,0),"")</f>
        <v>2</v>
      </c>
      <c r="AP93" s="9">
        <f t="shared" si="42"/>
        <v>1</v>
      </c>
      <c r="AQ93" s="115">
        <f>SUM(Tabla5[[#This Row],[Asistidos]:[DSO]])</f>
        <v>14</v>
      </c>
      <c r="AR93" s="114" t="str">
        <f>IF(Tabla5[[#This Row],[% Horas]]=0,"-",IF(Tabla5[[#This Row],[% Horas]]&gt;=92%,"Cumple","No Cumple"))</f>
        <v>No Cumple</v>
      </c>
      <c r="AS93" s="114" t="str">
        <f>IF(Tabla5[[#This Row],[% Productividad]]=0,"-",IF(Tabla5[[#This Row],[% Productividad]]&gt;=100%,"Cumple","No Cumple"))</f>
        <v>Cumple</v>
      </c>
      <c r="AT93" s="114" t="str">
        <f>IF(Tabla5[[#This Row],[TMO FIN SEG]]=0,"-",IF(Tabla5[[#This Row],[TMO FIN SEG]]&lt;290,"Cumple","No Cumple"))</f>
        <v>Cumple</v>
      </c>
      <c r="AU93" s="114" t="str">
        <f>IF(Tabla5[[#This Row],[Nota de Calidad]]="-","-",IF(Tabla5[[#This Row],[Nota de Calidad]]&gt;=85%,"Cumple","No Cumple"))</f>
        <v>No Cumple</v>
      </c>
      <c r="AV93" s="114" t="str">
        <f>IF(Tabla5[[#This Row],[Nota de Satisfación]]="-","-",IF(Tabla5[[#This Row],[Nota de Satisfación]]&gt;=78%,"Cumple","No Cumple"))</f>
        <v>Cumple</v>
      </c>
      <c r="AW93" s="114" t="str">
        <f>IF(Tabla5[[#This Row],[Asistidos]]=0,"-",IF(Tabla5[[#This Row],[F]]&gt;=1,"No Cumple","Cumple"))</f>
        <v>No Cumple</v>
      </c>
      <c r="AX93" s="114">
        <f>COUNTIF(Tabla5[[#This Row],[Adherencia]:[Presentismo]],"No Cumple")</f>
        <v>3</v>
      </c>
      <c r="AY93" s="70">
        <f t="shared" si="43"/>
        <v>0.25</v>
      </c>
      <c r="AZ93" s="71">
        <f>IFERROR(Tabla5[[#This Row],[Llam. Atendidas]]*2.56779661016949,0)</f>
        <v>1902.7372881355921</v>
      </c>
      <c r="BA93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93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93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93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93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93" s="116">
        <f>SUM(Tabla5[[#This Row],[Maqueta Reclamos]:[Maqueta Adherencia]])</f>
        <v>55</v>
      </c>
      <c r="BG93" s="117" t="str">
        <f>IF(Tabla5[[#This Row],[Asistidos]]&lt;15,"No","Si")</f>
        <v>No</v>
      </c>
      <c r="BH93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93" s="72"/>
    </row>
    <row r="94" spans="1:61" x14ac:dyDescent="0.25">
      <c r="A94" s="30" t="s">
        <v>752</v>
      </c>
      <c r="B94" s="30" t="s">
        <v>754</v>
      </c>
      <c r="C94" s="30" t="s">
        <v>28</v>
      </c>
      <c r="D94" s="67">
        <f>IFERROR(VLOOKUP(Tabla5[[#This Row],[DNI]],Toma!A:F,6,0),"")</f>
        <v>45939</v>
      </c>
      <c r="E94" s="67">
        <f>IFERROR(VLOOKUP(Tabla5[[#This Row],[DNI]],Toma!A:G,7,0),"")</f>
        <v>0</v>
      </c>
      <c r="F94" s="30" t="str">
        <f t="shared" ca="1" si="33"/>
        <v>0 año(s); 0 mes(es) y 16 día(s)</v>
      </c>
      <c r="G94" s="30" t="str">
        <f t="shared" si="34"/>
        <v>NUEVO</v>
      </c>
      <c r="H94" s="114" t="str">
        <f>IFERROR(VLOOKUP(Tabla5[[#This Row],[DNI]],Toma!A:ZY,9,0),"")</f>
        <v>MAÑANA</v>
      </c>
      <c r="I94" s="114" t="str">
        <f>UPPER(IFERROR(VLOOKUP(Tabla5[[#This Row],[DNI]],Toma!A:ZY,5,0),""))</f>
        <v>ACTIVO</v>
      </c>
      <c r="J94" s="114" t="str">
        <f>IFERROR(VLOOKUP(Tabla5[[#This Row],[DNI]],Toma!A:ZY,14,0),"")</f>
        <v>MESA AYUDA</v>
      </c>
      <c r="K94" s="114" t="str">
        <f>IFERROR(VLOOKUP(Tabla5[[#This Row],[DNI]],Toma!A:ZY,10,0),"")</f>
        <v>FULL TIME</v>
      </c>
      <c r="L94" s="68">
        <f>IFERROR(IFERROR(VLOOKUP(A94,Estado!A:E,5,0),"")+IFERROR(VLOOKUP(A94,'Estados OnPremise'!A:D,4,0),""),IFERROR(VLOOKUP(A94,Estado!A:E,5,0),""))</f>
        <v>3.3480196412037038</v>
      </c>
      <c r="M94" s="68">
        <f>IF(Tabla5[[#This Row],[Modalidad]]="FULL TIME",IFERROR((AE94+AF94)*"08:00:00",0),IFERROR((AE94+AF94)*"04:00:00",0))</f>
        <v>4</v>
      </c>
      <c r="N94" s="16">
        <f t="shared" si="35"/>
        <v>0.83700491030092594</v>
      </c>
      <c r="O94" s="114">
        <f>IFERROR(VLOOKUP(A94,Rendimiento!A:E,5,0),"")+IFERROR(VLOOKUP(A94,'Rendimiento OnPremise'!A:E,5,0),0)</f>
        <v>709</v>
      </c>
      <c r="P94" s="69">
        <f t="shared" si="36"/>
        <v>705</v>
      </c>
      <c r="Q94" s="70">
        <f t="shared" si="37"/>
        <v>1.0056737588652482</v>
      </c>
      <c r="R94" s="11">
        <f t="shared" si="38"/>
        <v>3.5857407407407405E-3</v>
      </c>
      <c r="S94" s="13">
        <f>IFERROR(AVERAGEIF(Tabla5[[#This Row],[TMO SEG GC]:[TMO SEG OP]],"&lt;&gt;0"),0)</f>
        <v>309.80799999999999</v>
      </c>
      <c r="T94" s="13">
        <f>IFERROR(VLOOKUP(A94,Rendimiento!A:G,7,0),0)</f>
        <v>309.80799999999999</v>
      </c>
      <c r="U94" s="13" t="str">
        <f>IFERROR(VLOOKUP(A94,'Rendimiento OnPremise'!A:U,21,0),"")</f>
        <v/>
      </c>
      <c r="V94" s="11">
        <f t="shared" si="39"/>
        <v>3.5683680555555555E-3</v>
      </c>
      <c r="W94" s="12">
        <f>IFERROR(VLOOKUP(A94,Rendimiento!A:ZZ,8,0),0)</f>
        <v>308.30700000000002</v>
      </c>
      <c r="X94" s="11">
        <f t="shared" si="40"/>
        <v>1.1574074074074075E-4</v>
      </c>
      <c r="Y94" s="12">
        <f>IFERROR(VLOOKUP(A94,Rendimiento!A:ZZ,9,0),0)</f>
        <v>10</v>
      </c>
      <c r="Z94" s="11">
        <f t="shared" si="41"/>
        <v>0</v>
      </c>
      <c r="AA94" s="12">
        <f>IFERROR(VLOOKUP(Tabla5[[#This Row],[DNI]],Rendimiento!A:J,10,0),0)</f>
        <v>0</v>
      </c>
      <c r="AB94" s="17">
        <f>IFERROR(VLOOKUP(Tabla5[[#This Row],[DNI]],Calidad!A:Q,17,0),"-")</f>
        <v>0.75</v>
      </c>
      <c r="AC94" s="74">
        <f>IFERROR(VLOOKUP(Tabla5[[#This Row],[DNI]],Satisfacción!A:H,8,0),"-")</f>
        <v>0.84848484848484851</v>
      </c>
      <c r="AD94" s="16"/>
      <c r="AE94" s="115">
        <f>IFERROR(VLOOKUP(Tabla5[[#This Row],[DNI]],Toma!A:ZY,'Resumen Asesores'!AE$14,0),"")</f>
        <v>11</v>
      </c>
      <c r="AF94" s="115">
        <f>IFERROR(VLOOKUP(Tabla5[[#This Row],[DNI]],Toma!A:ZY,'Resumen Asesores'!AF$14,0),"")</f>
        <v>1</v>
      </c>
      <c r="AG94" s="115">
        <f>IFERROR(VLOOKUP(Tabla5[[#This Row],[DNI]],Toma!A:ZY,'Resumen Asesores'!AG$14,0),"")</f>
        <v>0</v>
      </c>
      <c r="AH94" s="115">
        <f>IFERROR(VLOOKUP(Tabla5[[#This Row],[DNI]],Toma!A:ZY,'Resumen Asesores'!AH$14,0),"")</f>
        <v>0</v>
      </c>
      <c r="AI94" s="115">
        <f>IFERROR(VLOOKUP(Tabla5[[#This Row],[DNI]],Toma!A:ZY,'Resumen Asesores'!AI$14,0),"")</f>
        <v>0</v>
      </c>
      <c r="AJ94" s="115">
        <f>IFERROR(VLOOKUP(Tabla5[[#This Row],[DNI]],Toma!A:ZY,'Resumen Asesores'!AJ$14,0),"")</f>
        <v>0</v>
      </c>
      <c r="AK94" s="115">
        <f>IFERROR(VLOOKUP(Tabla5[[#This Row],[DNI]],Toma!A:ZY,'Resumen Asesores'!AK$14,0),"")</f>
        <v>0</v>
      </c>
      <c r="AL94" s="115">
        <f>IFERROR(VLOOKUP(Tabla5[[#This Row],[DNI]],Toma!A:ZY,'Resumen Asesores'!AL$14,0),"")</f>
        <v>0</v>
      </c>
      <c r="AM94" s="115">
        <f>IFERROR(VLOOKUP(Tabla5[[#This Row],[DNI]],Toma!A:ZY,'Resumen Asesores'!AM$14,0),"")</f>
        <v>0</v>
      </c>
      <c r="AN94" s="115">
        <f>IFERROR(VLOOKUP(Tabla5[[#This Row],[DNI]],Toma!A:ZY,'Resumen Asesores'!AN$14,0),"")</f>
        <v>0</v>
      </c>
      <c r="AO94" s="115">
        <f>IFERROR(VLOOKUP(Tabla5[[#This Row],[DNI]],Toma!A:ZY,'Resumen Asesores'!AO$14,0),"")</f>
        <v>2</v>
      </c>
      <c r="AP94" s="9">
        <f t="shared" si="42"/>
        <v>1</v>
      </c>
      <c r="AQ94" s="115">
        <f>SUM(Tabla5[[#This Row],[Asistidos]:[DSO]])</f>
        <v>14</v>
      </c>
      <c r="AR94" s="114" t="str">
        <f>IF(Tabla5[[#This Row],[% Horas]]=0,"-",IF(Tabla5[[#This Row],[% Horas]]&gt;=92%,"Cumple","No Cumple"))</f>
        <v>No Cumple</v>
      </c>
      <c r="AS94" s="114" t="str">
        <f>IF(Tabla5[[#This Row],[% Productividad]]=0,"-",IF(Tabla5[[#This Row],[% Productividad]]&gt;=100%,"Cumple","No Cumple"))</f>
        <v>Cumple</v>
      </c>
      <c r="AT94" s="114" t="str">
        <f>IF(Tabla5[[#This Row],[TMO FIN SEG]]=0,"-",IF(Tabla5[[#This Row],[TMO FIN SEG]]&lt;290,"Cumple","No Cumple"))</f>
        <v>No Cumple</v>
      </c>
      <c r="AU94" s="114" t="str">
        <f>IF(Tabla5[[#This Row],[Nota de Calidad]]="-","-",IF(Tabla5[[#This Row],[Nota de Calidad]]&gt;=85%,"Cumple","No Cumple"))</f>
        <v>No Cumple</v>
      </c>
      <c r="AV94" s="114" t="str">
        <f>IF(Tabla5[[#This Row],[Nota de Satisfación]]="-","-",IF(Tabla5[[#This Row],[Nota de Satisfación]]&gt;=78%,"Cumple","No Cumple"))</f>
        <v>Cumple</v>
      </c>
      <c r="AW94" s="114" t="str">
        <f>IF(Tabla5[[#This Row],[Asistidos]]=0,"-",IF(Tabla5[[#This Row],[F]]&gt;=1,"No Cumple","Cumple"))</f>
        <v>No Cumple</v>
      </c>
      <c r="AX94" s="114">
        <f>COUNTIF(Tabla5[[#This Row],[Adherencia]:[Presentismo]],"No Cumple")</f>
        <v>4</v>
      </c>
      <c r="AY94" s="70">
        <f t="shared" si="43"/>
        <v>0.25</v>
      </c>
      <c r="AZ94" s="71">
        <f>IFERROR(Tabla5[[#This Row],[Llam. Atendidas]]*2.56779661016949,0)</f>
        <v>1820.5677966101684</v>
      </c>
      <c r="BA94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94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94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35</v>
      </c>
      <c r="BD94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94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94" s="116">
        <f>SUM(Tabla5[[#This Row],[Maqueta Reclamos]:[Maqueta Adherencia]])</f>
        <v>35</v>
      </c>
      <c r="BG94" s="117" t="str">
        <f>IF(Tabla5[[#This Row],[Asistidos]]&lt;15,"No","Si")</f>
        <v>No</v>
      </c>
      <c r="BH94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94" s="72"/>
    </row>
    <row r="95" spans="1:61" x14ac:dyDescent="0.25">
      <c r="A95" s="30" t="s">
        <v>756</v>
      </c>
      <c r="B95" s="30" t="s">
        <v>758</v>
      </c>
      <c r="C95" s="30" t="s">
        <v>28</v>
      </c>
      <c r="D95" s="67">
        <f>IFERROR(VLOOKUP(Tabla5[[#This Row],[DNI]],Toma!A:F,6,0),"")</f>
        <v>45940</v>
      </c>
      <c r="E95" s="67">
        <f>IFERROR(VLOOKUP(Tabla5[[#This Row],[DNI]],Toma!A:G,7,0),"")</f>
        <v>0</v>
      </c>
      <c r="F95" s="30" t="str">
        <f t="shared" ca="1" si="33"/>
        <v>0 año(s); 0 mes(es) y 15 día(s)</v>
      </c>
      <c r="G95" s="30" t="str">
        <f t="shared" si="34"/>
        <v>NUEVO</v>
      </c>
      <c r="H95" s="114" t="str">
        <f>IFERROR(VLOOKUP(Tabla5[[#This Row],[DNI]],Toma!A:ZY,9,0),"")</f>
        <v>MAÑANA</v>
      </c>
      <c r="I95" s="114" t="str">
        <f>UPPER(IFERROR(VLOOKUP(Tabla5[[#This Row],[DNI]],Toma!A:ZY,5,0),""))</f>
        <v>ACTIVO</v>
      </c>
      <c r="J95" s="114" t="str">
        <f>IFERROR(VLOOKUP(Tabla5[[#This Row],[DNI]],Toma!A:ZY,14,0),"")</f>
        <v>MESA AYUDA</v>
      </c>
      <c r="K95" s="114" t="str">
        <f>IFERROR(VLOOKUP(Tabla5[[#This Row],[DNI]],Toma!A:ZY,10,0),"")</f>
        <v>FULL TIME</v>
      </c>
      <c r="L95" s="68">
        <f>IFERROR(IFERROR(VLOOKUP(A95,Estado!A:E,5,0),"")+IFERROR(VLOOKUP(A95,'Estados OnPremise'!A:D,4,0),""),IFERROR(VLOOKUP(A95,Estado!A:E,5,0),""))</f>
        <v>2.9319228472222223</v>
      </c>
      <c r="M95" s="68">
        <f>IF(Tabla5[[#This Row],[Modalidad]]="FULL TIME",IFERROR((AE95+AF95)*"08:00:00",0),IFERROR((AE95+AF95)*"04:00:00",0))</f>
        <v>3.6666666666666665</v>
      </c>
      <c r="N95" s="16">
        <f t="shared" si="35"/>
        <v>0.79961532196969698</v>
      </c>
      <c r="O95" s="114">
        <f>IFERROR(VLOOKUP(A95,Rendimiento!A:E,5,0),"")+IFERROR(VLOOKUP(A95,'Rendimiento OnPremise'!A:E,5,0),0)</f>
        <v>467</v>
      </c>
      <c r="P95" s="69">
        <f t="shared" si="36"/>
        <v>646.25</v>
      </c>
      <c r="Q95" s="70">
        <f t="shared" si="37"/>
        <v>0.72263056092843325</v>
      </c>
      <c r="R95" s="11">
        <f t="shared" si="38"/>
        <v>5.1929745370370367E-3</v>
      </c>
      <c r="S95" s="13">
        <f>IFERROR(AVERAGEIF(Tabla5[[#This Row],[TMO SEG GC]:[TMO SEG OP]],"&lt;&gt;0"),0)</f>
        <v>448.673</v>
      </c>
      <c r="T95" s="13">
        <f>IFERROR(VLOOKUP(A95,Rendimiento!A:G,7,0),0)</f>
        <v>448.673</v>
      </c>
      <c r="U95" s="13" t="str">
        <f>IFERROR(VLOOKUP(A95,'Rendimiento OnPremise'!A:U,21,0),"")</f>
        <v/>
      </c>
      <c r="V95" s="11">
        <f t="shared" si="39"/>
        <v>5.2662615740740742E-3</v>
      </c>
      <c r="W95" s="12">
        <f>IFERROR(VLOOKUP(A95,Rendimiento!A:ZZ,8,0),0)</f>
        <v>455.005</v>
      </c>
      <c r="X95" s="11">
        <f t="shared" si="40"/>
        <v>7.6215277777777777E-5</v>
      </c>
      <c r="Y95" s="12">
        <f>IFERROR(VLOOKUP(A95,Rendimiento!A:ZZ,9,0),0)</f>
        <v>6.585</v>
      </c>
      <c r="Z95" s="11">
        <f t="shared" si="41"/>
        <v>1.2951388888888889E-5</v>
      </c>
      <c r="AA95" s="12">
        <f>IFERROR(VLOOKUP(Tabla5[[#This Row],[DNI]],Rendimiento!A:J,10,0),0)</f>
        <v>1.119</v>
      </c>
      <c r="AB95" s="17">
        <f>IFERROR(VLOOKUP(Tabla5[[#This Row],[DNI]],Calidad!A:Q,17,0),"-")</f>
        <v>0.70033333333333336</v>
      </c>
      <c r="AC95" s="74">
        <f>IFERROR(VLOOKUP(Tabla5[[#This Row],[DNI]],Satisfacción!A:H,8,0),"-")</f>
        <v>0.75</v>
      </c>
      <c r="AD95" s="16"/>
      <c r="AE95" s="115">
        <f>IFERROR(VLOOKUP(Tabla5[[#This Row],[DNI]],Toma!A:ZY,'Resumen Asesores'!AE$14,0),"")</f>
        <v>10</v>
      </c>
      <c r="AF95" s="115">
        <f>IFERROR(VLOOKUP(Tabla5[[#This Row],[DNI]],Toma!A:ZY,'Resumen Asesores'!AF$14,0),"")</f>
        <v>1</v>
      </c>
      <c r="AG95" s="115">
        <f>IFERROR(VLOOKUP(Tabla5[[#This Row],[DNI]],Toma!A:ZY,'Resumen Asesores'!AG$14,0),"")</f>
        <v>0</v>
      </c>
      <c r="AH95" s="115">
        <f>IFERROR(VLOOKUP(Tabla5[[#This Row],[DNI]],Toma!A:ZY,'Resumen Asesores'!AH$14,0),"")</f>
        <v>0</v>
      </c>
      <c r="AI95" s="115">
        <f>IFERROR(VLOOKUP(Tabla5[[#This Row],[DNI]],Toma!A:ZY,'Resumen Asesores'!AI$14,0),"")</f>
        <v>0</v>
      </c>
      <c r="AJ95" s="115">
        <f>IFERROR(VLOOKUP(Tabla5[[#This Row],[DNI]],Toma!A:ZY,'Resumen Asesores'!AJ$14,0),"")</f>
        <v>0</v>
      </c>
      <c r="AK95" s="115">
        <f>IFERROR(VLOOKUP(Tabla5[[#This Row],[DNI]],Toma!A:ZY,'Resumen Asesores'!AK$14,0),"")</f>
        <v>0</v>
      </c>
      <c r="AL95" s="115">
        <f>IFERROR(VLOOKUP(Tabla5[[#This Row],[DNI]],Toma!A:ZY,'Resumen Asesores'!AL$14,0),"")</f>
        <v>0</v>
      </c>
      <c r="AM95" s="115">
        <f>IFERROR(VLOOKUP(Tabla5[[#This Row],[DNI]],Toma!A:ZY,'Resumen Asesores'!AM$14,0),"")</f>
        <v>0</v>
      </c>
      <c r="AN95" s="115">
        <f>IFERROR(VLOOKUP(Tabla5[[#This Row],[DNI]],Toma!A:ZY,'Resumen Asesores'!AN$14,0),"")</f>
        <v>0</v>
      </c>
      <c r="AO95" s="115">
        <f>IFERROR(VLOOKUP(Tabla5[[#This Row],[DNI]],Toma!A:ZY,'Resumen Asesores'!AO$14,0),"")</f>
        <v>2</v>
      </c>
      <c r="AP95" s="9">
        <f t="shared" si="42"/>
        <v>1</v>
      </c>
      <c r="AQ95" s="115">
        <f>SUM(Tabla5[[#This Row],[Asistidos]:[DSO]])</f>
        <v>13</v>
      </c>
      <c r="AR95" s="114" t="str">
        <f>IF(Tabla5[[#This Row],[% Horas]]=0,"-",IF(Tabla5[[#This Row],[% Horas]]&gt;=92%,"Cumple","No Cumple"))</f>
        <v>No Cumple</v>
      </c>
      <c r="AS95" s="114" t="str">
        <f>IF(Tabla5[[#This Row],[% Productividad]]=0,"-",IF(Tabla5[[#This Row],[% Productividad]]&gt;=100%,"Cumple","No Cumple"))</f>
        <v>No Cumple</v>
      </c>
      <c r="AT95" s="114" t="str">
        <f>IF(Tabla5[[#This Row],[TMO FIN SEG]]=0,"-",IF(Tabla5[[#This Row],[TMO FIN SEG]]&lt;290,"Cumple","No Cumple"))</f>
        <v>No Cumple</v>
      </c>
      <c r="AU95" s="114" t="str">
        <f>IF(Tabla5[[#This Row],[Nota de Calidad]]="-","-",IF(Tabla5[[#This Row],[Nota de Calidad]]&gt;=85%,"Cumple","No Cumple"))</f>
        <v>No Cumple</v>
      </c>
      <c r="AV95" s="114" t="str">
        <f>IF(Tabla5[[#This Row],[Nota de Satisfación]]="-","-",IF(Tabla5[[#This Row],[Nota de Satisfación]]&gt;=78%,"Cumple","No Cumple"))</f>
        <v>No Cumple</v>
      </c>
      <c r="AW95" s="114" t="str">
        <f>IF(Tabla5[[#This Row],[Asistidos]]=0,"-",IF(Tabla5[[#This Row],[F]]&gt;=1,"No Cumple","Cumple"))</f>
        <v>No Cumple</v>
      </c>
      <c r="AX95" s="114">
        <f>COUNTIF(Tabla5[[#This Row],[Adherencia]:[Presentismo]],"No Cumple")</f>
        <v>6</v>
      </c>
      <c r="AY95" s="70">
        <f t="shared" si="43"/>
        <v>0.25</v>
      </c>
      <c r="AZ95" s="71">
        <f>IFERROR(Tabla5[[#This Row],[Llam. Atendidas]]*2.56779661016949,0)</f>
        <v>1199.1610169491519</v>
      </c>
      <c r="BA95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95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95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0</v>
      </c>
      <c r="BD95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95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95" s="116">
        <f>SUM(Tabla5[[#This Row],[Maqueta Reclamos]:[Maqueta Adherencia]])</f>
        <v>0</v>
      </c>
      <c r="BG95" s="117" t="str">
        <f>IF(Tabla5[[#This Row],[Asistidos]]&lt;15,"No","Si")</f>
        <v>No</v>
      </c>
      <c r="BH95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95" s="72"/>
    </row>
    <row r="96" spans="1:61" x14ac:dyDescent="0.25">
      <c r="A96" s="30" t="s">
        <v>111</v>
      </c>
      <c r="B96" s="30" t="s">
        <v>113</v>
      </c>
      <c r="C96" s="30" t="s">
        <v>28</v>
      </c>
      <c r="D96" s="67">
        <f>IFERROR(VLOOKUP(Tabla5[[#This Row],[DNI]],Toma!A:F,6,0),"")</f>
        <v>45484</v>
      </c>
      <c r="E96" s="67">
        <f>IFERROR(VLOOKUP(Tabla5[[#This Row],[DNI]],Toma!A:G,7,0),"")</f>
        <v>0</v>
      </c>
      <c r="F96" s="30" t="str">
        <f t="shared" ca="1" si="33"/>
        <v>1 año(s); 3 mes(es) y 14 día(s)</v>
      </c>
      <c r="G96" s="30" t="str">
        <f t="shared" si="34"/>
        <v>ANTIGUO</v>
      </c>
      <c r="H96" s="114" t="str">
        <f>IFERROR(VLOOKUP(Tabla5[[#This Row],[DNI]],Toma!A:ZY,9,0),"")</f>
        <v>MAÑANA</v>
      </c>
      <c r="I96" s="114" t="str">
        <f>UPPER(IFERROR(VLOOKUP(Tabla5[[#This Row],[DNI]],Toma!A:ZY,5,0),""))</f>
        <v>ACTIVO</v>
      </c>
      <c r="J96" s="114" t="str">
        <f>IFERROR(VLOOKUP(Tabla5[[#This Row],[DNI]],Toma!A:ZY,14,0),"")</f>
        <v>MESA AYUDA</v>
      </c>
      <c r="K96" s="114" t="str">
        <f>IFERROR(VLOOKUP(Tabla5[[#This Row],[DNI]],Toma!A:ZY,10,0),"")</f>
        <v>FULL TIME</v>
      </c>
      <c r="L96" s="68">
        <f>IFERROR(IFERROR(VLOOKUP(A96,Estado!A:E,5,0),"")+IFERROR(VLOOKUP(A96,'Estados OnPremise'!A:D,4,0),""),IFERROR(VLOOKUP(A96,Estado!A:E,5,0),""))</f>
        <v>5.4635567824074069</v>
      </c>
      <c r="M96" s="68">
        <f>IF(Tabla5[[#This Row],[Modalidad]]="FULL TIME",IFERROR((AE96+AF96)*"08:00:00",0),IFERROR((AE96+AF96)*"04:00:00",0))</f>
        <v>5.333333333333333</v>
      </c>
      <c r="N96" s="16">
        <f t="shared" si="35"/>
        <v>1</v>
      </c>
      <c r="O96" s="114">
        <f>IFERROR(VLOOKUP(A96,Rendimiento!A:E,5,0),"")+IFERROR(VLOOKUP(A96,'Rendimiento OnPremise'!A:E,5,0),0)</f>
        <v>1583</v>
      </c>
      <c r="P96" s="69">
        <f t="shared" si="36"/>
        <v>940</v>
      </c>
      <c r="Q96" s="70">
        <f t="shared" si="37"/>
        <v>1.6840425531914893</v>
      </c>
      <c r="R96" s="11">
        <f t="shared" si="38"/>
        <v>2.390162037037037E-3</v>
      </c>
      <c r="S96" s="13">
        <f>IFERROR(AVERAGEIF(Tabla5[[#This Row],[TMO SEG GC]:[TMO SEG OP]],"&lt;&gt;0"),0)</f>
        <v>206.51</v>
      </c>
      <c r="T96" s="13">
        <f>IFERROR(VLOOKUP(A96,Rendimiento!A:G,7,0),0)</f>
        <v>206.51</v>
      </c>
      <c r="U96" s="13" t="str">
        <f>IFERROR(VLOOKUP(A96,'Rendimiento OnPremise'!A:U,21,0),"")</f>
        <v/>
      </c>
      <c r="V96" s="11">
        <f t="shared" si="39"/>
        <v>2.5366203703703701E-3</v>
      </c>
      <c r="W96" s="12">
        <f>IFERROR(VLOOKUP(A96,Rendimiento!A:ZZ,8,0),0)</f>
        <v>219.16399999999999</v>
      </c>
      <c r="X96" s="11">
        <f t="shared" si="40"/>
        <v>3.332175925925926E-5</v>
      </c>
      <c r="Y96" s="12">
        <f>IFERROR(VLOOKUP(A96,Rendimiento!A:ZZ,9,0),0)</f>
        <v>2.879</v>
      </c>
      <c r="Z96" s="11">
        <f t="shared" si="41"/>
        <v>6.944444444444444E-8</v>
      </c>
      <c r="AA96" s="12">
        <f>IFERROR(VLOOKUP(Tabla5[[#This Row],[DNI]],Rendimiento!A:J,10,0),0)</f>
        <v>6.0000000000000001E-3</v>
      </c>
      <c r="AB96" s="17">
        <f>IFERROR(VLOOKUP(Tabla5[[#This Row],[DNI]],Calidad!A:Q,17,0),"-")</f>
        <v>0.96600000000000008</v>
      </c>
      <c r="AC96" s="74">
        <f>IFERROR(VLOOKUP(Tabla5[[#This Row],[DNI]],Satisfacción!A:H,8,0),"-")</f>
        <v>0.85677083333333337</v>
      </c>
      <c r="AD96" s="16"/>
      <c r="AE96" s="115">
        <f>IFERROR(VLOOKUP(Tabla5[[#This Row],[DNI]],Toma!A:ZY,'Resumen Asesores'!AE$14,0),"")</f>
        <v>16</v>
      </c>
      <c r="AF96" s="115">
        <f>IFERROR(VLOOKUP(Tabla5[[#This Row],[DNI]],Toma!A:ZY,'Resumen Asesores'!AF$14,0),"")</f>
        <v>0</v>
      </c>
      <c r="AG96" s="115">
        <f>IFERROR(VLOOKUP(Tabla5[[#This Row],[DNI]],Toma!A:ZY,'Resumen Asesores'!AG$14,0),"")</f>
        <v>0</v>
      </c>
      <c r="AH96" s="115">
        <f>IFERROR(VLOOKUP(Tabla5[[#This Row],[DNI]],Toma!A:ZY,'Resumen Asesores'!AH$14,0),"")</f>
        <v>0</v>
      </c>
      <c r="AI96" s="115">
        <f>IFERROR(VLOOKUP(Tabla5[[#This Row],[DNI]],Toma!A:ZY,'Resumen Asesores'!AI$14,0),"")</f>
        <v>0</v>
      </c>
      <c r="AJ96" s="115">
        <f>IFERROR(VLOOKUP(Tabla5[[#This Row],[DNI]],Toma!A:ZY,'Resumen Asesores'!AJ$14,0),"")</f>
        <v>0</v>
      </c>
      <c r="AK96" s="115">
        <f>IFERROR(VLOOKUP(Tabla5[[#This Row],[DNI]],Toma!A:ZY,'Resumen Asesores'!AK$14,0),"")</f>
        <v>0</v>
      </c>
      <c r="AL96" s="115">
        <f>IFERROR(VLOOKUP(Tabla5[[#This Row],[DNI]],Toma!A:ZY,'Resumen Asesores'!AL$14,0),"")</f>
        <v>0</v>
      </c>
      <c r="AM96" s="115">
        <f>IFERROR(VLOOKUP(Tabla5[[#This Row],[DNI]],Toma!A:ZY,'Resumen Asesores'!AM$14,0),"")</f>
        <v>3</v>
      </c>
      <c r="AN96" s="115">
        <f>IFERROR(VLOOKUP(Tabla5[[#This Row],[DNI]],Toma!A:ZY,'Resumen Asesores'!AN$14,0),"")</f>
        <v>0</v>
      </c>
      <c r="AO96" s="115">
        <f>IFERROR(VLOOKUP(Tabla5[[#This Row],[DNI]],Toma!A:ZY,'Resumen Asesores'!AO$14,0),"")</f>
        <v>3</v>
      </c>
      <c r="AP96" s="9">
        <f t="shared" si="42"/>
        <v>0</v>
      </c>
      <c r="AQ96" s="115">
        <f>SUM(Tabla5[[#This Row],[Asistidos]:[DSO]])</f>
        <v>22</v>
      </c>
      <c r="AR96" s="114" t="str">
        <f>IF(Tabla5[[#This Row],[% Horas]]=0,"-",IF(Tabla5[[#This Row],[% Horas]]&gt;=92%,"Cumple","No Cumple"))</f>
        <v>Cumple</v>
      </c>
      <c r="AS96" s="114" t="str">
        <f>IF(Tabla5[[#This Row],[% Productividad]]=0,"-",IF(Tabla5[[#This Row],[% Productividad]]&gt;=100%,"Cumple","No Cumple"))</f>
        <v>Cumple</v>
      </c>
      <c r="AT96" s="114" t="str">
        <f>IF(Tabla5[[#This Row],[TMO FIN SEG]]=0,"-",IF(Tabla5[[#This Row],[TMO FIN SEG]]&lt;290,"Cumple","No Cumple"))</f>
        <v>Cumple</v>
      </c>
      <c r="AU96" s="114" t="str">
        <f>IF(Tabla5[[#This Row],[Nota de Calidad]]="-","-",IF(Tabla5[[#This Row],[Nota de Calidad]]&gt;=85%,"Cumple","No Cumple"))</f>
        <v>Cumple</v>
      </c>
      <c r="AV96" s="114" t="str">
        <f>IF(Tabla5[[#This Row],[Nota de Satisfación]]="-","-",IF(Tabla5[[#This Row],[Nota de Satisfación]]&gt;=78%,"Cumple","No Cumple"))</f>
        <v>Cumple</v>
      </c>
      <c r="AW96" s="114" t="str">
        <f>IF(Tabla5[[#This Row],[Asistidos]]=0,"-",IF(Tabla5[[#This Row],[F]]&gt;=1,"No Cumple","Cumple"))</f>
        <v>Cumple</v>
      </c>
      <c r="AX96" s="114">
        <f>COUNTIF(Tabla5[[#This Row],[Adherencia]:[Presentismo]],"No Cumple")</f>
        <v>0</v>
      </c>
      <c r="AY96" s="70" t="str">
        <f t="shared" si="43"/>
        <v/>
      </c>
      <c r="AZ96" s="71">
        <f>IFERROR(Tabla5[[#This Row],[Llam. Atendidas]]*2.56779661016949,0)</f>
        <v>4064.8220338983028</v>
      </c>
      <c r="BA96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96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35</v>
      </c>
      <c r="BC96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96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96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96" s="116">
        <f>SUM(Tabla5[[#This Row],[Maqueta Reclamos]:[Maqueta Adherencia]])</f>
        <v>90</v>
      </c>
      <c r="BG96" s="117" t="str">
        <f>IF(Tabla5[[#This Row],[Asistidos]]&lt;15,"No","Si")</f>
        <v>Si</v>
      </c>
      <c r="BH96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90</v>
      </c>
      <c r="BI96" s="72"/>
    </row>
    <row r="97" spans="1:61" x14ac:dyDescent="0.25">
      <c r="A97" s="30" t="s">
        <v>132</v>
      </c>
      <c r="B97" s="30" t="s">
        <v>134</v>
      </c>
      <c r="C97" s="30" t="s">
        <v>28</v>
      </c>
      <c r="D97" s="67">
        <f>IFERROR(VLOOKUP(Tabla5[[#This Row],[DNI]],Toma!A:F,6,0),"")</f>
        <v>45474</v>
      </c>
      <c r="E97" s="67">
        <f>IFERROR(VLOOKUP(Tabla5[[#This Row],[DNI]],Toma!A:G,7,0),"")</f>
        <v>0</v>
      </c>
      <c r="F97" s="30" t="str">
        <f t="shared" ca="1" si="33"/>
        <v>1 año(s); 3 mes(es) y 24 día(s)</v>
      </c>
      <c r="G97" s="30" t="str">
        <f t="shared" si="34"/>
        <v>ANTIGUO</v>
      </c>
      <c r="H97" s="114" t="str">
        <f>IFERROR(VLOOKUP(Tabla5[[#This Row],[DNI]],Toma!A:ZY,9,0),"")</f>
        <v>TARDE</v>
      </c>
      <c r="I97" s="114" t="str">
        <f>UPPER(IFERROR(VLOOKUP(Tabla5[[#This Row],[DNI]],Toma!A:ZY,5,0),""))</f>
        <v>ACTIVO</v>
      </c>
      <c r="J97" s="114" t="str">
        <f>IFERROR(VLOOKUP(Tabla5[[#This Row],[DNI]],Toma!A:ZY,14,0),"")</f>
        <v>MESA AYUDA</v>
      </c>
      <c r="K97" s="114" t="str">
        <f>IFERROR(VLOOKUP(Tabla5[[#This Row],[DNI]],Toma!A:ZY,10,0),"")</f>
        <v>FULL TIME</v>
      </c>
      <c r="L97" s="68">
        <f>IFERROR(IFERROR(VLOOKUP(A97,Estado!A:E,5,0),"")+IFERROR(VLOOKUP(A97,'Estados OnPremise'!A:D,4,0),""),IFERROR(VLOOKUP(A97,Estado!A:E,5,0),""))</f>
        <v>5.4810953819444448</v>
      </c>
      <c r="M97" s="68">
        <f>IF(Tabla5[[#This Row],[Modalidad]]="FULL TIME",IFERROR((AE97+AF97)*"08:00:00",0),IFERROR((AE97+AF97)*"04:00:00",0))</f>
        <v>5.6666666666666661</v>
      </c>
      <c r="N97" s="16">
        <f t="shared" si="35"/>
        <v>0.96725212622549039</v>
      </c>
      <c r="O97" s="114">
        <f>IFERROR(VLOOKUP(A97,Rendimiento!A:E,5,0),"")+IFERROR(VLOOKUP(A97,'Rendimiento OnPremise'!A:E,5,0),0)</f>
        <v>1272</v>
      </c>
      <c r="P97" s="69">
        <f t="shared" si="36"/>
        <v>998.75</v>
      </c>
      <c r="Q97" s="70">
        <f t="shared" si="37"/>
        <v>1.2735919899874844</v>
      </c>
      <c r="R97" s="11">
        <f t="shared" si="38"/>
        <v>3.2662731481481484E-3</v>
      </c>
      <c r="S97" s="13">
        <f>IFERROR(AVERAGEIF(Tabla5[[#This Row],[TMO SEG GC]:[TMO SEG OP]],"&lt;&gt;0"),0)</f>
        <v>282.20600000000002</v>
      </c>
      <c r="T97" s="13">
        <f>IFERROR(VLOOKUP(A97,Rendimiento!A:G,7,0),0)</f>
        <v>282.20600000000002</v>
      </c>
      <c r="U97" s="13" t="str">
        <f>IFERROR(VLOOKUP(A97,'Rendimiento OnPremise'!A:U,21,0),"")</f>
        <v/>
      </c>
      <c r="V97" s="11">
        <f t="shared" si="39"/>
        <v>3.5342013888888892E-3</v>
      </c>
      <c r="W97" s="12">
        <f>IFERROR(VLOOKUP(A97,Rendimiento!A:ZZ,8,0),0)</f>
        <v>305.35500000000002</v>
      </c>
      <c r="X97" s="11">
        <f t="shared" si="40"/>
        <v>6.9722222222222226E-5</v>
      </c>
      <c r="Y97" s="12">
        <f>IFERROR(VLOOKUP(A97,Rendimiento!A:ZZ,9,0),0)</f>
        <v>6.024</v>
      </c>
      <c r="Z97" s="11">
        <f t="shared" si="41"/>
        <v>0</v>
      </c>
      <c r="AA97" s="12">
        <f>IFERROR(VLOOKUP(Tabla5[[#This Row],[DNI]],Rendimiento!A:J,10,0),0)</f>
        <v>0</v>
      </c>
      <c r="AB97" s="17">
        <f>IFERROR(VLOOKUP(Tabla5[[#This Row],[DNI]],Calidad!A:Q,17,0),"-")</f>
        <v>0.67900000000000005</v>
      </c>
      <c r="AC97" s="74">
        <f>IFERROR(VLOOKUP(Tabla5[[#This Row],[DNI]],Satisfacción!A:H,8,0),"-")</f>
        <v>0.91869918699186992</v>
      </c>
      <c r="AD97" s="16"/>
      <c r="AE97" s="115">
        <f>IFERROR(VLOOKUP(Tabla5[[#This Row],[DNI]],Toma!A:ZY,'Resumen Asesores'!AE$14,0),"")</f>
        <v>17</v>
      </c>
      <c r="AF97" s="115">
        <f>IFERROR(VLOOKUP(Tabla5[[#This Row],[DNI]],Toma!A:ZY,'Resumen Asesores'!AF$14,0),"")</f>
        <v>0</v>
      </c>
      <c r="AG97" s="115">
        <f>IFERROR(VLOOKUP(Tabla5[[#This Row],[DNI]],Toma!A:ZY,'Resumen Asesores'!AG$14,0),"")</f>
        <v>0</v>
      </c>
      <c r="AH97" s="115">
        <f>IFERROR(VLOOKUP(Tabla5[[#This Row],[DNI]],Toma!A:ZY,'Resumen Asesores'!AH$14,0),"")</f>
        <v>0</v>
      </c>
      <c r="AI97" s="115">
        <f>IFERROR(VLOOKUP(Tabla5[[#This Row],[DNI]],Toma!A:ZY,'Resumen Asesores'!AI$14,0),"")</f>
        <v>0</v>
      </c>
      <c r="AJ97" s="115">
        <f>IFERROR(VLOOKUP(Tabla5[[#This Row],[DNI]],Toma!A:ZY,'Resumen Asesores'!AJ$14,0),"")</f>
        <v>0</v>
      </c>
      <c r="AK97" s="115">
        <f>IFERROR(VLOOKUP(Tabla5[[#This Row],[DNI]],Toma!A:ZY,'Resumen Asesores'!AK$14,0),"")</f>
        <v>2</v>
      </c>
      <c r="AL97" s="115">
        <f>IFERROR(VLOOKUP(Tabla5[[#This Row],[DNI]],Toma!A:ZY,'Resumen Asesores'!AL$14,0),"")</f>
        <v>0</v>
      </c>
      <c r="AM97" s="115">
        <f>IFERROR(VLOOKUP(Tabla5[[#This Row],[DNI]],Toma!A:ZY,'Resumen Asesores'!AM$14,0),"")</f>
        <v>1</v>
      </c>
      <c r="AN97" s="115">
        <f>IFERROR(VLOOKUP(Tabla5[[#This Row],[DNI]],Toma!A:ZY,'Resumen Asesores'!AN$14,0),"")</f>
        <v>0</v>
      </c>
      <c r="AO97" s="115">
        <f>IFERROR(VLOOKUP(Tabla5[[#This Row],[DNI]],Toma!A:ZY,'Resumen Asesores'!AO$14,0),"")</f>
        <v>3</v>
      </c>
      <c r="AP97" s="9">
        <f t="shared" si="42"/>
        <v>0</v>
      </c>
      <c r="AQ97" s="115">
        <f>SUM(Tabla5[[#This Row],[Asistidos]:[DSO]])</f>
        <v>23</v>
      </c>
      <c r="AR97" s="114" t="str">
        <f>IF(Tabla5[[#This Row],[% Horas]]=0,"-",IF(Tabla5[[#This Row],[% Horas]]&gt;=92%,"Cumple","No Cumple"))</f>
        <v>Cumple</v>
      </c>
      <c r="AS97" s="114" t="str">
        <f>IF(Tabla5[[#This Row],[% Productividad]]=0,"-",IF(Tabla5[[#This Row],[% Productividad]]&gt;=100%,"Cumple","No Cumple"))</f>
        <v>Cumple</v>
      </c>
      <c r="AT97" s="114" t="str">
        <f>IF(Tabla5[[#This Row],[TMO FIN SEG]]=0,"-",IF(Tabla5[[#This Row],[TMO FIN SEG]]&lt;290,"Cumple","No Cumple"))</f>
        <v>Cumple</v>
      </c>
      <c r="AU97" s="114" t="str">
        <f>IF(Tabla5[[#This Row],[Nota de Calidad]]="-","-",IF(Tabla5[[#This Row],[Nota de Calidad]]&gt;=85%,"Cumple","No Cumple"))</f>
        <v>No Cumple</v>
      </c>
      <c r="AV97" s="114" t="str">
        <f>IF(Tabla5[[#This Row],[Nota de Satisfación]]="-","-",IF(Tabla5[[#This Row],[Nota de Satisfación]]&gt;=78%,"Cumple","No Cumple"))</f>
        <v>Cumple</v>
      </c>
      <c r="AW97" s="114" t="str">
        <f>IF(Tabla5[[#This Row],[Asistidos]]=0,"-",IF(Tabla5[[#This Row],[F]]&gt;=1,"No Cumple","Cumple"))</f>
        <v>Cumple</v>
      </c>
      <c r="AX97" s="114">
        <f>COUNTIF(Tabla5[[#This Row],[Adherencia]:[Presentismo]],"No Cumple")</f>
        <v>1</v>
      </c>
      <c r="AY97" s="70" t="str">
        <f t="shared" si="43"/>
        <v/>
      </c>
      <c r="AZ97" s="71">
        <f>IFERROR(Tabla5[[#This Row],[Llam. Atendidas]]*2.56779661016949,0)</f>
        <v>3266.2372881355914</v>
      </c>
      <c r="BA97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97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97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97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97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97" s="116">
        <f>SUM(Tabla5[[#This Row],[Maqueta Reclamos]:[Maqueta Adherencia]])</f>
        <v>55</v>
      </c>
      <c r="BG97" s="117" t="str">
        <f>IF(Tabla5[[#This Row],[Asistidos]]&lt;15,"No","Si")</f>
        <v>Si</v>
      </c>
      <c r="BH97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55</v>
      </c>
      <c r="BI97" s="72"/>
    </row>
    <row r="98" spans="1:61" x14ac:dyDescent="0.25">
      <c r="A98" s="30" t="s">
        <v>669</v>
      </c>
      <c r="B98" s="30" t="s">
        <v>671</v>
      </c>
      <c r="C98" s="30" t="s">
        <v>28</v>
      </c>
      <c r="D98" s="67">
        <f>IFERROR(VLOOKUP(Tabla5[[#This Row],[DNI]],Toma!A:F,6,0),"")</f>
        <v>45925</v>
      </c>
      <c r="E98" s="67">
        <f>IFERROR(VLOOKUP(Tabla5[[#This Row],[DNI]],Toma!A:G,7,0),"")</f>
        <v>0</v>
      </c>
      <c r="F98" s="30" t="str">
        <f t="shared" ca="1" si="33"/>
        <v>0 año(s); 1 mes(es) y 0 día(s)</v>
      </c>
      <c r="G98" s="30" t="str">
        <f t="shared" si="34"/>
        <v>NUEVO</v>
      </c>
      <c r="H98" s="114" t="str">
        <f>IFERROR(VLOOKUP(Tabla5[[#This Row],[DNI]],Toma!A:ZY,9,0),"")</f>
        <v>TARDE</v>
      </c>
      <c r="I98" s="114" t="str">
        <f>UPPER(IFERROR(VLOOKUP(Tabla5[[#This Row],[DNI]],Toma!A:ZY,5,0),""))</f>
        <v>ACTIVO</v>
      </c>
      <c r="J98" s="114" t="str">
        <f>IFERROR(VLOOKUP(Tabla5[[#This Row],[DNI]],Toma!A:ZY,14,0),"")</f>
        <v>MESA AYUDA</v>
      </c>
      <c r="K98" s="114" t="str">
        <f>IFERROR(VLOOKUP(Tabla5[[#This Row],[DNI]],Toma!A:ZY,10,0),"")</f>
        <v>FULL TIME</v>
      </c>
      <c r="L98" s="68">
        <f>IFERROR(IFERROR(VLOOKUP(A98,Estado!A:E,5,0),"")+IFERROR(VLOOKUP(A98,'Estados OnPremise'!A:D,4,0),""),IFERROR(VLOOKUP(A98,Estado!A:E,5,0),""))</f>
        <v>6.1691457291666669</v>
      </c>
      <c r="M98" s="68">
        <f>IF(Tabla5[[#This Row],[Modalidad]]="FULL TIME",IFERROR((AE98+AF98)*"08:00:00",0),IFERROR((AE98+AF98)*"04:00:00",0))</f>
        <v>6.333333333333333</v>
      </c>
      <c r="N98" s="16">
        <f t="shared" si="35"/>
        <v>0.97407564144736847</v>
      </c>
      <c r="O98" s="114">
        <f>IFERROR(VLOOKUP(A98,Rendimiento!A:E,5,0),"")+IFERROR(VLOOKUP(A98,'Rendimiento OnPremise'!A:E,5,0),0)</f>
        <v>1071</v>
      </c>
      <c r="P98" s="69">
        <f t="shared" si="36"/>
        <v>1116.25</v>
      </c>
      <c r="Q98" s="70">
        <f t="shared" si="37"/>
        <v>0.9594624860022396</v>
      </c>
      <c r="R98" s="11">
        <f t="shared" si="38"/>
        <v>4.1003703703703705E-3</v>
      </c>
      <c r="S98" s="13">
        <f>IFERROR(AVERAGEIF(Tabla5[[#This Row],[TMO SEG GC]:[TMO SEG OP]],"&lt;&gt;0"),0)</f>
        <v>354.27199999999999</v>
      </c>
      <c r="T98" s="13">
        <f>IFERROR(VLOOKUP(A98,Rendimiento!A:G,7,0),0)</f>
        <v>354.27199999999999</v>
      </c>
      <c r="U98" s="13" t="str">
        <f>IFERROR(VLOOKUP(A98,'Rendimiento OnPremise'!A:U,21,0),"")</f>
        <v/>
      </c>
      <c r="V98" s="11">
        <f t="shared" si="39"/>
        <v>4.3914004629629624E-3</v>
      </c>
      <c r="W98" s="12">
        <f>IFERROR(VLOOKUP(A98,Rendimiento!A:ZZ,8,0),0)</f>
        <v>379.41699999999997</v>
      </c>
      <c r="X98" s="11">
        <f t="shared" si="40"/>
        <v>1.1574074074074075E-4</v>
      </c>
      <c r="Y98" s="12">
        <f>IFERROR(VLOOKUP(A98,Rendimiento!A:ZZ,9,0),0)</f>
        <v>10</v>
      </c>
      <c r="Z98" s="11">
        <f t="shared" si="41"/>
        <v>7.8703703703703708E-7</v>
      </c>
      <c r="AA98" s="12">
        <f>IFERROR(VLOOKUP(Tabla5[[#This Row],[DNI]],Rendimiento!A:J,10,0),0)</f>
        <v>6.8000000000000005E-2</v>
      </c>
      <c r="AB98" s="17">
        <f>IFERROR(VLOOKUP(Tabla5[[#This Row],[DNI]],Calidad!A:Q,17,0),"-")</f>
        <v>0.82799999999999996</v>
      </c>
      <c r="AC98" s="74">
        <f>IFERROR(VLOOKUP(Tabla5[[#This Row],[DNI]],Satisfacción!A:H,8,0),"-")</f>
        <v>0.86018237082066873</v>
      </c>
      <c r="AD98" s="16"/>
      <c r="AE98" s="115">
        <f>IFERROR(VLOOKUP(Tabla5[[#This Row],[DNI]],Toma!A:ZY,'Resumen Asesores'!AE$14,0),"")</f>
        <v>19</v>
      </c>
      <c r="AF98" s="115">
        <f>IFERROR(VLOOKUP(Tabla5[[#This Row],[DNI]],Toma!A:ZY,'Resumen Asesores'!AF$14,0),"")</f>
        <v>0</v>
      </c>
      <c r="AG98" s="115">
        <f>IFERROR(VLOOKUP(Tabla5[[#This Row],[DNI]],Toma!A:ZY,'Resumen Asesores'!AG$14,0),"")</f>
        <v>0</v>
      </c>
      <c r="AH98" s="115">
        <f>IFERROR(VLOOKUP(Tabla5[[#This Row],[DNI]],Toma!A:ZY,'Resumen Asesores'!AH$14,0),"")</f>
        <v>0</v>
      </c>
      <c r="AI98" s="115">
        <f>IFERROR(VLOOKUP(Tabla5[[#This Row],[DNI]],Toma!A:ZY,'Resumen Asesores'!AI$14,0),"")</f>
        <v>0</v>
      </c>
      <c r="AJ98" s="115">
        <f>IFERROR(VLOOKUP(Tabla5[[#This Row],[DNI]],Toma!A:ZY,'Resumen Asesores'!AJ$14,0),"")</f>
        <v>0</v>
      </c>
      <c r="AK98" s="115">
        <f>IFERROR(VLOOKUP(Tabla5[[#This Row],[DNI]],Toma!A:ZY,'Resumen Asesores'!AK$14,0),"")</f>
        <v>0</v>
      </c>
      <c r="AL98" s="115">
        <f>IFERROR(VLOOKUP(Tabla5[[#This Row],[DNI]],Toma!A:ZY,'Resumen Asesores'!AL$14,0),"")</f>
        <v>0</v>
      </c>
      <c r="AM98" s="115">
        <f>IFERROR(VLOOKUP(Tabla5[[#This Row],[DNI]],Toma!A:ZY,'Resumen Asesores'!AM$14,0),"")</f>
        <v>0</v>
      </c>
      <c r="AN98" s="115">
        <f>IFERROR(VLOOKUP(Tabla5[[#This Row],[DNI]],Toma!A:ZY,'Resumen Asesores'!AN$14,0),"")</f>
        <v>0</v>
      </c>
      <c r="AO98" s="115">
        <f>IFERROR(VLOOKUP(Tabla5[[#This Row],[DNI]],Toma!A:ZY,'Resumen Asesores'!AO$14,0),"")</f>
        <v>3</v>
      </c>
      <c r="AP98" s="9">
        <f t="shared" si="42"/>
        <v>0</v>
      </c>
      <c r="AQ98" s="115">
        <f>SUM(Tabla5[[#This Row],[Asistidos]:[DSO]])</f>
        <v>22</v>
      </c>
      <c r="AR98" s="114" t="str">
        <f>IF(Tabla5[[#This Row],[% Horas]]=0,"-",IF(Tabla5[[#This Row],[% Horas]]&gt;=92%,"Cumple","No Cumple"))</f>
        <v>Cumple</v>
      </c>
      <c r="AS98" s="114" t="str">
        <f>IF(Tabla5[[#This Row],[% Productividad]]=0,"-",IF(Tabla5[[#This Row],[% Productividad]]&gt;=100%,"Cumple","No Cumple"))</f>
        <v>No Cumple</v>
      </c>
      <c r="AT98" s="114" t="str">
        <f>IF(Tabla5[[#This Row],[TMO FIN SEG]]=0,"-",IF(Tabla5[[#This Row],[TMO FIN SEG]]&lt;290,"Cumple","No Cumple"))</f>
        <v>No Cumple</v>
      </c>
      <c r="AU98" s="114" t="str">
        <f>IF(Tabla5[[#This Row],[Nota de Calidad]]="-","-",IF(Tabla5[[#This Row],[Nota de Calidad]]&gt;=85%,"Cumple","No Cumple"))</f>
        <v>No Cumple</v>
      </c>
      <c r="AV98" s="114" t="str">
        <f>IF(Tabla5[[#This Row],[Nota de Satisfación]]="-","-",IF(Tabla5[[#This Row],[Nota de Satisfación]]&gt;=78%,"Cumple","No Cumple"))</f>
        <v>Cumple</v>
      </c>
      <c r="AW98" s="114" t="str">
        <f>IF(Tabla5[[#This Row],[Asistidos]]=0,"-",IF(Tabla5[[#This Row],[F]]&gt;=1,"No Cumple","Cumple"))</f>
        <v>Cumple</v>
      </c>
      <c r="AX98" s="114">
        <f>COUNTIF(Tabla5[[#This Row],[Adherencia]:[Presentismo]],"No Cumple")</f>
        <v>3</v>
      </c>
      <c r="AY98" s="70" t="str">
        <f t="shared" si="43"/>
        <v/>
      </c>
      <c r="AZ98" s="71">
        <f>IFERROR(Tabla5[[#This Row],[Llam. Atendidas]]*2.56779661016949,0)</f>
        <v>2750.1101694915237</v>
      </c>
      <c r="BA98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98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98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0</v>
      </c>
      <c r="BD98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98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98" s="116">
        <f>SUM(Tabla5[[#This Row],[Maqueta Reclamos]:[Maqueta Adherencia]])</f>
        <v>0</v>
      </c>
      <c r="BG98" s="117" t="str">
        <f>IF(Tabla5[[#This Row],[Asistidos]]&lt;15,"No","Si")</f>
        <v>Si</v>
      </c>
      <c r="BH98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98" s="72"/>
    </row>
    <row r="99" spans="1:61" x14ac:dyDescent="0.25">
      <c r="A99" s="30" t="s">
        <v>527</v>
      </c>
      <c r="B99" s="30" t="s">
        <v>514</v>
      </c>
      <c r="C99" s="30" t="s">
        <v>28</v>
      </c>
      <c r="D99" s="67">
        <f>IFERROR(VLOOKUP(Tabla5[[#This Row],[DNI]],Toma!A:F,6,0),"")</f>
        <v>45836</v>
      </c>
      <c r="E99" s="67">
        <f>IFERROR(VLOOKUP(Tabla5[[#This Row],[DNI]],Toma!A:G,7,0),"")</f>
        <v>0</v>
      </c>
      <c r="F99" s="30" t="str">
        <f t="shared" ca="1" si="33"/>
        <v>0 año(s); 3 mes(es) y 27 día(s)</v>
      </c>
      <c r="G99" s="30" t="str">
        <f t="shared" si="34"/>
        <v>ANTIGUO</v>
      </c>
      <c r="H99" s="114" t="str">
        <f>IFERROR(VLOOKUP(Tabla5[[#This Row],[DNI]],Toma!A:ZY,9,0),"")</f>
        <v>TARDE</v>
      </c>
      <c r="I99" s="114" t="str">
        <f>UPPER(IFERROR(VLOOKUP(Tabla5[[#This Row],[DNI]],Toma!A:ZY,5,0),""))</f>
        <v>ACTIVO</v>
      </c>
      <c r="J99" s="114" t="str">
        <f>IFERROR(VLOOKUP(Tabla5[[#This Row],[DNI]],Toma!A:ZY,14,0),"")</f>
        <v>MESA AYUDA</v>
      </c>
      <c r="K99" s="114" t="str">
        <f>IFERROR(VLOOKUP(Tabla5[[#This Row],[DNI]],Toma!A:ZY,10,0),"")</f>
        <v>FULL TIME</v>
      </c>
      <c r="L99" s="68">
        <f>IFERROR(IFERROR(VLOOKUP(A99,Estado!A:E,5,0),"")+IFERROR(VLOOKUP(A99,'Estados OnPremise'!A:D,4,0),""),IFERROR(VLOOKUP(A99,Estado!A:E,5,0),""))</f>
        <v>0.33365363425925926</v>
      </c>
      <c r="M99" s="68">
        <f>IF(Tabla5[[#This Row],[Modalidad]]="FULL TIME",IFERROR((AE99+AF99)*"08:00:00",0),IFERROR((AE99+AF99)*"04:00:00",0))</f>
        <v>0.33333333333333331</v>
      </c>
      <c r="N99" s="16">
        <f t="shared" si="35"/>
        <v>1</v>
      </c>
      <c r="O99" s="114">
        <f>IFERROR(VLOOKUP(A99,Rendimiento!A:E,5,0),"")+IFERROR(VLOOKUP(A99,'Rendimiento OnPremise'!A:E,5,0),0)</f>
        <v>56</v>
      </c>
      <c r="P99" s="69">
        <f t="shared" si="36"/>
        <v>58.75</v>
      </c>
      <c r="Q99" s="70">
        <f t="shared" si="37"/>
        <v>0.95319148936170217</v>
      </c>
      <c r="R99" s="11">
        <f t="shared" si="38"/>
        <v>5.0482638888888895E-3</v>
      </c>
      <c r="S99" s="13">
        <f>IFERROR(AVERAGEIF(Tabla5[[#This Row],[TMO SEG GC]:[TMO SEG OP]],"&lt;&gt;0"),0)</f>
        <v>436.17</v>
      </c>
      <c r="T99" s="13">
        <f>IFERROR(VLOOKUP(A99,Rendimiento!A:G,7,0),0)</f>
        <v>436.17</v>
      </c>
      <c r="U99" s="13" t="str">
        <f>IFERROR(VLOOKUP(A99,'Rendimiento OnPremise'!A:U,21,0),"")</f>
        <v/>
      </c>
      <c r="V99" s="11">
        <f t="shared" si="39"/>
        <v>5.213136574074074E-3</v>
      </c>
      <c r="W99" s="12">
        <f>IFERROR(VLOOKUP(A99,Rendimiento!A:ZZ,8,0),0)</f>
        <v>450.41500000000002</v>
      </c>
      <c r="X99" s="11">
        <f t="shared" si="40"/>
        <v>9.0358796296296294E-5</v>
      </c>
      <c r="Y99" s="12">
        <f>IFERROR(VLOOKUP(A99,Rendimiento!A:ZZ,9,0),0)</f>
        <v>7.8070000000000004</v>
      </c>
      <c r="Z99" s="11">
        <f t="shared" si="41"/>
        <v>0</v>
      </c>
      <c r="AA99" s="12">
        <f>IFERROR(VLOOKUP(Tabla5[[#This Row],[DNI]],Rendimiento!A:J,10,0),0)</f>
        <v>0</v>
      </c>
      <c r="AB99" s="17" t="str">
        <f>IFERROR(VLOOKUP(Tabla5[[#This Row],[DNI]],Calidad!A:Q,17,0),"-")</f>
        <v>-</v>
      </c>
      <c r="AC99" s="74">
        <f>IFERROR(VLOOKUP(Tabla5[[#This Row],[DNI]],Satisfacción!A:H,8,0),"-")</f>
        <v>1</v>
      </c>
      <c r="AD99" s="16"/>
      <c r="AE99" s="115">
        <f>IFERROR(VLOOKUP(Tabla5[[#This Row],[DNI]],Toma!A:ZY,'Resumen Asesores'!AE$14,0),"")</f>
        <v>1</v>
      </c>
      <c r="AF99" s="115">
        <f>IFERROR(VLOOKUP(Tabla5[[#This Row],[DNI]],Toma!A:ZY,'Resumen Asesores'!AF$14,0),"")</f>
        <v>0</v>
      </c>
      <c r="AG99" s="115">
        <f>IFERROR(VLOOKUP(Tabla5[[#This Row],[DNI]],Toma!A:ZY,'Resumen Asesores'!AG$14,0),"")</f>
        <v>0</v>
      </c>
      <c r="AH99" s="115">
        <f>IFERROR(VLOOKUP(Tabla5[[#This Row],[DNI]],Toma!A:ZY,'Resumen Asesores'!AH$14,0),"")</f>
        <v>0</v>
      </c>
      <c r="AI99" s="115">
        <f>IFERROR(VLOOKUP(Tabla5[[#This Row],[DNI]],Toma!A:ZY,'Resumen Asesores'!AI$14,0),"")</f>
        <v>0</v>
      </c>
      <c r="AJ99" s="115">
        <f>IFERROR(VLOOKUP(Tabla5[[#This Row],[DNI]],Toma!A:ZY,'Resumen Asesores'!AJ$14,0),"")</f>
        <v>0</v>
      </c>
      <c r="AK99" s="115">
        <f>IFERROR(VLOOKUP(Tabla5[[#This Row],[DNI]],Toma!A:ZY,'Resumen Asesores'!AK$14,0),"")</f>
        <v>21</v>
      </c>
      <c r="AL99" s="115">
        <f>IFERROR(VLOOKUP(Tabla5[[#This Row],[DNI]],Toma!A:ZY,'Resumen Asesores'!AL$14,0),"")</f>
        <v>0</v>
      </c>
      <c r="AM99" s="115">
        <f>IFERROR(VLOOKUP(Tabla5[[#This Row],[DNI]],Toma!A:ZY,'Resumen Asesores'!AM$14,0),"")</f>
        <v>0</v>
      </c>
      <c r="AN99" s="115">
        <f>IFERROR(VLOOKUP(Tabla5[[#This Row],[DNI]],Toma!A:ZY,'Resumen Asesores'!AN$14,0),"")</f>
        <v>0</v>
      </c>
      <c r="AO99" s="115">
        <f>IFERROR(VLOOKUP(Tabla5[[#This Row],[DNI]],Toma!A:ZY,'Resumen Asesores'!AO$14,0),"")</f>
        <v>0</v>
      </c>
      <c r="AP99" s="9">
        <f t="shared" si="42"/>
        <v>0</v>
      </c>
      <c r="AQ99" s="115">
        <f>SUM(Tabla5[[#This Row],[Asistidos]:[DSO]])</f>
        <v>22</v>
      </c>
      <c r="AR99" s="114" t="str">
        <f>IF(Tabla5[[#This Row],[% Horas]]=0,"-",IF(Tabla5[[#This Row],[% Horas]]&gt;=92%,"Cumple","No Cumple"))</f>
        <v>Cumple</v>
      </c>
      <c r="AS99" s="114" t="str">
        <f>IF(Tabla5[[#This Row],[% Productividad]]=0,"-",IF(Tabla5[[#This Row],[% Productividad]]&gt;=100%,"Cumple","No Cumple"))</f>
        <v>No Cumple</v>
      </c>
      <c r="AT99" s="114" t="str">
        <f>IF(Tabla5[[#This Row],[TMO FIN SEG]]=0,"-",IF(Tabla5[[#This Row],[TMO FIN SEG]]&lt;290,"Cumple","No Cumple"))</f>
        <v>No Cumple</v>
      </c>
      <c r="AU99" s="114" t="str">
        <f>IF(Tabla5[[#This Row],[Nota de Calidad]]="-","-",IF(Tabla5[[#This Row],[Nota de Calidad]]&gt;=85%,"Cumple","No Cumple"))</f>
        <v>-</v>
      </c>
      <c r="AV99" s="114" t="str">
        <f>IF(Tabla5[[#This Row],[Nota de Satisfación]]="-","-",IF(Tabla5[[#This Row],[Nota de Satisfación]]&gt;=78%,"Cumple","No Cumple"))</f>
        <v>Cumple</v>
      </c>
      <c r="AW99" s="114" t="str">
        <f>IF(Tabla5[[#This Row],[Asistidos]]=0,"-",IF(Tabla5[[#This Row],[F]]&gt;=1,"No Cumple","Cumple"))</f>
        <v>Cumple</v>
      </c>
      <c r="AX99" s="114">
        <f>COUNTIF(Tabla5[[#This Row],[Adherencia]:[Presentismo]],"No Cumple")</f>
        <v>2</v>
      </c>
      <c r="AY99" s="70" t="str">
        <f t="shared" si="43"/>
        <v/>
      </c>
      <c r="AZ99" s="71">
        <f>IFERROR(Tabla5[[#This Row],[Llam. Atendidas]]*2.56779661016949,0)</f>
        <v>143.79661016949143</v>
      </c>
      <c r="BA99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99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99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0</v>
      </c>
      <c r="BD99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99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99" s="116">
        <f>SUM(Tabla5[[#This Row],[Maqueta Reclamos]:[Maqueta Adherencia]])</f>
        <v>0</v>
      </c>
      <c r="BG99" s="117" t="str">
        <f>IF(Tabla5[[#This Row],[Asistidos]]&lt;15,"No","Si")</f>
        <v>No</v>
      </c>
      <c r="BH99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99" s="72"/>
    </row>
    <row r="100" spans="1:61" x14ac:dyDescent="0.25">
      <c r="A100" s="30" t="s">
        <v>673</v>
      </c>
      <c r="B100" s="30" t="s">
        <v>675</v>
      </c>
      <c r="C100" s="30" t="s">
        <v>28</v>
      </c>
      <c r="D100" s="67">
        <f>IFERROR(VLOOKUP(Tabla5[[#This Row],[DNI]],Toma!A:F,6,0),"")</f>
        <v>45925</v>
      </c>
      <c r="E100" s="67">
        <f>IFERROR(VLOOKUP(Tabla5[[#This Row],[DNI]],Toma!A:G,7,0),"")</f>
        <v>0</v>
      </c>
      <c r="F100" s="30" t="str">
        <f t="shared" ca="1" si="33"/>
        <v>0 año(s); 1 mes(es) y 0 día(s)</v>
      </c>
      <c r="G100" s="30" t="str">
        <f t="shared" si="34"/>
        <v>NUEVO</v>
      </c>
      <c r="H100" s="114" t="str">
        <f>IFERROR(VLOOKUP(Tabla5[[#This Row],[DNI]],Toma!A:ZY,9,0),"")</f>
        <v>TARDE</v>
      </c>
      <c r="I100" s="114" t="str">
        <f>UPPER(IFERROR(VLOOKUP(Tabla5[[#This Row],[DNI]],Toma!A:ZY,5,0),""))</f>
        <v>ACTIVO</v>
      </c>
      <c r="J100" s="114" t="str">
        <f>IFERROR(VLOOKUP(Tabla5[[#This Row],[DNI]],Toma!A:ZY,14,0),"")</f>
        <v>MESA AYUDA</v>
      </c>
      <c r="K100" s="114" t="str">
        <f>IFERROR(VLOOKUP(Tabla5[[#This Row],[DNI]],Toma!A:ZY,10,0),"")</f>
        <v>FULL TIME</v>
      </c>
      <c r="L100" s="68">
        <f>IFERROR(IFERROR(VLOOKUP(A100,Estado!A:E,5,0),"")+IFERROR(VLOOKUP(A100,'Estados OnPremise'!A:D,4,0),""),IFERROR(VLOOKUP(A100,Estado!A:E,5,0),""))</f>
        <v>5.0366265624999995</v>
      </c>
      <c r="M100" s="68">
        <f>IF(Tabla5[[#This Row],[Modalidad]]="FULL TIME",IFERROR((AE100+AF100)*"08:00:00",0),IFERROR((AE100+AF100)*"04:00:00",0))</f>
        <v>5.6666666666666661</v>
      </c>
      <c r="N100" s="16">
        <f t="shared" si="35"/>
        <v>0.88881645220588235</v>
      </c>
      <c r="O100" s="114">
        <f>IFERROR(VLOOKUP(A100,Rendimiento!A:E,5,0),"")+IFERROR(VLOOKUP(A100,'Rendimiento OnPremise'!A:E,5,0),0)</f>
        <v>1251</v>
      </c>
      <c r="P100" s="69">
        <f t="shared" si="36"/>
        <v>998.75</v>
      </c>
      <c r="Q100" s="70">
        <f t="shared" si="37"/>
        <v>1.2525657071339173</v>
      </c>
      <c r="R100" s="11">
        <f t="shared" si="38"/>
        <v>2.465810185185185E-3</v>
      </c>
      <c r="S100" s="13">
        <f>IFERROR(AVERAGEIF(Tabla5[[#This Row],[TMO SEG GC]:[TMO SEG OP]],"&lt;&gt;0"),0)</f>
        <v>213.04599999999999</v>
      </c>
      <c r="T100" s="13">
        <f>IFERROR(VLOOKUP(A100,Rendimiento!A:G,7,0),0)</f>
        <v>213.04599999999999</v>
      </c>
      <c r="U100" s="13" t="str">
        <f>IFERROR(VLOOKUP(A100,'Rendimiento OnPremise'!A:U,21,0),"")</f>
        <v/>
      </c>
      <c r="V100" s="11">
        <f t="shared" si="39"/>
        <v>2.7172569444444445E-3</v>
      </c>
      <c r="W100" s="12">
        <f>IFERROR(VLOOKUP(A100,Rendimiento!A:ZZ,8,0),0)</f>
        <v>234.77099999999999</v>
      </c>
      <c r="X100" s="11">
        <f t="shared" si="40"/>
        <v>9.5532407407407404E-5</v>
      </c>
      <c r="Y100" s="12">
        <f>IFERROR(VLOOKUP(A100,Rendimiento!A:ZZ,9,0),0)</f>
        <v>8.2539999999999996</v>
      </c>
      <c r="Z100" s="11">
        <f t="shared" si="41"/>
        <v>0</v>
      </c>
      <c r="AA100" s="12">
        <f>IFERROR(VLOOKUP(Tabla5[[#This Row],[DNI]],Rendimiento!A:J,10,0),0)</f>
        <v>0</v>
      </c>
      <c r="AB100" s="17">
        <f>IFERROR(VLOOKUP(Tabla5[[#This Row],[DNI]],Calidad!A:Q,17,0),"-")</f>
        <v>0.91799999999999993</v>
      </c>
      <c r="AC100" s="74">
        <f>IFERROR(VLOOKUP(Tabla5[[#This Row],[DNI]],Satisfacción!A:H,8,0),"-")</f>
        <v>0.80069930069930073</v>
      </c>
      <c r="AD100" s="16"/>
      <c r="AE100" s="115">
        <f>IFERROR(VLOOKUP(Tabla5[[#This Row],[DNI]],Toma!A:ZY,'Resumen Asesores'!AE$14,0),"")</f>
        <v>16</v>
      </c>
      <c r="AF100" s="115">
        <f>IFERROR(VLOOKUP(Tabla5[[#This Row],[DNI]],Toma!A:ZY,'Resumen Asesores'!AF$14,0),"")</f>
        <v>1</v>
      </c>
      <c r="AG100" s="115">
        <f>IFERROR(VLOOKUP(Tabla5[[#This Row],[DNI]],Toma!A:ZY,'Resumen Asesores'!AG$14,0),"")</f>
        <v>0</v>
      </c>
      <c r="AH100" s="115">
        <f>IFERROR(VLOOKUP(Tabla5[[#This Row],[DNI]],Toma!A:ZY,'Resumen Asesores'!AH$14,0),"")</f>
        <v>0</v>
      </c>
      <c r="AI100" s="115">
        <f>IFERROR(VLOOKUP(Tabla5[[#This Row],[DNI]],Toma!A:ZY,'Resumen Asesores'!AI$14,0),"")</f>
        <v>0</v>
      </c>
      <c r="AJ100" s="115">
        <f>IFERROR(VLOOKUP(Tabla5[[#This Row],[DNI]],Toma!A:ZY,'Resumen Asesores'!AJ$14,0),"")</f>
        <v>0</v>
      </c>
      <c r="AK100" s="115">
        <f>IFERROR(VLOOKUP(Tabla5[[#This Row],[DNI]],Toma!A:ZY,'Resumen Asesores'!AK$14,0),"")</f>
        <v>0</v>
      </c>
      <c r="AL100" s="115">
        <f>IFERROR(VLOOKUP(Tabla5[[#This Row],[DNI]],Toma!A:ZY,'Resumen Asesores'!AL$14,0),"")</f>
        <v>0</v>
      </c>
      <c r="AM100" s="115">
        <f>IFERROR(VLOOKUP(Tabla5[[#This Row],[DNI]],Toma!A:ZY,'Resumen Asesores'!AM$14,0),"")</f>
        <v>0</v>
      </c>
      <c r="AN100" s="115">
        <f>IFERROR(VLOOKUP(Tabla5[[#This Row],[DNI]],Toma!A:ZY,'Resumen Asesores'!AN$14,0),"")</f>
        <v>0</v>
      </c>
      <c r="AO100" s="115">
        <f>IFERROR(VLOOKUP(Tabla5[[#This Row],[DNI]],Toma!A:ZY,'Resumen Asesores'!AO$14,0),"")</f>
        <v>4</v>
      </c>
      <c r="AP100" s="9">
        <f t="shared" si="42"/>
        <v>1</v>
      </c>
      <c r="AQ100" s="115">
        <f>SUM(Tabla5[[#This Row],[Asistidos]:[DSO]])</f>
        <v>21</v>
      </c>
      <c r="AR100" s="114" t="str">
        <f>IF(Tabla5[[#This Row],[% Horas]]=0,"-",IF(Tabla5[[#This Row],[% Horas]]&gt;=92%,"Cumple","No Cumple"))</f>
        <v>No Cumple</v>
      </c>
      <c r="AS100" s="114" t="str">
        <f>IF(Tabla5[[#This Row],[% Productividad]]=0,"-",IF(Tabla5[[#This Row],[% Productividad]]&gt;=100%,"Cumple","No Cumple"))</f>
        <v>Cumple</v>
      </c>
      <c r="AT100" s="114" t="str">
        <f>IF(Tabla5[[#This Row],[TMO FIN SEG]]=0,"-",IF(Tabla5[[#This Row],[TMO FIN SEG]]&lt;290,"Cumple","No Cumple"))</f>
        <v>Cumple</v>
      </c>
      <c r="AU100" s="114" t="str">
        <f>IF(Tabla5[[#This Row],[Nota de Calidad]]="-","-",IF(Tabla5[[#This Row],[Nota de Calidad]]&gt;=85%,"Cumple","No Cumple"))</f>
        <v>Cumple</v>
      </c>
      <c r="AV100" s="114" t="str">
        <f>IF(Tabla5[[#This Row],[Nota de Satisfación]]="-","-",IF(Tabla5[[#This Row],[Nota de Satisfación]]&gt;=78%,"Cumple","No Cumple"))</f>
        <v>Cumple</v>
      </c>
      <c r="AW100" s="114" t="str">
        <f>IF(Tabla5[[#This Row],[Asistidos]]=0,"-",IF(Tabla5[[#This Row],[F]]&gt;=1,"No Cumple","Cumple"))</f>
        <v>No Cumple</v>
      </c>
      <c r="AX100" s="114">
        <f>COUNTIF(Tabla5[[#This Row],[Adherencia]:[Presentismo]],"No Cumple")</f>
        <v>2</v>
      </c>
      <c r="AY100" s="70">
        <f t="shared" si="43"/>
        <v>0.25</v>
      </c>
      <c r="AZ100" s="71">
        <f>IFERROR(Tabla5[[#This Row],[Llam. Atendidas]]*2.56779661016949,0)</f>
        <v>3212.3135593220318</v>
      </c>
      <c r="BA100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100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35</v>
      </c>
      <c r="BC100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55</v>
      </c>
      <c r="BD100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100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100" s="116">
        <f>SUM(Tabla5[[#This Row],[Maqueta Reclamos]:[Maqueta Adherencia]])</f>
        <v>90</v>
      </c>
      <c r="BG100" s="117" t="str">
        <f>IF(Tabla5[[#This Row],[Asistidos]]&lt;15,"No","Si")</f>
        <v>Si</v>
      </c>
      <c r="BH100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67.5</v>
      </c>
      <c r="BI100" s="72"/>
    </row>
    <row r="101" spans="1:61" x14ac:dyDescent="0.25">
      <c r="A101" s="30" t="s">
        <v>536</v>
      </c>
      <c r="B101" s="30" t="s">
        <v>545</v>
      </c>
      <c r="C101" s="30" t="s">
        <v>28</v>
      </c>
      <c r="D101" s="67">
        <f>IFERROR(VLOOKUP(Tabla5[[#This Row],[DNI]],Toma!A:F,6,0),"")</f>
        <v>45901</v>
      </c>
      <c r="E101" s="67">
        <f>IFERROR(VLOOKUP(Tabla5[[#This Row],[DNI]],Toma!A:G,7,0),"")</f>
        <v>0</v>
      </c>
      <c r="F101" s="30" t="str">
        <f t="shared" ca="1" si="33"/>
        <v>0 año(s); 1 mes(es) y 24 día(s)</v>
      </c>
      <c r="G101" s="30" t="str">
        <f t="shared" si="34"/>
        <v>NUEVO</v>
      </c>
      <c r="H101" s="114" t="str">
        <f>IFERROR(VLOOKUP(Tabla5[[#This Row],[DNI]],Toma!A:ZY,9,0),"")</f>
        <v>TARDE</v>
      </c>
      <c r="I101" s="114" t="str">
        <f>UPPER(IFERROR(VLOOKUP(Tabla5[[#This Row],[DNI]],Toma!A:ZY,5,0),""))</f>
        <v>ACTIVO</v>
      </c>
      <c r="J101" s="114" t="str">
        <f>IFERROR(VLOOKUP(Tabla5[[#This Row],[DNI]],Toma!A:ZY,14,0),"")</f>
        <v>MESA AYUDA</v>
      </c>
      <c r="K101" s="114" t="str">
        <f>IFERROR(VLOOKUP(Tabla5[[#This Row],[DNI]],Toma!A:ZY,10,0),"")</f>
        <v>PART TIME</v>
      </c>
      <c r="L101" s="68">
        <f>IFERROR(IFERROR(VLOOKUP(A101,Estado!A:E,5,0),"")+IFERROR(VLOOKUP(A101,'Estados OnPremise'!A:D,4,0),""),IFERROR(VLOOKUP(A101,Estado!A:E,5,0),""))</f>
        <v>2.992340914351852</v>
      </c>
      <c r="M101" s="68">
        <f>IF(Tabla5[[#This Row],[Modalidad]]="FULL TIME",IFERROR((AE101+AF101)*"08:00:00",0),IFERROR((AE101+AF101)*"04:00:00",0))</f>
        <v>3</v>
      </c>
      <c r="N101" s="16">
        <f t="shared" si="35"/>
        <v>0.99744697145061734</v>
      </c>
      <c r="O101" s="114">
        <f>IFERROR(VLOOKUP(A101,Rendimiento!A:E,5,0),"")+IFERROR(VLOOKUP(A101,'Rendimiento OnPremise'!A:E,5,0),0)</f>
        <v>508</v>
      </c>
      <c r="P101" s="69">
        <f t="shared" si="36"/>
        <v>528.75</v>
      </c>
      <c r="Q101" s="70">
        <f t="shared" si="37"/>
        <v>0.96075650118203315</v>
      </c>
      <c r="R101" s="11">
        <f t="shared" si="38"/>
        <v>4.838449074074074E-3</v>
      </c>
      <c r="S101" s="13">
        <f>IFERROR(AVERAGEIF(Tabla5[[#This Row],[TMO SEG GC]:[TMO SEG OP]],"&lt;&gt;0"),0)</f>
        <v>418.04199999999997</v>
      </c>
      <c r="T101" s="13">
        <f>IFERROR(VLOOKUP(A101,Rendimiento!A:G,7,0),0)</f>
        <v>418.04199999999997</v>
      </c>
      <c r="U101" s="13" t="str">
        <f>IFERROR(VLOOKUP(A101,'Rendimiento OnPremise'!A:U,21,0),"")</f>
        <v/>
      </c>
      <c r="V101" s="11">
        <f t="shared" si="39"/>
        <v>4.736041666666667E-3</v>
      </c>
      <c r="W101" s="12">
        <f>IFERROR(VLOOKUP(A101,Rendimiento!A:ZZ,8,0),0)</f>
        <v>409.19400000000002</v>
      </c>
      <c r="X101" s="11">
        <f t="shared" si="40"/>
        <v>1.1562500000000001E-4</v>
      </c>
      <c r="Y101" s="12">
        <f>IFERROR(VLOOKUP(A101,Rendimiento!A:ZZ,9,0),0)</f>
        <v>9.99</v>
      </c>
      <c r="Z101" s="11">
        <f t="shared" si="41"/>
        <v>0</v>
      </c>
      <c r="AA101" s="12">
        <f>IFERROR(VLOOKUP(Tabla5[[#This Row],[DNI]],Rendimiento!A:J,10,0),0)</f>
        <v>0</v>
      </c>
      <c r="AB101" s="17">
        <f>IFERROR(VLOOKUP(Tabla5[[#This Row],[DNI]],Calidad!A:Q,17,0),"-")</f>
        <v>0.873</v>
      </c>
      <c r="AC101" s="74">
        <f>IFERROR(VLOOKUP(Tabla5[[#This Row],[DNI]],Satisfacción!A:H,8,0),"-")</f>
        <v>0.87272727272727268</v>
      </c>
      <c r="AD101" s="16"/>
      <c r="AE101" s="115">
        <f>IFERROR(VLOOKUP(Tabla5[[#This Row],[DNI]],Toma!A:ZY,'Resumen Asesores'!AE$14,0),"")</f>
        <v>18</v>
      </c>
      <c r="AF101" s="115">
        <f>IFERROR(VLOOKUP(Tabla5[[#This Row],[DNI]],Toma!A:ZY,'Resumen Asesores'!AF$14,0),"")</f>
        <v>0</v>
      </c>
      <c r="AG101" s="115">
        <f>IFERROR(VLOOKUP(Tabla5[[#This Row],[DNI]],Toma!A:ZY,'Resumen Asesores'!AG$14,0),"")</f>
        <v>0</v>
      </c>
      <c r="AH101" s="115">
        <f>IFERROR(VLOOKUP(Tabla5[[#This Row],[DNI]],Toma!A:ZY,'Resumen Asesores'!AH$14,0),"")</f>
        <v>0</v>
      </c>
      <c r="AI101" s="115">
        <f>IFERROR(VLOOKUP(Tabla5[[#This Row],[DNI]],Toma!A:ZY,'Resumen Asesores'!AI$14,0),"")</f>
        <v>0</v>
      </c>
      <c r="AJ101" s="115">
        <f>IFERROR(VLOOKUP(Tabla5[[#This Row],[DNI]],Toma!A:ZY,'Resumen Asesores'!AJ$14,0),"")</f>
        <v>0</v>
      </c>
      <c r="AK101" s="115">
        <f>IFERROR(VLOOKUP(Tabla5[[#This Row],[DNI]],Toma!A:ZY,'Resumen Asesores'!AK$14,0),"")</f>
        <v>0</v>
      </c>
      <c r="AL101" s="115">
        <f>IFERROR(VLOOKUP(Tabla5[[#This Row],[DNI]],Toma!A:ZY,'Resumen Asesores'!AL$14,0),"")</f>
        <v>0</v>
      </c>
      <c r="AM101" s="115">
        <f>IFERROR(VLOOKUP(Tabla5[[#This Row],[DNI]],Toma!A:ZY,'Resumen Asesores'!AM$14,0),"")</f>
        <v>1</v>
      </c>
      <c r="AN101" s="115">
        <f>IFERROR(VLOOKUP(Tabla5[[#This Row],[DNI]],Toma!A:ZY,'Resumen Asesores'!AN$14,0),"")</f>
        <v>0</v>
      </c>
      <c r="AO101" s="115">
        <f>IFERROR(VLOOKUP(Tabla5[[#This Row],[DNI]],Toma!A:ZY,'Resumen Asesores'!AO$14,0),"")</f>
        <v>3</v>
      </c>
      <c r="AP101" s="9">
        <f t="shared" si="42"/>
        <v>0</v>
      </c>
      <c r="AQ101" s="115">
        <f>SUM(Tabla5[[#This Row],[Asistidos]:[DSO]])</f>
        <v>22</v>
      </c>
      <c r="AR101" s="114" t="str">
        <f>IF(Tabla5[[#This Row],[% Horas]]=0,"-",IF(Tabla5[[#This Row],[% Horas]]&gt;=92%,"Cumple","No Cumple"))</f>
        <v>Cumple</v>
      </c>
      <c r="AS101" s="114" t="str">
        <f>IF(Tabla5[[#This Row],[% Productividad]]=0,"-",IF(Tabla5[[#This Row],[% Productividad]]&gt;=100%,"Cumple","No Cumple"))</f>
        <v>No Cumple</v>
      </c>
      <c r="AT101" s="114" t="str">
        <f>IF(Tabla5[[#This Row],[TMO FIN SEG]]=0,"-",IF(Tabla5[[#This Row],[TMO FIN SEG]]&lt;290,"Cumple","No Cumple"))</f>
        <v>No Cumple</v>
      </c>
      <c r="AU101" s="114" t="str">
        <f>IF(Tabla5[[#This Row],[Nota de Calidad]]="-","-",IF(Tabla5[[#This Row],[Nota de Calidad]]&gt;=85%,"Cumple","No Cumple"))</f>
        <v>Cumple</v>
      </c>
      <c r="AV101" s="114" t="str">
        <f>IF(Tabla5[[#This Row],[Nota de Satisfación]]="-","-",IF(Tabla5[[#This Row],[Nota de Satisfación]]&gt;=78%,"Cumple","No Cumple"))</f>
        <v>Cumple</v>
      </c>
      <c r="AW101" s="114" t="str">
        <f>IF(Tabla5[[#This Row],[Asistidos]]=0,"-",IF(Tabla5[[#This Row],[F]]&gt;=1,"No Cumple","Cumple"))</f>
        <v>Cumple</v>
      </c>
      <c r="AX101" s="114">
        <f>COUNTIF(Tabla5[[#This Row],[Adherencia]:[Presentismo]],"No Cumple")</f>
        <v>2</v>
      </c>
      <c r="AY101" s="70" t="str">
        <f t="shared" si="43"/>
        <v/>
      </c>
      <c r="AZ101" s="71">
        <f>IFERROR(Tabla5[[#This Row],[Llam. Atendidas]]*2.56779661016949,0)</f>
        <v>1304.440677966101</v>
      </c>
      <c r="BA101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101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101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0</v>
      </c>
      <c r="BD101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101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0</v>
      </c>
      <c r="BF101" s="116">
        <f>SUM(Tabla5[[#This Row],[Maqueta Reclamos]:[Maqueta Adherencia]])</f>
        <v>0</v>
      </c>
      <c r="BG101" s="117" t="str">
        <f>IF(Tabla5[[#This Row],[Asistidos]]&lt;15,"No","Si")</f>
        <v>Si</v>
      </c>
      <c r="BH101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0</v>
      </c>
      <c r="BI101" s="72"/>
    </row>
    <row r="102" spans="1:61" x14ac:dyDescent="0.25">
      <c r="A102" s="30" t="s">
        <v>69</v>
      </c>
      <c r="B102" s="30" t="s">
        <v>71</v>
      </c>
      <c r="C102" s="30" t="s">
        <v>28</v>
      </c>
      <c r="D102" s="67">
        <f>IFERROR(VLOOKUP(Tabla5[[#This Row],[DNI]],Toma!A:F,6,0),"")</f>
        <v>44783</v>
      </c>
      <c r="E102" s="67">
        <f>IFERROR(VLOOKUP(Tabla5[[#This Row],[DNI]],Toma!A:G,7,0),"")</f>
        <v>0</v>
      </c>
      <c r="F102" s="30" t="str">
        <f t="shared" ca="1" si="33"/>
        <v>3 año(s); 2 mes(es) y 15 día(s)</v>
      </c>
      <c r="G102" s="30" t="str">
        <f t="shared" si="34"/>
        <v>ANTIGUO</v>
      </c>
      <c r="H102" s="114" t="str">
        <f>IFERROR(VLOOKUP(Tabla5[[#This Row],[DNI]],Toma!A:ZY,9,0),"")</f>
        <v>MADRUGADA</v>
      </c>
      <c r="I102" s="114" t="str">
        <f>UPPER(IFERROR(VLOOKUP(Tabla5[[#This Row],[DNI]],Toma!A:ZY,5,0),""))</f>
        <v>ACTIVO</v>
      </c>
      <c r="J102" s="114" t="str">
        <f>IFERROR(VLOOKUP(Tabla5[[#This Row],[DNI]],Toma!A:ZY,14,0),"")</f>
        <v>MESA AYUDA</v>
      </c>
      <c r="K102" s="114" t="str">
        <f>IFERROR(VLOOKUP(Tabla5[[#This Row],[DNI]],Toma!A:ZY,10,0),"")</f>
        <v>FULL TIME</v>
      </c>
      <c r="L102" s="68">
        <f>IFERROR(IFERROR(VLOOKUP(A102,Estado!A:E,5,0),"")+IFERROR(VLOOKUP(A102,'Estados OnPremise'!A:D,4,0),""),IFERROR(VLOOKUP(A102,Estado!A:E,5,0),""))</f>
        <v>6.6732714120370371</v>
      </c>
      <c r="M102" s="68">
        <f>IF(Tabla5[[#This Row],[Modalidad]]="FULL TIME",IFERROR((AE102+AF102)*"08:00:00",0),IFERROR((AE102+AF102)*"04:00:00",0))</f>
        <v>6.333333333333333</v>
      </c>
      <c r="N102" s="16">
        <f t="shared" si="35"/>
        <v>1</v>
      </c>
      <c r="O102" s="114">
        <f>IFERROR(VLOOKUP(A102,Rendimiento!A:E,5,0),"")+IFERROR(VLOOKUP(A102,'Rendimiento OnPremise'!A:E,5,0),0)</f>
        <v>554</v>
      </c>
      <c r="P102" s="69">
        <f t="shared" si="36"/>
        <v>1116.25</v>
      </c>
      <c r="Q102" s="70">
        <f t="shared" si="37"/>
        <v>0.49630459126539755</v>
      </c>
      <c r="R102" s="11">
        <f t="shared" si="38"/>
        <v>2.2956712962962965E-3</v>
      </c>
      <c r="S102" s="13">
        <f>IFERROR(AVERAGEIF(Tabla5[[#This Row],[TMO SEG GC]:[TMO SEG OP]],"&lt;&gt;0"),0)</f>
        <v>198.346</v>
      </c>
      <c r="T102" s="13">
        <f>IFERROR(VLOOKUP(A102,Rendimiento!A:G,7,0),0)</f>
        <v>198.346</v>
      </c>
      <c r="U102" s="13" t="str">
        <f>IFERROR(VLOOKUP(A102,'Rendimiento OnPremise'!A:U,21,0),"")</f>
        <v/>
      </c>
      <c r="V102" s="11">
        <f t="shared" si="39"/>
        <v>3.0669791666666671E-3</v>
      </c>
      <c r="W102" s="12">
        <f>IFERROR(VLOOKUP(A102,Rendimiento!A:ZZ,8,0),0)</f>
        <v>264.98700000000002</v>
      </c>
      <c r="X102" s="11">
        <f t="shared" si="40"/>
        <v>1.1222222222222222E-4</v>
      </c>
      <c r="Y102" s="12">
        <f>IFERROR(VLOOKUP(A102,Rendimiento!A:ZZ,9,0),0)</f>
        <v>9.6959999999999997</v>
      </c>
      <c r="Z102" s="11">
        <f t="shared" si="41"/>
        <v>8.6724537037037038E-5</v>
      </c>
      <c r="AA102" s="12">
        <f>IFERROR(VLOOKUP(Tabla5[[#This Row],[DNI]],Rendimiento!A:J,10,0),0)</f>
        <v>7.4930000000000003</v>
      </c>
      <c r="AB102" s="17">
        <f>IFERROR(VLOOKUP(Tabla5[[#This Row],[DNI]],Calidad!A:Q,17,0),"-")</f>
        <v>0.89933333333333332</v>
      </c>
      <c r="AC102" s="74">
        <f>IFERROR(VLOOKUP(Tabla5[[#This Row],[DNI]],Satisfacción!A:H,8,0),"-")</f>
        <v>0.81666666666666665</v>
      </c>
      <c r="AD102" s="16"/>
      <c r="AE102" s="115">
        <f>IFERROR(VLOOKUP(Tabla5[[#This Row],[DNI]],Toma!A:ZY,'Resumen Asesores'!AE$14,0),"")</f>
        <v>19</v>
      </c>
      <c r="AF102" s="115">
        <f>IFERROR(VLOOKUP(Tabla5[[#This Row],[DNI]],Toma!A:ZY,'Resumen Asesores'!AF$14,0),"")</f>
        <v>0</v>
      </c>
      <c r="AG102" s="115">
        <f>IFERROR(VLOOKUP(Tabla5[[#This Row],[DNI]],Toma!A:ZY,'Resumen Asesores'!AG$14,0),"")</f>
        <v>0</v>
      </c>
      <c r="AH102" s="115">
        <f>IFERROR(VLOOKUP(Tabla5[[#This Row],[DNI]],Toma!A:ZY,'Resumen Asesores'!AH$14,0),"")</f>
        <v>0</v>
      </c>
      <c r="AI102" s="115">
        <f>IFERROR(VLOOKUP(Tabla5[[#This Row],[DNI]],Toma!A:ZY,'Resumen Asesores'!AI$14,0),"")</f>
        <v>0</v>
      </c>
      <c r="AJ102" s="115">
        <f>IFERROR(VLOOKUP(Tabla5[[#This Row],[DNI]],Toma!A:ZY,'Resumen Asesores'!AJ$14,0),"")</f>
        <v>0</v>
      </c>
      <c r="AK102" s="115">
        <f>IFERROR(VLOOKUP(Tabla5[[#This Row],[DNI]],Toma!A:ZY,'Resumen Asesores'!AK$14,0),"")</f>
        <v>0</v>
      </c>
      <c r="AL102" s="115">
        <f>IFERROR(VLOOKUP(Tabla5[[#This Row],[DNI]],Toma!A:ZY,'Resumen Asesores'!AL$14,0),"")</f>
        <v>0</v>
      </c>
      <c r="AM102" s="115">
        <f>IFERROR(VLOOKUP(Tabla5[[#This Row],[DNI]],Toma!A:ZY,'Resumen Asesores'!AM$14,0),"")</f>
        <v>0</v>
      </c>
      <c r="AN102" s="115">
        <f>IFERROR(VLOOKUP(Tabla5[[#This Row],[DNI]],Toma!A:ZY,'Resumen Asesores'!AN$14,0),"")</f>
        <v>0</v>
      </c>
      <c r="AO102" s="115">
        <f>IFERROR(VLOOKUP(Tabla5[[#This Row],[DNI]],Toma!A:ZY,'Resumen Asesores'!AO$14,0),"")</f>
        <v>3</v>
      </c>
      <c r="AP102" s="9">
        <f t="shared" si="42"/>
        <v>0</v>
      </c>
      <c r="AQ102" s="115">
        <f>SUM(Tabla5[[#This Row],[Asistidos]:[DSO]])</f>
        <v>22</v>
      </c>
      <c r="AR102" s="114" t="str">
        <f>IF(Tabla5[[#This Row],[% Horas]]=0,"-",IF(Tabla5[[#This Row],[% Horas]]&gt;=92%,"Cumple","No Cumple"))</f>
        <v>Cumple</v>
      </c>
      <c r="AS102" s="114" t="str">
        <f>IF(Tabla5[[#This Row],[% Productividad]]=0,"-",IF(Tabla5[[#This Row],[% Productividad]]&gt;=100%,"Cumple","No Cumple"))</f>
        <v>No Cumple</v>
      </c>
      <c r="AT102" s="114" t="str">
        <f>IF(Tabla5[[#This Row],[TMO FIN SEG]]=0,"-",IF(Tabla5[[#This Row],[TMO FIN SEG]]&lt;290,"Cumple","No Cumple"))</f>
        <v>Cumple</v>
      </c>
      <c r="AU102" s="114" t="str">
        <f>IF(Tabla5[[#This Row],[Nota de Calidad]]="-","-",IF(Tabla5[[#This Row],[Nota de Calidad]]&gt;=85%,"Cumple","No Cumple"))</f>
        <v>Cumple</v>
      </c>
      <c r="AV102" s="114" t="str">
        <f>IF(Tabla5[[#This Row],[Nota de Satisfación]]="-","-",IF(Tabla5[[#This Row],[Nota de Satisfación]]&gt;=78%,"Cumple","No Cumple"))</f>
        <v>Cumple</v>
      </c>
      <c r="AW102" s="114" t="str">
        <f>IF(Tabla5[[#This Row],[Asistidos]]=0,"-",IF(Tabla5[[#This Row],[F]]&gt;=1,"No Cumple","Cumple"))</f>
        <v>Cumple</v>
      </c>
      <c r="AX102" s="114">
        <f>COUNTIF(Tabla5[[#This Row],[Adherencia]:[Presentismo]],"No Cumple")</f>
        <v>1</v>
      </c>
      <c r="AY102" s="70" t="str">
        <f t="shared" si="43"/>
        <v/>
      </c>
      <c r="AZ102" s="71">
        <f>IFERROR(Tabla5[[#This Row],[Llam. Atendidas]]*2.56779661016949,0)</f>
        <v>1422.5593220338974</v>
      </c>
      <c r="BA102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102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0</v>
      </c>
      <c r="BC102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60</v>
      </c>
      <c r="BD102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102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40</v>
      </c>
      <c r="BF102" s="116">
        <f>SUM(Tabla5[[#This Row],[Maqueta Reclamos]:[Maqueta Adherencia]])</f>
        <v>100</v>
      </c>
      <c r="BG102" s="117" t="str">
        <f>IF(Tabla5[[#This Row],[Asistidos]]&lt;15,"No","Si")</f>
        <v>Si</v>
      </c>
      <c r="BH102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100</v>
      </c>
      <c r="BI102" s="72"/>
    </row>
    <row r="103" spans="1:61" x14ac:dyDescent="0.25">
      <c r="A103" s="30" t="s">
        <v>38</v>
      </c>
      <c r="B103" s="30" t="s">
        <v>40</v>
      </c>
      <c r="C103" s="30" t="s">
        <v>28</v>
      </c>
      <c r="D103" s="67">
        <f>IFERROR(VLOOKUP(Tabla5[[#This Row],[DNI]],Toma!A:F,6,0),"")</f>
        <v>44459</v>
      </c>
      <c r="E103" s="67">
        <f>IFERROR(VLOOKUP(Tabla5[[#This Row],[DNI]],Toma!A:G,7,0),"")</f>
        <v>0</v>
      </c>
      <c r="F103" s="30" t="str">
        <f t="shared" ca="1" si="33"/>
        <v>4 año(s); 1 mes(es) y 5 día(s)</v>
      </c>
      <c r="G103" s="30" t="str">
        <f t="shared" si="34"/>
        <v>ANTIGUO</v>
      </c>
      <c r="H103" s="114" t="str">
        <f>IFERROR(VLOOKUP(Tabla5[[#This Row],[DNI]],Toma!A:ZY,9,0),"")</f>
        <v>MADRUGADA</v>
      </c>
      <c r="I103" s="114" t="str">
        <f>UPPER(IFERROR(VLOOKUP(Tabla5[[#This Row],[DNI]],Toma!A:ZY,5,0),""))</f>
        <v>ACTIVO</v>
      </c>
      <c r="J103" s="114" t="str">
        <f>IFERROR(VLOOKUP(Tabla5[[#This Row],[DNI]],Toma!A:ZY,14,0),"")</f>
        <v>MESA AYUDA</v>
      </c>
      <c r="K103" s="114" t="str">
        <f>IFERROR(VLOOKUP(Tabla5[[#This Row],[DNI]],Toma!A:ZY,10,0),"")</f>
        <v>FULL TIME</v>
      </c>
      <c r="L103" s="68">
        <f>IFERROR(IFERROR(VLOOKUP(A103,Estado!A:E,5,0),"")+IFERROR(VLOOKUP(A103,'Estados OnPremise'!A:D,4,0),""),IFERROR(VLOOKUP(A103,Estado!A:E,5,0),""))</f>
        <v>5.8242440972222225</v>
      </c>
      <c r="M103" s="68">
        <f>IF(Tabla5[[#This Row],[Modalidad]]="FULL TIME",IFERROR((AE103+AF103)*"08:00:00",0),IFERROR((AE103+AF103)*"04:00:00",0))</f>
        <v>6.333333333333333</v>
      </c>
      <c r="N103" s="16">
        <f t="shared" si="35"/>
        <v>0.91961748903508778</v>
      </c>
      <c r="O103" s="114">
        <f>IFERROR(VLOOKUP(A103,Rendimiento!A:E,5,0),"")+IFERROR(VLOOKUP(A103,'Rendimiento OnPremise'!A:E,5,0),0)</f>
        <v>493</v>
      </c>
      <c r="P103" s="69">
        <f t="shared" si="36"/>
        <v>1116.25</v>
      </c>
      <c r="Q103" s="70">
        <f t="shared" si="37"/>
        <v>0.44165733482642777</v>
      </c>
      <c r="R103" s="11">
        <f t="shared" si="38"/>
        <v>2.7758217592592591E-3</v>
      </c>
      <c r="S103" s="13">
        <f>IFERROR(AVERAGEIF(Tabla5[[#This Row],[TMO SEG GC]:[TMO SEG OP]],"&lt;&gt;0"),0)</f>
        <v>239.83099999999999</v>
      </c>
      <c r="T103" s="13">
        <f>IFERROR(VLOOKUP(A103,Rendimiento!A:G,7,0),0)</f>
        <v>239.83099999999999</v>
      </c>
      <c r="U103" s="13" t="str">
        <f>IFERROR(VLOOKUP(A103,'Rendimiento OnPremise'!A:U,21,0),"")</f>
        <v/>
      </c>
      <c r="V103" s="11">
        <f t="shared" si="39"/>
        <v>2.9018518518518516E-3</v>
      </c>
      <c r="W103" s="12">
        <f>IFERROR(VLOOKUP(A103,Rendimiento!A:ZZ,8,0),0)</f>
        <v>250.72</v>
      </c>
      <c r="X103" s="11">
        <f t="shared" si="40"/>
        <v>1.1374999999999999E-4</v>
      </c>
      <c r="Y103" s="12">
        <f>IFERROR(VLOOKUP(A103,Rendimiento!A:ZZ,9,0),0)</f>
        <v>9.8279999999999994</v>
      </c>
      <c r="Z103" s="11">
        <f t="shared" si="41"/>
        <v>2.8993055555555553E-5</v>
      </c>
      <c r="AA103" s="12">
        <f>IFERROR(VLOOKUP(Tabla5[[#This Row],[DNI]],Rendimiento!A:J,10,0),0)</f>
        <v>2.5049999999999999</v>
      </c>
      <c r="AB103" s="17">
        <f>IFERROR(VLOOKUP(Tabla5[[#This Row],[DNI]],Calidad!A:Q,17,0),"-")</f>
        <v>0.93</v>
      </c>
      <c r="AC103" s="74">
        <f>IFERROR(VLOOKUP(Tabla5[[#This Row],[DNI]],Satisfacción!A:H,8,0),"-")</f>
        <v>0.86206896551724133</v>
      </c>
      <c r="AD103" s="16"/>
      <c r="AE103" s="115">
        <f>IFERROR(VLOOKUP(Tabla5[[#This Row],[DNI]],Toma!A:ZY,'Resumen Asesores'!AE$14,0),"")</f>
        <v>19</v>
      </c>
      <c r="AF103" s="115">
        <f>IFERROR(VLOOKUP(Tabla5[[#This Row],[DNI]],Toma!A:ZY,'Resumen Asesores'!AF$14,0),"")</f>
        <v>0</v>
      </c>
      <c r="AG103" s="115">
        <f>IFERROR(VLOOKUP(Tabla5[[#This Row],[DNI]],Toma!A:ZY,'Resumen Asesores'!AG$14,0),"")</f>
        <v>0</v>
      </c>
      <c r="AH103" s="115">
        <f>IFERROR(VLOOKUP(Tabla5[[#This Row],[DNI]],Toma!A:ZY,'Resumen Asesores'!AH$14,0),"")</f>
        <v>0</v>
      </c>
      <c r="AI103" s="115">
        <f>IFERROR(VLOOKUP(Tabla5[[#This Row],[DNI]],Toma!A:ZY,'Resumen Asesores'!AI$14,0),"")</f>
        <v>0</v>
      </c>
      <c r="AJ103" s="115">
        <f>IFERROR(VLOOKUP(Tabla5[[#This Row],[DNI]],Toma!A:ZY,'Resumen Asesores'!AJ$14,0),"")</f>
        <v>0</v>
      </c>
      <c r="AK103" s="115">
        <f>IFERROR(VLOOKUP(Tabla5[[#This Row],[DNI]],Toma!A:ZY,'Resumen Asesores'!AK$14,0),"")</f>
        <v>0</v>
      </c>
      <c r="AL103" s="115">
        <f>IFERROR(VLOOKUP(Tabla5[[#This Row],[DNI]],Toma!A:ZY,'Resumen Asesores'!AL$14,0),"")</f>
        <v>0</v>
      </c>
      <c r="AM103" s="115">
        <f>IFERROR(VLOOKUP(Tabla5[[#This Row],[DNI]],Toma!A:ZY,'Resumen Asesores'!AM$14,0),"")</f>
        <v>1</v>
      </c>
      <c r="AN103" s="115">
        <f>IFERROR(VLOOKUP(Tabla5[[#This Row],[DNI]],Toma!A:ZY,'Resumen Asesores'!AN$14,0),"")</f>
        <v>0</v>
      </c>
      <c r="AO103" s="115">
        <f>IFERROR(VLOOKUP(Tabla5[[#This Row],[DNI]],Toma!A:ZY,'Resumen Asesores'!AO$14,0),"")</f>
        <v>2</v>
      </c>
      <c r="AP103" s="9">
        <f t="shared" si="42"/>
        <v>0</v>
      </c>
      <c r="AQ103" s="115">
        <f>SUM(Tabla5[[#This Row],[Asistidos]:[DSO]])</f>
        <v>22</v>
      </c>
      <c r="AR103" s="114" t="str">
        <f>IF(Tabla5[[#This Row],[% Horas]]=0,"-",IF(Tabla5[[#This Row],[% Horas]]&gt;=92%,"Cumple","No Cumple"))</f>
        <v>No Cumple</v>
      </c>
      <c r="AS103" s="114" t="str">
        <f>IF(Tabla5[[#This Row],[% Productividad]]=0,"-",IF(Tabla5[[#This Row],[% Productividad]]&gt;=100%,"Cumple","No Cumple"))</f>
        <v>No Cumple</v>
      </c>
      <c r="AT103" s="114" t="str">
        <f>IF(Tabla5[[#This Row],[TMO FIN SEG]]=0,"-",IF(Tabla5[[#This Row],[TMO FIN SEG]]&lt;290,"Cumple","No Cumple"))</f>
        <v>Cumple</v>
      </c>
      <c r="AU103" s="114" t="str">
        <f>IF(Tabla5[[#This Row],[Nota de Calidad]]="-","-",IF(Tabla5[[#This Row],[Nota de Calidad]]&gt;=85%,"Cumple","No Cumple"))</f>
        <v>Cumple</v>
      </c>
      <c r="AV103" s="114" t="str">
        <f>IF(Tabla5[[#This Row],[Nota de Satisfación]]="-","-",IF(Tabla5[[#This Row],[Nota de Satisfación]]&gt;=78%,"Cumple","No Cumple"))</f>
        <v>Cumple</v>
      </c>
      <c r="AW103" s="114" t="str">
        <f>IF(Tabla5[[#This Row],[Asistidos]]=0,"-",IF(Tabla5[[#This Row],[F]]&gt;=1,"No Cumple","Cumple"))</f>
        <v>Cumple</v>
      </c>
      <c r="AX103" s="114">
        <f>COUNTIF(Tabla5[[#This Row],[Adherencia]:[Presentismo]],"No Cumple")</f>
        <v>2</v>
      </c>
      <c r="AY103" s="70" t="str">
        <f t="shared" si="43"/>
        <v/>
      </c>
      <c r="AZ103" s="71">
        <f>IFERROR(Tabla5[[#This Row],[Llam. Atendidas]]*2.56779661016949,0)</f>
        <v>1265.9237288135587</v>
      </c>
      <c r="BA103" s="116">
        <f>IF(Tabla5[[#This Row],[Calculo de Reclamos]]="-",0,IF(AND(Tabla5[[#This Row],[Turno]]="MADRUGADA",Tabla5[[#This Row],[Calculo de Reclamos]]&gt;=1000),Esquema!$B$29,IF(AND(Tabla5[[#This Row],[Turno]]="MADRUGADA",Tabla5[[#This Row],[Calculo de Reclamos]]&lt;=769),0,IF(AND(Tabla5[[#This Row],[Turno]]="MADRUGADA",Tabla5[[#This Row],[Calculo de Reclamos]]&lt;1000),Esquema!$C$29,IF(AND(Tabla5[[#This Row],[Pool]]="CLIENTE INTERNO",Tabla5[[#This Row],[Calculo de Reclamos]]&lt;1),Esquema!$B$15,IF(AND(Tabla5[[#This Row],[Pool]]="CLIENTE INTERNO",Tabla5[[#This Row],[Calculo de Reclamos]]=1),Esquema!$C$15,IF(AND(Tabla5[[#This Row],[Pool]]="CLIENTE INTERNO",Tabla5[[#This Row],[Calculo de Reclamos]]&gt;1),Esquema!$D$15,IF(AND(OR(Tabla5[[#This Row],[Turno]]="TARDE",Tabla5[[#This Row],[Turno]]="MAÑANA"),OR(Tabla5[[#This Row],[Pool]]="MESA AYUDA",Tabla5[[#This Row],[Pool]]="A.CORRESPONSAL",Tabla5[[#This Row],[Pool]]="RECLAMOS"),Tabla5[[#This Row],[Calculo de Reclamos]]&gt;0.9995),Esquema!$B$5,0))))))))</f>
        <v>0</v>
      </c>
      <c r="BB103" s="71">
        <f>IF(Tabla5[[#This Row],[Nota de Calidad]]="-",0,IF(AND(Tabla5[[#This Row],[Turno]]="MADRUGADA",OR(Tabla5[[#This Row],[Pool]]="MESA AYUDA",Tabla5[[#This Row],[Pool]]="A.CORRESPONSAL",Tabla5[[#This Row],[Pool]]="RECLAMOS"),Tabla5[[#This Row],[Nota de Calidad]]&gt;=0.9),Esquema!$B$23,IF(AND(Tabla5[[#This Row],[Pool]]="CLIENTE INTERNO",Tabla5[[#This Row],[Nota de Calidad]]&gt;=0.9),Esquema!$B$13,IF(AND(OR(Tabla5[[#This Row],[Turno]]="TARDE",Tabla5[[#This Row],[Turno]]="MAÑANA"),OR(Tabla5[[#This Row],[Pool]]="MESA AYUDA",Tabla5[[#This Row],[Pool]]="A.CORRESPONSAL",Tabla5[[#This Row],[Pool]]="RECLAMOS"),Tabla5[[#This Row],[Nota de Calidad]]&gt;=0.9),Esquema!$B$3,IF(AND(Tabla5[[#This Row],[Pool]]="POOL QUECHUA",Tabla5[[#This Row],[Nota de Calidad]]&gt;=0.9),Esquema!$B$36,Esquema!$C$36)))))</f>
        <v>40</v>
      </c>
      <c r="BC103" s="72">
        <f>IF(Tabla5[[#This Row],[TMO FIN SEG]]=0,0,IF(AND(Tabla5[[#This Row],[Turno]]="MADRUGADA",OR(Tabla5[[#This Row],[Pool]]="MESA AYUDA",Tabla5[[#This Row],[Pool]]="A.CORRESPONSAL",Tabla5[[#This Row],[Pool]]="RECLAMOS"),Tabla5[[#This Row],[TMO FIN SEG]]&lt;=290),Esquema!$B$27,IF(AND(Tabla5[[#This Row],[Turno]]="MADRUGADA",OR(Tabla5[[#This Row],[Pool]]="MESA AYUDA",Tabla5[[#This Row],[Pool]]="A.CORRESPONSAL",Tabla5[[#This Row],[Pool]]="RECLAMOS"),Tabla5[[#This Row],[TMO FIN SEG]]&gt;320),0,IF(AND(Tabla5[[#This Row],[Turno]]="MADRUGADA",OR(Tabla5[[#This Row],[Pool]]="MESA AYUDA",Tabla5[[#This Row],[Pool]]="A.CORRESPONSAL",Tabla5[[#This Row],[Pool]]="RECLAMOS"),Tabla5[[#This Row],[TMO FIN SEG]]&gt;290),Esquema!$C$27,IF(AND(OR(Tabla5[[#This Row],[Turno]]="TARDE",Tabla5[[#This Row],[Turno]]="MAÑANA"),OR(Tabla5[[#This Row],[Pool]]="MESA AYUDA",Tabla5[[#This Row],[Pool]]="A.CORRESPONSAL",Tabla5[[#This Row],[Pool]]="RECLAMOS"),Tabla5[[#This Row],[TMO FIN SEG]]&lt;=290),Esquema!$B$7,IF(AND(OR(Tabla5[[#This Row],[Turno]]="TARDE",Tabla5[[#This Row],[Turno]]="MAÑANA"),OR(Tabla5[[#This Row],[Pool]]="MESA AYUDA",Tabla5[[#This Row],[Pool]]="A.CORRESPONSAL",Tabla5[[#This Row],[Pool]]="RECLAMOS"),Tabla5[[#This Row],[TMO FIN SEG]]&gt;320),0,IF(AND(OR(Tabla5[[#This Row],[Turno]]="TARDE",Tabla5[[#This Row],[Turno]]="MAÑANA"),OR(Tabla5[[#This Row],[Pool]]="MESA AYUDA",Tabla5[[#This Row],[Pool]]="A.CORRESPONSAL",Tabla5[[#This Row],[Pool]]="RECLAMOS"),Tabla5[[#This Row],[TMO FIN SEG]]&gt;290),Esquema!$C$7,IF(AND(Tabla5[[#This Row],[Pool]]="CLIENTE INTERNO",Tabla5[[#This Row],[TMO FIN SEG]]&lt;=290),Esquema!$B$17,IF(AND(Tabla5[[#This Row],[Pool]]="CLIENTE INTERNO",Tabla5[[#This Row],[TMO FIN SEG]]&gt;320),0,IF(AND(Tabla5[[#This Row],[Pool]]="CLIENTE INTERNO",Tabla5[[#This Row],[TMO FIN SEG]]&gt;290),Esquema!$C$17,IF(AND(Tabla5[[#This Row],[Pool]]="POOL QUECHUA",Tabla5[[#This Row],[TMO FIN SEG]]&lt;=290),Esquema!$B$40,IF(AND(Tabla5[[#This Row],[Pool]]="POOL QUECHUA",Tabla5[[#This Row],[TMO FIN SEG]]&gt;320),0,IF(AND(Tabla5[[#This Row],[Pool]]="POOL QUECHUA",Tabla5[[#This Row],[TMO FIN SEG]]&gt;290),Esquema!$C$40,"")))))))))))))</f>
        <v>60</v>
      </c>
      <c r="BD103" s="72">
        <f>IF(Tabla5[[#This Row],[Modalidad]]="PART TIME",IF(AND(OR(Tabla5[[#This Row],[Turno]]="MAÑANA",Tabla5[[#This Row],[Turno]]="TARDE"),OR(Tabla5[[#This Row],[Pool]]="MESA AYUDA",Tabla5[[#This Row],[Pool]]="A.CORRESPONSAL",Tabla5[[#This Row],[Pool]]="RECLAMOS"),Tabla5[[#This Row],[Llam. Atendidas]]&gt;855),Esquema!$B$9,IF(AND(OR(Tabla5[[#This Row],[Turno]]="MAÑANA",Tabla5[[#This Row],[Turno]]="TARDE"),OR(Tabla5[[#This Row],[Pool]]="MESA AYUDA",Tabla5[[#This Row],[Pool]]="A.CORRESPONSAL",Tabla5[[#This Row],[Pool]]="RECLAMOS"),Tabla5[[#This Row],[Llam. Atendidas]]&lt;845),0,IF(AND(OR(Tabla5[[#This Row],[Turno]]="MAÑANA",Tabla5[[#This Row],[Turno]]="TARDE"),OR(Tabla5[[#This Row],[Pool]]="MESA AYUDA",Tabla5[[#This Row],[Pool]]="A.CORRESPONSAL",Tabla5[[#This Row],[Pool]]="RECLAMOS"),Tabla5[[#This Row],[Llam. Atendidas]]&gt;845),Esquema!$C$9,IF(Tabla5[[#This Row],[Pool]]="CLIENTE INTERNO",Esquema!$B$19,0)))),IF(AND(OR(Tabla5[[#This Row],[Turno]]="MAÑANA",Tabla5[[#This Row],[Turno]]="TARDE"),OR(Tabla5[[#This Row],[Pool]]="MESA AYUDA",Tabla5[[#This Row],[Pool]]="A.CORRESPONSAL",Tabla5[[#This Row],[Pool]]="RECLAMOS"),Tabla5[[#This Row],[Llam. Atendidas]]&gt;1710),Esquema!$B$9,IF(AND(OR(Tabla5[[#This Row],[Turno]]="MAÑANA",Tabla5[[#This Row],[Turno]]="TARDE"),OR(Tabla5[[#This Row],[Pool]]="MESA AYUDA",Tabla5[[#This Row],[Pool]]="A.CORRESPONSAL",Tabla5[[#This Row],[Pool]]="RECLAMOS"),Tabla5[[#This Row],[Llam. Atendidas]]&lt;1694),0,IF(AND(OR(Tabla5[[#This Row],[Turno]]="MAÑANA",Tabla5[[#This Row],[Turno]]="TARDE"),OR(Tabla5[[#This Row],[Pool]]="MESA AYUDA",Tabla5[[#This Row],[Pool]]="A.CORRESPONSAL",Tabla5[[#This Row],[Pool]]="RECLAMOS"),Tabla5[[#This Row],[Llam. Atendidas]]&gt;1694),Esquema!$C$9,IF(Tabla5[[#This Row],[Pool]]="CLIENTE INTERNO",Esquema!$B$19,0)))))</f>
        <v>0</v>
      </c>
      <c r="BE103" s="72">
        <f>IF(Tabla5[[#This Row],[% Horas]]=0,0,IF(AND(Tabla5[[#This Row],[Turno]]="MADRUGADA",Tabla5[[#This Row],[% Horas]]&gt;=0.95),Esquema!$B$25,IF(AND(Tabla5[[#This Row],[Turno]]="MADRUGADA",Tabla5[[#This Row],[% Horas]]&lt;=0.9),0,IF(AND(Tabla5[[#This Row],[Turno]]="MADRUGADA",Tabla5[[#This Row],[% Horas]]&gt;0.9),Esquema!$C$25,IF(AND(Tabla5[[#This Row],[Pool]]="POOL QUECHUA",Tabla5[[#This Row],[% Horas]]&gt;=0.95),Esquema!$B$38,IF(AND(Tabla5[[#This Row],[Pool]]="POOL QUECHUA",Tabla5[[#This Row],[% Horas]]&lt;=0.9),0,IF(AND(Tabla5[[#This Row],[Pool]]="POOL QUECHUA",Tabla5[[#This Row],[% Horas]]&gt;0.9),Esquema!$C$38,0)))))))</f>
        <v>30</v>
      </c>
      <c r="BF103" s="116">
        <f>SUM(Tabla5[[#This Row],[Maqueta Reclamos]:[Maqueta Adherencia]])</f>
        <v>130</v>
      </c>
      <c r="BG103" s="117" t="str">
        <f>IF(Tabla5[[#This Row],[Asistidos]]&lt;15,"No","Si")</f>
        <v>Si</v>
      </c>
      <c r="BH103" s="116">
        <f>IF(Tabla5[[#This Row],[Modalidad]]="PART TIME",IF(Tabla5[[#This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Row],[F]]&gt;=5,0,0)))))/2,IF(Tabla5[[#This Row],[Asistidos]]&lt;15,0,IF(Tabla5[[#This Row],[F]]=0,Tabla5[[#This Row],[Total Cobrar Inicial]],IF(OR(Tabla5[[#This Row],[F]]=1,Tabla5[[#This Row],[F]]=2),Tabla5[[#This Row],[Total Cobrar Inicial]]*0.75,IF(OR(Tabla5[[#This Row],[F]]=3,Tabla5[[#This Row],[F]]=4),Tabla5[[#This Row],[Total Cobrar Inicial]]*0.5,IF(Tabla5[[#This Row],[F]]&gt;=5,0,0))))))</f>
        <v>130</v>
      </c>
      <c r="BI103" s="72"/>
    </row>
    <row r="104" spans="1:61" x14ac:dyDescent="0.25">
      <c r="D104" s="67"/>
      <c r="E104" s="67"/>
      <c r="H104" s="114"/>
      <c r="I104" s="114"/>
      <c r="J104" s="114"/>
      <c r="K104" s="114"/>
      <c r="L104" s="68"/>
      <c r="M104" s="68"/>
      <c r="N104" s="16"/>
      <c r="O104" s="114"/>
      <c r="P104" s="69"/>
      <c r="Q104" s="70"/>
      <c r="R104" s="11"/>
      <c r="S104" s="13"/>
      <c r="T104" s="13"/>
      <c r="U104" s="13"/>
      <c r="V104" s="11"/>
      <c r="W104" s="12"/>
      <c r="X104" s="11"/>
      <c r="Y104" s="12"/>
      <c r="Z104" s="11"/>
      <c r="AA104" s="12"/>
      <c r="AB104" s="17"/>
      <c r="AC104" s="74"/>
      <c r="AD104" s="16"/>
      <c r="AE104" s="115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Q104" s="115"/>
      <c r="AR104" s="114"/>
      <c r="AS104" s="114"/>
      <c r="AT104" s="114"/>
      <c r="AU104" s="114"/>
      <c r="AV104" s="114"/>
      <c r="AW104" s="114"/>
      <c r="AX104" s="114"/>
      <c r="AY104" s="70"/>
      <c r="AZ104" s="71"/>
      <c r="BA104" s="116"/>
      <c r="BB104" s="71"/>
      <c r="BC104" s="72"/>
      <c r="BD104" s="72"/>
      <c r="BE104" s="72"/>
      <c r="BF104" s="116"/>
      <c r="BG104" s="117"/>
      <c r="BH104" s="116">
        <f>SUM(Tabla5[Total Cobrar Final])</f>
        <v>4068.125</v>
      </c>
      <c r="BI104" s="72"/>
    </row>
  </sheetData>
  <mergeCells count="9">
    <mergeCell ref="BA15:BH15"/>
    <mergeCell ref="AY15:AZ15"/>
    <mergeCell ref="A1:K4"/>
    <mergeCell ref="L15:N15"/>
    <mergeCell ref="O15:Q15"/>
    <mergeCell ref="AB15:AC15"/>
    <mergeCell ref="AE15:AP15"/>
    <mergeCell ref="AR15:AX15"/>
    <mergeCell ref="R15:AA15"/>
  </mergeCells>
  <conditionalFormatting sqref="N17:N103">
    <cfRule type="cellIs" dxfId="609" priority="12" operator="greaterThan">
      <formula>0.8999</formula>
    </cfRule>
    <cfRule type="cellIs" dxfId="608" priority="13" operator="greaterThan">
      <formula>0.7999</formula>
    </cfRule>
    <cfRule type="cellIs" dxfId="607" priority="14" operator="lessThan">
      <formula>0.8</formula>
    </cfRule>
  </conditionalFormatting>
  <conditionalFormatting sqref="S17:S103">
    <cfRule type="cellIs" dxfId="606" priority="3" operator="greaterThan">
      <formula>329</formula>
    </cfRule>
    <cfRule type="cellIs" dxfId="605" priority="4" operator="greaterThan">
      <formula>290</formula>
    </cfRule>
    <cfRule type="cellIs" dxfId="604" priority="5" operator="lessThan">
      <formula>291</formula>
    </cfRule>
  </conditionalFormatting>
  <conditionalFormatting sqref="T17:U103">
    <cfRule type="cellIs" dxfId="603" priority="9" operator="greaterThan">
      <formula>329</formula>
    </cfRule>
    <cfRule type="cellIs" dxfId="602" priority="10" operator="greaterThan">
      <formula>290</formula>
    </cfRule>
    <cfRule type="cellIs" dxfId="601" priority="11" operator="lessThan">
      <formula>291</formula>
    </cfRule>
  </conditionalFormatting>
  <conditionalFormatting sqref="AB17:AB103">
    <cfRule type="cellIs" dxfId="600" priority="6" operator="greaterThan">
      <formula>0.8999</formula>
    </cfRule>
    <cfRule type="cellIs" dxfId="599" priority="7" operator="greaterThan">
      <formula>0.8499</formula>
    </cfRule>
    <cfRule type="cellIs" dxfId="598" priority="8" operator="lessThan">
      <formula>0.8499</formula>
    </cfRule>
  </conditionalFormatting>
  <conditionalFormatting sqref="AC17:AC103">
    <cfRule type="cellIs" dxfId="597" priority="1" operator="lessThan">
      <formula>0.78</formula>
    </cfRule>
    <cfRule type="cellIs" dxfId="596" priority="2" operator="greaterThan">
      <formula>0.7799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8"/>
  <sheetViews>
    <sheetView showGridLines="0" workbookViewId="0">
      <selection sqref="A1:D1"/>
    </sheetView>
  </sheetViews>
  <sheetFormatPr baseColWidth="10" defaultColWidth="9.140625" defaultRowHeight="11.25" x14ac:dyDescent="0.2"/>
  <cols>
    <col min="1" max="1" width="9.140625" style="2"/>
    <col min="2" max="2" width="22.28515625" style="2" customWidth="1"/>
    <col min="3" max="3" width="23.28515625" style="2" customWidth="1"/>
    <col min="4" max="4" width="14.140625" style="2" customWidth="1"/>
    <col min="5" max="5" width="10.140625" style="2" customWidth="1"/>
    <col min="6" max="6" width="13.7109375" style="2" customWidth="1"/>
    <col min="7" max="7" width="16.140625" style="2" customWidth="1"/>
    <col min="8" max="8" width="17.85546875" style="2" customWidth="1"/>
    <col min="9" max="9" width="9.42578125" style="2" customWidth="1"/>
    <col min="10" max="10" width="14.140625" style="2" customWidth="1"/>
    <col min="11" max="11" width="14.7109375" style="2" customWidth="1"/>
    <col min="12" max="12" width="19.85546875" style="2" customWidth="1"/>
    <col min="13" max="13" width="12.7109375" style="2" customWidth="1"/>
    <col min="14" max="16384" width="9.140625" style="2"/>
  </cols>
  <sheetData>
    <row r="1" spans="1: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">
      <c r="A2" s="2" t="s">
        <v>516</v>
      </c>
      <c r="B2" s="2" t="s">
        <v>588</v>
      </c>
      <c r="C2" s="2" t="s">
        <v>517</v>
      </c>
      <c r="D2" s="2" t="s">
        <v>26</v>
      </c>
      <c r="E2" s="2" t="s">
        <v>19</v>
      </c>
      <c r="F2" s="3">
        <v>45836</v>
      </c>
      <c r="G2" s="3"/>
      <c r="I2" s="2" t="s">
        <v>20</v>
      </c>
      <c r="J2" s="2" t="s">
        <v>21</v>
      </c>
      <c r="K2" s="2" t="s">
        <v>53</v>
      </c>
      <c r="L2" s="2" t="s">
        <v>53</v>
      </c>
      <c r="M2" s="2" t="s">
        <v>36</v>
      </c>
      <c r="N2" s="2" t="s">
        <v>24</v>
      </c>
      <c r="O2" s="2" t="s">
        <v>518</v>
      </c>
    </row>
    <row r="3" spans="1:15" x14ac:dyDescent="0.2">
      <c r="A3" s="2" t="s">
        <v>508</v>
      </c>
      <c r="B3" s="2" t="s">
        <v>574</v>
      </c>
      <c r="C3" s="2" t="s">
        <v>509</v>
      </c>
      <c r="D3" s="2" t="s">
        <v>26</v>
      </c>
      <c r="E3" s="2" t="s">
        <v>19</v>
      </c>
      <c r="F3" s="3">
        <v>45836</v>
      </c>
      <c r="G3" s="3"/>
      <c r="I3" s="2" t="s">
        <v>20</v>
      </c>
      <c r="J3" s="2" t="s">
        <v>21</v>
      </c>
      <c r="K3" s="2" t="s">
        <v>29</v>
      </c>
      <c r="L3" s="2" t="s">
        <v>29</v>
      </c>
      <c r="M3" s="2" t="s">
        <v>36</v>
      </c>
      <c r="N3" s="2" t="s">
        <v>24</v>
      </c>
      <c r="O3" s="2" t="s">
        <v>510</v>
      </c>
    </row>
    <row r="4" spans="1:15" x14ac:dyDescent="0.2">
      <c r="A4" s="2" t="s">
        <v>599</v>
      </c>
      <c r="B4" s="2" t="s">
        <v>600</v>
      </c>
      <c r="C4" s="2" t="s">
        <v>601</v>
      </c>
      <c r="D4" s="2" t="s">
        <v>26</v>
      </c>
      <c r="E4" s="2" t="s">
        <v>19</v>
      </c>
      <c r="F4" s="3">
        <v>45905</v>
      </c>
      <c r="G4" s="3"/>
      <c r="I4" s="2" t="s">
        <v>20</v>
      </c>
      <c r="J4" s="2" t="s">
        <v>21</v>
      </c>
      <c r="K4" s="2" t="s">
        <v>29</v>
      </c>
      <c r="L4" s="2" t="s">
        <v>29</v>
      </c>
      <c r="M4" s="2" t="s">
        <v>23</v>
      </c>
      <c r="N4" s="2" t="s">
        <v>24</v>
      </c>
      <c r="O4" s="2" t="s">
        <v>602</v>
      </c>
    </row>
    <row r="5" spans="1:15" x14ac:dyDescent="0.2">
      <c r="A5" s="2" t="s">
        <v>523</v>
      </c>
      <c r="B5" s="2" t="s">
        <v>591</v>
      </c>
      <c r="C5" s="2" t="s">
        <v>524</v>
      </c>
      <c r="D5" s="2" t="s">
        <v>26</v>
      </c>
      <c r="E5" s="2" t="s">
        <v>19</v>
      </c>
      <c r="F5" s="3">
        <v>45836</v>
      </c>
      <c r="G5" s="3"/>
      <c r="I5" s="2" t="s">
        <v>20</v>
      </c>
      <c r="J5" s="2" t="s">
        <v>101</v>
      </c>
      <c r="K5" s="2" t="s">
        <v>467</v>
      </c>
      <c r="L5" s="2" t="s">
        <v>467</v>
      </c>
      <c r="M5" s="2" t="s">
        <v>23</v>
      </c>
      <c r="N5" s="2" t="s">
        <v>24</v>
      </c>
      <c r="O5" s="2" t="s">
        <v>525</v>
      </c>
    </row>
    <row r="6" spans="1:15" x14ac:dyDescent="0.2">
      <c r="A6" s="2" t="s">
        <v>176</v>
      </c>
      <c r="B6" s="2" t="s">
        <v>177</v>
      </c>
      <c r="C6" s="2" t="s">
        <v>178</v>
      </c>
      <c r="D6" s="2" t="s">
        <v>26</v>
      </c>
      <c r="E6" s="2" t="s">
        <v>19</v>
      </c>
      <c r="F6" s="3">
        <v>45425</v>
      </c>
      <c r="G6" s="3"/>
      <c r="I6" s="2" t="s">
        <v>20</v>
      </c>
      <c r="J6" s="2" t="s">
        <v>21</v>
      </c>
      <c r="K6" s="2" t="s">
        <v>22</v>
      </c>
      <c r="L6" s="2" t="s">
        <v>22</v>
      </c>
      <c r="M6" s="2" t="s">
        <v>23</v>
      </c>
      <c r="N6" s="2" t="s">
        <v>30</v>
      </c>
      <c r="O6" s="2" t="s">
        <v>179</v>
      </c>
    </row>
    <row r="7" spans="1:15" x14ac:dyDescent="0.2">
      <c r="A7" s="2" t="s">
        <v>683</v>
      </c>
      <c r="B7" s="2" t="s">
        <v>684</v>
      </c>
      <c r="C7" s="2" t="s">
        <v>685</v>
      </c>
      <c r="D7" s="2" t="s">
        <v>26</v>
      </c>
      <c r="E7" s="2" t="s">
        <v>19</v>
      </c>
      <c r="F7" s="3">
        <v>45925</v>
      </c>
      <c r="G7" s="3"/>
      <c r="I7" s="2" t="s">
        <v>20</v>
      </c>
      <c r="J7" s="2" t="s">
        <v>21</v>
      </c>
      <c r="K7" s="2" t="s">
        <v>22</v>
      </c>
      <c r="L7" s="2" t="s">
        <v>22</v>
      </c>
      <c r="M7" s="2" t="s">
        <v>36</v>
      </c>
      <c r="N7" s="2" t="s">
        <v>24</v>
      </c>
      <c r="O7" s="2" t="s">
        <v>360</v>
      </c>
    </row>
    <row r="8" spans="1:15" x14ac:dyDescent="0.2">
      <c r="A8" s="2" t="s">
        <v>164</v>
      </c>
      <c r="B8" s="2" t="s">
        <v>165</v>
      </c>
      <c r="C8" s="2" t="s">
        <v>166</v>
      </c>
      <c r="D8" s="2" t="s">
        <v>26</v>
      </c>
      <c r="E8" s="2" t="s">
        <v>19</v>
      </c>
      <c r="F8" s="3">
        <v>45357</v>
      </c>
      <c r="G8" s="3"/>
      <c r="I8" s="2" t="s">
        <v>20</v>
      </c>
      <c r="J8" s="2" t="s">
        <v>21</v>
      </c>
      <c r="K8" s="2" t="s">
        <v>22</v>
      </c>
      <c r="L8" s="2" t="s">
        <v>22</v>
      </c>
      <c r="M8" s="2" t="s">
        <v>23</v>
      </c>
      <c r="N8" s="2" t="s">
        <v>50</v>
      </c>
      <c r="O8" s="2" t="s">
        <v>167</v>
      </c>
    </row>
    <row r="9" spans="1:15" x14ac:dyDescent="0.2">
      <c r="A9" s="2" t="s">
        <v>619</v>
      </c>
      <c r="B9" s="2" t="s">
        <v>620</v>
      </c>
      <c r="C9" s="2" t="s">
        <v>621</v>
      </c>
      <c r="D9" s="2" t="s">
        <v>26</v>
      </c>
      <c r="E9" s="2" t="s">
        <v>19</v>
      </c>
      <c r="F9" s="3">
        <v>45905</v>
      </c>
      <c r="G9" s="3"/>
      <c r="I9" s="2" t="s">
        <v>20</v>
      </c>
      <c r="J9" s="2" t="s">
        <v>21</v>
      </c>
      <c r="K9" s="2" t="s">
        <v>22</v>
      </c>
      <c r="L9" s="2" t="s">
        <v>22</v>
      </c>
      <c r="M9" s="2" t="s">
        <v>36</v>
      </c>
      <c r="N9" s="2" t="s">
        <v>24</v>
      </c>
      <c r="O9" s="2" t="s">
        <v>622</v>
      </c>
    </row>
    <row r="10" spans="1:15" x14ac:dyDescent="0.2">
      <c r="A10" s="2" t="s">
        <v>534</v>
      </c>
      <c r="B10" s="2" t="s">
        <v>579</v>
      </c>
      <c r="C10" s="2" t="s">
        <v>535</v>
      </c>
      <c r="D10" s="2" t="s">
        <v>26</v>
      </c>
      <c r="E10" s="2" t="s">
        <v>19</v>
      </c>
      <c r="F10" s="3">
        <v>45877</v>
      </c>
      <c r="G10" s="3"/>
      <c r="I10" s="2" t="s">
        <v>20</v>
      </c>
      <c r="J10" s="2" t="s">
        <v>21</v>
      </c>
      <c r="K10" s="2" t="s">
        <v>22</v>
      </c>
      <c r="L10" s="2" t="s">
        <v>22</v>
      </c>
      <c r="M10" s="2" t="s">
        <v>36</v>
      </c>
      <c r="N10" s="2" t="s">
        <v>24</v>
      </c>
      <c r="O10" s="2" t="s">
        <v>362</v>
      </c>
    </row>
    <row r="11" spans="1:15" x14ac:dyDescent="0.2">
      <c r="A11" s="2" t="s">
        <v>548</v>
      </c>
      <c r="B11" s="2" t="s">
        <v>596</v>
      </c>
      <c r="C11" s="2" t="s">
        <v>549</v>
      </c>
      <c r="D11" s="2" t="s">
        <v>26</v>
      </c>
      <c r="E11" s="2" t="s">
        <v>19</v>
      </c>
      <c r="F11" s="3">
        <v>45885</v>
      </c>
      <c r="G11" s="3"/>
      <c r="I11" s="2" t="s">
        <v>20</v>
      </c>
      <c r="J11" s="2" t="s">
        <v>21</v>
      </c>
      <c r="K11" s="2" t="s">
        <v>22</v>
      </c>
      <c r="L11" s="2" t="s">
        <v>22</v>
      </c>
      <c r="M11" s="2" t="s">
        <v>23</v>
      </c>
      <c r="N11" s="2" t="s">
        <v>24</v>
      </c>
      <c r="O11" s="2" t="s">
        <v>550</v>
      </c>
    </row>
    <row r="12" spans="1:15" x14ac:dyDescent="0.2">
      <c r="A12" s="2" t="s">
        <v>408</v>
      </c>
      <c r="B12" s="2" t="s">
        <v>409</v>
      </c>
      <c r="C12" s="2" t="s">
        <v>410</v>
      </c>
      <c r="D12" s="2" t="s">
        <v>26</v>
      </c>
      <c r="E12" s="2" t="s">
        <v>19</v>
      </c>
      <c r="F12" s="3">
        <v>45758</v>
      </c>
      <c r="G12" s="3"/>
      <c r="I12" s="2" t="s">
        <v>20</v>
      </c>
      <c r="J12" s="2" t="s">
        <v>21</v>
      </c>
      <c r="K12" s="2" t="s">
        <v>51</v>
      </c>
      <c r="L12" s="2" t="s">
        <v>51</v>
      </c>
      <c r="M12" s="2" t="s">
        <v>23</v>
      </c>
      <c r="N12" s="2" t="s">
        <v>24</v>
      </c>
      <c r="O12" s="2" t="s">
        <v>411</v>
      </c>
    </row>
    <row r="13" spans="1:15" x14ac:dyDescent="0.2">
      <c r="A13" s="2" t="s">
        <v>429</v>
      </c>
      <c r="B13" s="2" t="s">
        <v>573</v>
      </c>
      <c r="C13" s="2" t="s">
        <v>430</v>
      </c>
      <c r="D13" s="2" t="s">
        <v>26</v>
      </c>
      <c r="E13" s="2" t="s">
        <v>19</v>
      </c>
      <c r="F13" s="3">
        <v>45784</v>
      </c>
      <c r="G13" s="3"/>
      <c r="I13" s="2" t="s">
        <v>20</v>
      </c>
      <c r="J13" s="2" t="s">
        <v>21</v>
      </c>
      <c r="K13" s="2" t="s">
        <v>51</v>
      </c>
      <c r="L13" s="2" t="s">
        <v>51</v>
      </c>
      <c r="M13" s="2" t="s">
        <v>23</v>
      </c>
      <c r="N13" s="2" t="s">
        <v>45</v>
      </c>
      <c r="O13" s="2" t="s">
        <v>431</v>
      </c>
    </row>
    <row r="14" spans="1:15" x14ac:dyDescent="0.2">
      <c r="A14" s="2" t="s">
        <v>607</v>
      </c>
      <c r="B14" s="2" t="s">
        <v>608</v>
      </c>
      <c r="C14" s="2" t="s">
        <v>609</v>
      </c>
      <c r="D14" s="2" t="s">
        <v>26</v>
      </c>
      <c r="E14" s="2" t="s">
        <v>19</v>
      </c>
      <c r="F14" s="3">
        <v>45905</v>
      </c>
      <c r="G14" s="3"/>
      <c r="I14" s="2" t="s">
        <v>20</v>
      </c>
      <c r="J14" s="2" t="s">
        <v>21</v>
      </c>
      <c r="K14" s="2" t="s">
        <v>51</v>
      </c>
      <c r="L14" s="2" t="s">
        <v>51</v>
      </c>
      <c r="M14" s="2" t="s">
        <v>23</v>
      </c>
      <c r="N14" s="2" t="s">
        <v>24</v>
      </c>
      <c r="O14" s="2" t="s">
        <v>610</v>
      </c>
    </row>
    <row r="15" spans="1:15" x14ac:dyDescent="0.2">
      <c r="A15" s="2" t="s">
        <v>519</v>
      </c>
      <c r="B15" s="2" t="s">
        <v>578</v>
      </c>
      <c r="C15" s="2" t="s">
        <v>520</v>
      </c>
      <c r="D15" s="2" t="s">
        <v>26</v>
      </c>
      <c r="E15" s="2" t="s">
        <v>198</v>
      </c>
      <c r="F15" s="3">
        <v>45850</v>
      </c>
      <c r="G15" s="3">
        <v>45932</v>
      </c>
      <c r="H15" s="2" t="s">
        <v>719</v>
      </c>
      <c r="I15" s="2" t="s">
        <v>20</v>
      </c>
      <c r="J15" s="2" t="s">
        <v>21</v>
      </c>
      <c r="K15" s="2" t="s">
        <v>51</v>
      </c>
      <c r="L15" s="2" t="s">
        <v>51</v>
      </c>
      <c r="M15" s="2" t="s">
        <v>23</v>
      </c>
      <c r="N15" s="2" t="s">
        <v>24</v>
      </c>
      <c r="O15" s="2" t="s">
        <v>78</v>
      </c>
    </row>
    <row r="16" spans="1:15" x14ac:dyDescent="0.2">
      <c r="A16" s="2" t="s">
        <v>720</v>
      </c>
      <c r="B16" s="2" t="s">
        <v>721</v>
      </c>
      <c r="C16" s="2" t="s">
        <v>722</v>
      </c>
      <c r="D16" s="2" t="s">
        <v>26</v>
      </c>
      <c r="E16" s="2" t="s">
        <v>198</v>
      </c>
      <c r="F16" s="3">
        <v>45939</v>
      </c>
      <c r="G16" s="3">
        <v>45940</v>
      </c>
      <c r="H16" s="2" t="s">
        <v>719</v>
      </c>
      <c r="I16" s="2" t="s">
        <v>20</v>
      </c>
      <c r="J16" s="2" t="s">
        <v>21</v>
      </c>
      <c r="K16" s="2" t="s">
        <v>51</v>
      </c>
      <c r="L16" s="2" t="s">
        <v>51</v>
      </c>
      <c r="M16" s="2" t="s">
        <v>23</v>
      </c>
      <c r="N16" s="2" t="s">
        <v>24</v>
      </c>
      <c r="O16" s="2" t="s">
        <v>507</v>
      </c>
    </row>
    <row r="17" spans="1:15" x14ac:dyDescent="0.2">
      <c r="A17" s="2" t="s">
        <v>723</v>
      </c>
      <c r="B17" s="2" t="s">
        <v>724</v>
      </c>
      <c r="C17" s="2" t="s">
        <v>725</v>
      </c>
      <c r="D17" s="2" t="s">
        <v>26</v>
      </c>
      <c r="E17" s="2" t="s">
        <v>19</v>
      </c>
      <c r="F17" s="3">
        <v>45939</v>
      </c>
      <c r="G17" s="3"/>
      <c r="I17" s="2" t="s">
        <v>20</v>
      </c>
      <c r="J17" s="2" t="s">
        <v>21</v>
      </c>
      <c r="K17" s="2" t="s">
        <v>51</v>
      </c>
      <c r="L17" s="2" t="s">
        <v>51</v>
      </c>
      <c r="M17" s="2" t="s">
        <v>23</v>
      </c>
      <c r="N17" s="2" t="s">
        <v>24</v>
      </c>
      <c r="O17" s="2" t="s">
        <v>146</v>
      </c>
    </row>
    <row r="18" spans="1:15" x14ac:dyDescent="0.2">
      <c r="A18" s="2" t="s">
        <v>661</v>
      </c>
      <c r="B18" s="2" t="s">
        <v>662</v>
      </c>
      <c r="C18" s="2" t="s">
        <v>663</v>
      </c>
      <c r="D18" s="2" t="s">
        <v>26</v>
      </c>
      <c r="E18" s="2" t="s">
        <v>19</v>
      </c>
      <c r="F18" s="3">
        <v>45925</v>
      </c>
      <c r="G18" s="3"/>
      <c r="I18" s="2" t="s">
        <v>34</v>
      </c>
      <c r="J18" s="2" t="s">
        <v>21</v>
      </c>
      <c r="K18" s="2" t="s">
        <v>35</v>
      </c>
      <c r="L18" s="2" t="s">
        <v>35</v>
      </c>
      <c r="M18" s="2" t="s">
        <v>36</v>
      </c>
      <c r="N18" s="2" t="s">
        <v>24</v>
      </c>
      <c r="O18" s="2" t="s">
        <v>664</v>
      </c>
    </row>
    <row r="19" spans="1:15" x14ac:dyDescent="0.2">
      <c r="A19" s="2" t="s">
        <v>665</v>
      </c>
      <c r="B19" s="2" t="s">
        <v>666</v>
      </c>
      <c r="C19" s="2" t="s">
        <v>667</v>
      </c>
      <c r="D19" s="2" t="s">
        <v>26</v>
      </c>
      <c r="E19" s="2" t="s">
        <v>19</v>
      </c>
      <c r="F19" s="3">
        <v>45925</v>
      </c>
      <c r="G19" s="3"/>
      <c r="I19" s="2" t="s">
        <v>34</v>
      </c>
      <c r="J19" s="2" t="s">
        <v>21</v>
      </c>
      <c r="K19" s="2" t="s">
        <v>35</v>
      </c>
      <c r="L19" s="2" t="s">
        <v>35</v>
      </c>
      <c r="M19" s="2" t="s">
        <v>36</v>
      </c>
      <c r="N19" s="2" t="s">
        <v>24</v>
      </c>
      <c r="O19" s="2" t="s">
        <v>668</v>
      </c>
    </row>
    <row r="20" spans="1:15" x14ac:dyDescent="0.2">
      <c r="A20" s="2" t="s">
        <v>658</v>
      </c>
      <c r="B20" s="2" t="s">
        <v>659</v>
      </c>
      <c r="C20" s="2" t="s">
        <v>660</v>
      </c>
      <c r="D20" s="2" t="s">
        <v>26</v>
      </c>
      <c r="E20" s="2" t="s">
        <v>19</v>
      </c>
      <c r="F20" s="3">
        <v>45925</v>
      </c>
      <c r="G20" s="3"/>
      <c r="I20" s="2" t="s">
        <v>34</v>
      </c>
      <c r="J20" s="2" t="s">
        <v>21</v>
      </c>
      <c r="K20" s="2" t="s">
        <v>35</v>
      </c>
      <c r="L20" s="2" t="s">
        <v>35</v>
      </c>
      <c r="M20" s="2" t="s">
        <v>23</v>
      </c>
      <c r="N20" s="2" t="s">
        <v>24</v>
      </c>
      <c r="O20" s="2" t="s">
        <v>438</v>
      </c>
    </row>
    <row r="21" spans="1:15" x14ac:dyDescent="0.2">
      <c r="A21" s="2" t="s">
        <v>551</v>
      </c>
      <c r="B21" s="2" t="s">
        <v>590</v>
      </c>
      <c r="C21" s="2" t="s">
        <v>552</v>
      </c>
      <c r="D21" s="2" t="s">
        <v>26</v>
      </c>
      <c r="E21" s="2" t="s">
        <v>19</v>
      </c>
      <c r="F21" s="3">
        <v>45885</v>
      </c>
      <c r="G21" s="3"/>
      <c r="I21" s="2" t="s">
        <v>34</v>
      </c>
      <c r="J21" s="2" t="s">
        <v>21</v>
      </c>
      <c r="K21" s="2" t="s">
        <v>35</v>
      </c>
      <c r="L21" s="2" t="s">
        <v>35</v>
      </c>
      <c r="M21" s="2" t="s">
        <v>23</v>
      </c>
      <c r="N21" s="2" t="s">
        <v>24</v>
      </c>
      <c r="O21" s="2" t="s">
        <v>553</v>
      </c>
    </row>
    <row r="22" spans="1:15" x14ac:dyDescent="0.2">
      <c r="A22" s="2" t="s">
        <v>31</v>
      </c>
      <c r="B22" s="2" t="s">
        <v>32</v>
      </c>
      <c r="C22" s="2" t="s">
        <v>33</v>
      </c>
      <c r="D22" s="2" t="s">
        <v>26</v>
      </c>
      <c r="E22" s="2" t="s">
        <v>19</v>
      </c>
      <c r="F22" s="3">
        <v>45414</v>
      </c>
      <c r="G22" s="3"/>
      <c r="I22" s="2" t="s">
        <v>34</v>
      </c>
      <c r="J22" s="2" t="s">
        <v>21</v>
      </c>
      <c r="K22" s="2" t="s">
        <v>35</v>
      </c>
      <c r="L22" s="2" t="s">
        <v>35</v>
      </c>
      <c r="M22" s="2" t="s">
        <v>23</v>
      </c>
      <c r="N22" s="2" t="s">
        <v>45</v>
      </c>
      <c r="O22" s="2" t="s">
        <v>37</v>
      </c>
    </row>
    <row r="23" spans="1:15" x14ac:dyDescent="0.2">
      <c r="A23" s="2" t="s">
        <v>537</v>
      </c>
      <c r="B23" s="2" t="s">
        <v>589</v>
      </c>
      <c r="C23" s="2" t="s">
        <v>538</v>
      </c>
      <c r="D23" s="2" t="s">
        <v>26</v>
      </c>
      <c r="E23" s="2" t="s">
        <v>19</v>
      </c>
      <c r="F23" s="3">
        <v>45877</v>
      </c>
      <c r="G23" s="3"/>
      <c r="I23" s="2" t="s">
        <v>34</v>
      </c>
      <c r="J23" s="2" t="s">
        <v>21</v>
      </c>
      <c r="K23" s="2" t="s">
        <v>52</v>
      </c>
      <c r="L23" s="2" t="s">
        <v>52</v>
      </c>
      <c r="M23" s="2" t="s">
        <v>23</v>
      </c>
      <c r="N23" s="2" t="s">
        <v>24</v>
      </c>
      <c r="O23" s="2" t="s">
        <v>546</v>
      </c>
    </row>
    <row r="24" spans="1:15" x14ac:dyDescent="0.2">
      <c r="A24" s="2" t="s">
        <v>554</v>
      </c>
      <c r="B24" s="2" t="s">
        <v>594</v>
      </c>
      <c r="C24" s="2" t="s">
        <v>555</v>
      </c>
      <c r="D24" s="2" t="s">
        <v>26</v>
      </c>
      <c r="E24" s="2" t="s">
        <v>198</v>
      </c>
      <c r="F24" s="3">
        <v>45885</v>
      </c>
      <c r="G24" s="3">
        <v>45946</v>
      </c>
      <c r="H24" s="2" t="s">
        <v>569</v>
      </c>
      <c r="I24" s="2" t="s">
        <v>34</v>
      </c>
      <c r="J24" s="2" t="s">
        <v>21</v>
      </c>
      <c r="K24" s="2" t="s">
        <v>52</v>
      </c>
      <c r="L24" s="2" t="s">
        <v>52</v>
      </c>
      <c r="M24" s="2" t="s">
        <v>23</v>
      </c>
      <c r="N24" s="2" t="s">
        <v>24</v>
      </c>
      <c r="O24" s="2" t="s">
        <v>97</v>
      </c>
    </row>
    <row r="25" spans="1:15" x14ac:dyDescent="0.2">
      <c r="A25" s="2" t="s">
        <v>65</v>
      </c>
      <c r="B25" s="2" t="s">
        <v>66</v>
      </c>
      <c r="C25" s="2" t="s">
        <v>67</v>
      </c>
      <c r="D25" s="2" t="s">
        <v>26</v>
      </c>
      <c r="E25" s="2" t="s">
        <v>19</v>
      </c>
      <c r="F25" s="3">
        <v>45153</v>
      </c>
      <c r="G25" s="3"/>
      <c r="I25" s="2" t="s">
        <v>34</v>
      </c>
      <c r="J25" s="2" t="s">
        <v>21</v>
      </c>
      <c r="K25" s="2" t="s">
        <v>52</v>
      </c>
      <c r="L25" s="2" t="s">
        <v>52</v>
      </c>
      <c r="M25" s="2" t="s">
        <v>36</v>
      </c>
      <c r="N25" s="2" t="s">
        <v>45</v>
      </c>
      <c r="O25" s="2" t="s">
        <v>68</v>
      </c>
    </row>
    <row r="26" spans="1:15" x14ac:dyDescent="0.2">
      <c r="A26" s="2" t="s">
        <v>726</v>
      </c>
      <c r="B26" s="2" t="s">
        <v>727</v>
      </c>
      <c r="C26" s="2" t="s">
        <v>728</v>
      </c>
      <c r="D26" s="2" t="s">
        <v>26</v>
      </c>
      <c r="E26" s="2" t="s">
        <v>19</v>
      </c>
      <c r="F26" s="3">
        <v>45951</v>
      </c>
      <c r="G26" s="3"/>
      <c r="I26" s="2" t="s">
        <v>34</v>
      </c>
      <c r="J26" s="2" t="s">
        <v>21</v>
      </c>
      <c r="K26" s="2" t="s">
        <v>52</v>
      </c>
      <c r="L26" s="2" t="s">
        <v>52</v>
      </c>
      <c r="M26" s="2" t="s">
        <v>23</v>
      </c>
      <c r="N26" s="2" t="s">
        <v>24</v>
      </c>
      <c r="O26" s="2" t="s">
        <v>49</v>
      </c>
    </row>
    <row r="27" spans="1:15" x14ac:dyDescent="0.2">
      <c r="A27" s="2" t="s">
        <v>151</v>
      </c>
      <c r="B27" s="2" t="s">
        <v>152</v>
      </c>
      <c r="C27" s="2" t="s">
        <v>153</v>
      </c>
      <c r="D27" s="2" t="s">
        <v>26</v>
      </c>
      <c r="E27" s="2" t="s">
        <v>19</v>
      </c>
      <c r="F27" s="3">
        <v>44459</v>
      </c>
      <c r="G27" s="3"/>
      <c r="I27" s="2" t="s">
        <v>41</v>
      </c>
      <c r="J27" s="2" t="s">
        <v>21</v>
      </c>
      <c r="K27" s="2" t="s">
        <v>42</v>
      </c>
      <c r="L27" s="2" t="s">
        <v>42</v>
      </c>
      <c r="M27" s="2" t="s">
        <v>23</v>
      </c>
      <c r="N27" s="2" t="s">
        <v>24</v>
      </c>
      <c r="O27" s="2" t="s">
        <v>199</v>
      </c>
    </row>
    <row r="28" spans="1:15" x14ac:dyDescent="0.2">
      <c r="A28" s="2" t="s">
        <v>394</v>
      </c>
      <c r="B28" s="2" t="s">
        <v>583</v>
      </c>
      <c r="C28" s="2" t="s">
        <v>395</v>
      </c>
      <c r="D28" s="2" t="s">
        <v>56</v>
      </c>
      <c r="E28" s="2" t="s">
        <v>19</v>
      </c>
      <c r="F28" s="3">
        <v>45735</v>
      </c>
      <c r="G28" s="3"/>
      <c r="I28" s="2" t="s">
        <v>20</v>
      </c>
      <c r="J28" s="2" t="s">
        <v>21</v>
      </c>
      <c r="K28" s="2" t="s">
        <v>53</v>
      </c>
      <c r="L28" s="2" t="s">
        <v>53</v>
      </c>
      <c r="M28" s="2" t="s">
        <v>23</v>
      </c>
      <c r="N28" s="2" t="s">
        <v>24</v>
      </c>
      <c r="O28" s="2" t="s">
        <v>396</v>
      </c>
    </row>
    <row r="29" spans="1:15" x14ac:dyDescent="0.2">
      <c r="A29" s="2" t="s">
        <v>603</v>
      </c>
      <c r="B29" s="2" t="s">
        <v>604</v>
      </c>
      <c r="C29" s="2" t="s">
        <v>605</v>
      </c>
      <c r="D29" s="2" t="s">
        <v>56</v>
      </c>
      <c r="E29" s="2" t="s">
        <v>19</v>
      </c>
      <c r="F29" s="3">
        <v>45905</v>
      </c>
      <c r="G29" s="3"/>
      <c r="I29" s="2" t="s">
        <v>20</v>
      </c>
      <c r="J29" s="2" t="s">
        <v>21</v>
      </c>
      <c r="K29" s="2" t="s">
        <v>53</v>
      </c>
      <c r="L29" s="2" t="s">
        <v>53</v>
      </c>
      <c r="M29" s="2" t="s">
        <v>36</v>
      </c>
      <c r="N29" s="2" t="s">
        <v>24</v>
      </c>
      <c r="O29" s="2" t="s">
        <v>606</v>
      </c>
    </row>
    <row r="30" spans="1:15" x14ac:dyDescent="0.2">
      <c r="A30" s="2" t="s">
        <v>82</v>
      </c>
      <c r="B30" s="2" t="s">
        <v>83</v>
      </c>
      <c r="C30" s="2" t="s">
        <v>84</v>
      </c>
      <c r="D30" s="2" t="s">
        <v>56</v>
      </c>
      <c r="E30" s="2" t="s">
        <v>19</v>
      </c>
      <c r="F30" s="3">
        <v>44539</v>
      </c>
      <c r="G30" s="3"/>
      <c r="I30" s="2" t="s">
        <v>20</v>
      </c>
      <c r="J30" s="2" t="s">
        <v>21</v>
      </c>
      <c r="K30" s="2" t="s">
        <v>29</v>
      </c>
      <c r="L30" s="2" t="s">
        <v>29</v>
      </c>
      <c r="M30" s="2" t="s">
        <v>23</v>
      </c>
      <c r="N30" s="2" t="s">
        <v>45</v>
      </c>
      <c r="O30" s="2" t="s">
        <v>85</v>
      </c>
    </row>
    <row r="31" spans="1:15" x14ac:dyDescent="0.2">
      <c r="A31" s="2" t="s">
        <v>136</v>
      </c>
      <c r="B31" s="2" t="s">
        <v>137</v>
      </c>
      <c r="C31" s="2" t="s">
        <v>138</v>
      </c>
      <c r="D31" s="2" t="s">
        <v>56</v>
      </c>
      <c r="E31" s="2" t="s">
        <v>19</v>
      </c>
      <c r="F31" s="3">
        <v>45383</v>
      </c>
      <c r="G31" s="3"/>
      <c r="I31" s="2" t="s">
        <v>20</v>
      </c>
      <c r="J31" s="2" t="s">
        <v>21</v>
      </c>
      <c r="K31" s="2" t="s">
        <v>22</v>
      </c>
      <c r="L31" s="2" t="s">
        <v>22</v>
      </c>
      <c r="M31" s="2" t="s">
        <v>23</v>
      </c>
      <c r="N31" s="2" t="s">
        <v>50</v>
      </c>
      <c r="O31" s="2" t="s">
        <v>139</v>
      </c>
    </row>
    <row r="32" spans="1:15" x14ac:dyDescent="0.2">
      <c r="A32" s="2" t="s">
        <v>627</v>
      </c>
      <c r="B32" s="2" t="s">
        <v>628</v>
      </c>
      <c r="C32" s="2" t="s">
        <v>629</v>
      </c>
      <c r="D32" s="2" t="s">
        <v>56</v>
      </c>
      <c r="E32" s="2" t="s">
        <v>19</v>
      </c>
      <c r="F32" s="3">
        <v>45905</v>
      </c>
      <c r="G32" s="3"/>
      <c r="I32" s="2" t="s">
        <v>20</v>
      </c>
      <c r="J32" s="2" t="s">
        <v>21</v>
      </c>
      <c r="K32" s="2" t="s">
        <v>22</v>
      </c>
      <c r="L32" s="2" t="s">
        <v>22</v>
      </c>
      <c r="M32" s="2" t="s">
        <v>23</v>
      </c>
      <c r="N32" s="2" t="s">
        <v>24</v>
      </c>
      <c r="O32" s="2" t="s">
        <v>630</v>
      </c>
    </row>
    <row r="33" spans="1:15" x14ac:dyDescent="0.2">
      <c r="A33" s="2" t="s">
        <v>680</v>
      </c>
      <c r="B33" s="2" t="s">
        <v>681</v>
      </c>
      <c r="C33" s="2" t="s">
        <v>682</v>
      </c>
      <c r="D33" s="2" t="s">
        <v>56</v>
      </c>
      <c r="E33" s="2" t="s">
        <v>19</v>
      </c>
      <c r="F33" s="3">
        <v>45925</v>
      </c>
      <c r="G33" s="3"/>
      <c r="I33" s="2" t="s">
        <v>20</v>
      </c>
      <c r="J33" s="2" t="s">
        <v>21</v>
      </c>
      <c r="K33" s="2" t="s">
        <v>22</v>
      </c>
      <c r="L33" s="2" t="s">
        <v>22</v>
      </c>
      <c r="M33" s="2" t="s">
        <v>23</v>
      </c>
      <c r="N33" s="2" t="s">
        <v>45</v>
      </c>
      <c r="O33" s="2" t="s">
        <v>461</v>
      </c>
    </row>
    <row r="34" spans="1:15" x14ac:dyDescent="0.2">
      <c r="A34" s="2" t="s">
        <v>412</v>
      </c>
      <c r="B34" s="2" t="s">
        <v>575</v>
      </c>
      <c r="C34" s="2" t="s">
        <v>413</v>
      </c>
      <c r="D34" s="2" t="s">
        <v>56</v>
      </c>
      <c r="E34" s="2" t="s">
        <v>19</v>
      </c>
      <c r="F34" s="3">
        <v>45758</v>
      </c>
      <c r="G34" s="3"/>
      <c r="I34" s="2" t="s">
        <v>20</v>
      </c>
      <c r="J34" s="2" t="s">
        <v>21</v>
      </c>
      <c r="K34" s="2" t="s">
        <v>51</v>
      </c>
      <c r="L34" s="2" t="s">
        <v>51</v>
      </c>
      <c r="M34" s="2" t="s">
        <v>23</v>
      </c>
      <c r="N34" s="2" t="s">
        <v>24</v>
      </c>
      <c r="O34" s="2" t="s">
        <v>414</v>
      </c>
    </row>
    <row r="35" spans="1:15" x14ac:dyDescent="0.2">
      <c r="A35" s="2" t="s">
        <v>115</v>
      </c>
      <c r="B35" s="2" t="s">
        <v>116</v>
      </c>
      <c r="C35" s="2" t="s">
        <v>117</v>
      </c>
      <c r="D35" s="2" t="s">
        <v>56</v>
      </c>
      <c r="E35" s="2" t="s">
        <v>19</v>
      </c>
      <c r="F35" s="3">
        <v>45598</v>
      </c>
      <c r="G35" s="3"/>
      <c r="I35" s="2" t="s">
        <v>20</v>
      </c>
      <c r="J35" s="2" t="s">
        <v>21</v>
      </c>
      <c r="K35" s="2" t="s">
        <v>51</v>
      </c>
      <c r="L35" s="2" t="s">
        <v>51</v>
      </c>
      <c r="M35" s="2" t="s">
        <v>36</v>
      </c>
      <c r="N35" s="2" t="s">
        <v>45</v>
      </c>
      <c r="O35" s="2" t="s">
        <v>118</v>
      </c>
    </row>
    <row r="36" spans="1:15" x14ac:dyDescent="0.2">
      <c r="A36" s="2" t="s">
        <v>539</v>
      </c>
      <c r="B36" s="2" t="s">
        <v>592</v>
      </c>
      <c r="C36" s="2" t="s">
        <v>540</v>
      </c>
      <c r="D36" s="2" t="s">
        <v>56</v>
      </c>
      <c r="E36" s="2" t="s">
        <v>19</v>
      </c>
      <c r="F36" s="3">
        <v>45877</v>
      </c>
      <c r="G36" s="3"/>
      <c r="I36" s="2" t="s">
        <v>20</v>
      </c>
      <c r="J36" s="2" t="s">
        <v>21</v>
      </c>
      <c r="K36" s="2" t="s">
        <v>51</v>
      </c>
      <c r="L36" s="2" t="s">
        <v>51</v>
      </c>
      <c r="M36" s="2" t="s">
        <v>23</v>
      </c>
      <c r="N36" s="2" t="s">
        <v>24</v>
      </c>
      <c r="O36" s="2" t="s">
        <v>544</v>
      </c>
    </row>
    <row r="37" spans="1:15" x14ac:dyDescent="0.2">
      <c r="A37" s="2" t="s">
        <v>560</v>
      </c>
      <c r="B37" s="2" t="s">
        <v>580</v>
      </c>
      <c r="C37" s="2" t="s">
        <v>561</v>
      </c>
      <c r="D37" s="2" t="s">
        <v>56</v>
      </c>
      <c r="E37" s="2" t="s">
        <v>19</v>
      </c>
      <c r="F37" s="3">
        <v>45894</v>
      </c>
      <c r="G37" s="3"/>
      <c r="I37" s="2" t="s">
        <v>20</v>
      </c>
      <c r="J37" s="2" t="s">
        <v>21</v>
      </c>
      <c r="K37" s="2" t="s">
        <v>51</v>
      </c>
      <c r="L37" s="2" t="s">
        <v>51</v>
      </c>
      <c r="M37" s="2" t="s">
        <v>36</v>
      </c>
      <c r="N37" s="2" t="s">
        <v>24</v>
      </c>
      <c r="O37" s="2" t="s">
        <v>428</v>
      </c>
    </row>
    <row r="38" spans="1:15" x14ac:dyDescent="0.2">
      <c r="A38" s="2" t="s">
        <v>564</v>
      </c>
      <c r="B38" s="2" t="s">
        <v>584</v>
      </c>
      <c r="C38" s="2" t="s">
        <v>565</v>
      </c>
      <c r="D38" s="2" t="s">
        <v>56</v>
      </c>
      <c r="E38" s="2" t="s">
        <v>19</v>
      </c>
      <c r="F38" s="3">
        <v>45894</v>
      </c>
      <c r="G38" s="3"/>
      <c r="I38" s="2" t="s">
        <v>20</v>
      </c>
      <c r="J38" s="2" t="s">
        <v>21</v>
      </c>
      <c r="K38" s="2" t="s">
        <v>51</v>
      </c>
      <c r="L38" s="2" t="s">
        <v>51</v>
      </c>
      <c r="M38" s="2" t="s">
        <v>23</v>
      </c>
      <c r="N38" s="2" t="s">
        <v>24</v>
      </c>
      <c r="O38" s="2" t="s">
        <v>110</v>
      </c>
    </row>
    <row r="39" spans="1:15" x14ac:dyDescent="0.2">
      <c r="A39" s="2" t="s">
        <v>147</v>
      </c>
      <c r="B39" s="2" t="s">
        <v>148</v>
      </c>
      <c r="C39" s="2" t="s">
        <v>149</v>
      </c>
      <c r="D39" s="2" t="s">
        <v>56</v>
      </c>
      <c r="E39" s="2" t="s">
        <v>19</v>
      </c>
      <c r="F39" s="3">
        <v>44935</v>
      </c>
      <c r="G39" s="3"/>
      <c r="I39" s="2" t="s">
        <v>20</v>
      </c>
      <c r="J39" s="2" t="s">
        <v>21</v>
      </c>
      <c r="K39" s="2" t="s">
        <v>51</v>
      </c>
      <c r="L39" s="2" t="s">
        <v>51</v>
      </c>
      <c r="M39" s="2" t="s">
        <v>36</v>
      </c>
      <c r="N39" s="2" t="s">
        <v>24</v>
      </c>
      <c r="O39" s="2" t="s">
        <v>150</v>
      </c>
    </row>
    <row r="40" spans="1:15" x14ac:dyDescent="0.2">
      <c r="A40" s="2" t="s">
        <v>729</v>
      </c>
      <c r="B40" s="2" t="s">
        <v>730</v>
      </c>
      <c r="C40" s="2" t="s">
        <v>731</v>
      </c>
      <c r="D40" s="2" t="s">
        <v>56</v>
      </c>
      <c r="E40" s="2" t="s">
        <v>19</v>
      </c>
      <c r="F40" s="3">
        <v>45939</v>
      </c>
      <c r="G40" s="3"/>
      <c r="I40" s="2" t="s">
        <v>20</v>
      </c>
      <c r="J40" s="2" t="s">
        <v>21</v>
      </c>
      <c r="K40" s="2" t="s">
        <v>51</v>
      </c>
      <c r="L40" s="2" t="s">
        <v>51</v>
      </c>
      <c r="M40" s="2" t="s">
        <v>23</v>
      </c>
      <c r="N40" s="2" t="s">
        <v>24</v>
      </c>
      <c r="O40" s="2" t="s">
        <v>547</v>
      </c>
    </row>
    <row r="41" spans="1:15" x14ac:dyDescent="0.2">
      <c r="A41" s="2" t="s">
        <v>732</v>
      </c>
      <c r="B41" s="2" t="s">
        <v>733</v>
      </c>
      <c r="C41" s="2" t="s">
        <v>734</v>
      </c>
      <c r="D41" s="2" t="s">
        <v>56</v>
      </c>
      <c r="E41" s="2" t="s">
        <v>19</v>
      </c>
      <c r="F41" s="3">
        <v>45939</v>
      </c>
      <c r="G41" s="3"/>
      <c r="I41" s="2" t="s">
        <v>20</v>
      </c>
      <c r="J41" s="2" t="s">
        <v>21</v>
      </c>
      <c r="K41" s="2" t="s">
        <v>51</v>
      </c>
      <c r="L41" s="2" t="s">
        <v>51</v>
      </c>
      <c r="M41" s="2" t="s">
        <v>23</v>
      </c>
      <c r="N41" s="2" t="s">
        <v>24</v>
      </c>
      <c r="O41" s="2" t="s">
        <v>735</v>
      </c>
    </row>
    <row r="42" spans="1:15" x14ac:dyDescent="0.2">
      <c r="A42" s="2" t="s">
        <v>736</v>
      </c>
      <c r="B42" s="2" t="s">
        <v>737</v>
      </c>
      <c r="C42" s="2" t="s">
        <v>738</v>
      </c>
      <c r="D42" s="2" t="s">
        <v>56</v>
      </c>
      <c r="E42" s="2" t="s">
        <v>19</v>
      </c>
      <c r="F42" s="3">
        <v>45939</v>
      </c>
      <c r="G42" s="3"/>
      <c r="I42" s="2" t="s">
        <v>20</v>
      </c>
      <c r="J42" s="2" t="s">
        <v>21</v>
      </c>
      <c r="K42" s="2" t="s">
        <v>51</v>
      </c>
      <c r="L42" s="2" t="s">
        <v>51</v>
      </c>
      <c r="M42" s="2" t="s">
        <v>36</v>
      </c>
      <c r="N42" s="2" t="s">
        <v>24</v>
      </c>
      <c r="O42" s="2" t="s">
        <v>160</v>
      </c>
    </row>
    <row r="43" spans="1:15" x14ac:dyDescent="0.2">
      <c r="A43" s="2" t="s">
        <v>455</v>
      </c>
      <c r="B43" s="2" t="s">
        <v>585</v>
      </c>
      <c r="C43" s="2" t="s">
        <v>506</v>
      </c>
      <c r="D43" s="2" t="s">
        <v>56</v>
      </c>
      <c r="E43" s="2" t="s">
        <v>19</v>
      </c>
      <c r="F43" s="3">
        <v>45813</v>
      </c>
      <c r="G43" s="3"/>
      <c r="I43" s="2" t="s">
        <v>20</v>
      </c>
      <c r="J43" s="2" t="s">
        <v>101</v>
      </c>
      <c r="K43" s="2" t="s">
        <v>503</v>
      </c>
      <c r="L43" s="2" t="s">
        <v>503</v>
      </c>
      <c r="M43" s="2" t="s">
        <v>23</v>
      </c>
      <c r="N43" s="2" t="s">
        <v>24</v>
      </c>
      <c r="O43" s="2" t="s">
        <v>456</v>
      </c>
    </row>
    <row r="44" spans="1:15" x14ac:dyDescent="0.2">
      <c r="A44" s="2" t="s">
        <v>457</v>
      </c>
      <c r="B44" s="2" t="s">
        <v>586</v>
      </c>
      <c r="C44" s="2" t="s">
        <v>566</v>
      </c>
      <c r="D44" s="2" t="s">
        <v>56</v>
      </c>
      <c r="E44" s="2" t="s">
        <v>198</v>
      </c>
      <c r="F44" s="3">
        <v>45813</v>
      </c>
      <c r="G44" s="3">
        <v>45933</v>
      </c>
      <c r="H44" s="2" t="s">
        <v>719</v>
      </c>
      <c r="I44" s="2" t="s">
        <v>34</v>
      </c>
      <c r="J44" s="2" t="s">
        <v>101</v>
      </c>
      <c r="K44" s="2" t="s">
        <v>458</v>
      </c>
      <c r="L44" s="2" t="s">
        <v>458</v>
      </c>
      <c r="M44" s="2" t="s">
        <v>23</v>
      </c>
      <c r="N44" s="2" t="s">
        <v>24</v>
      </c>
      <c r="O44" s="2" t="s">
        <v>184</v>
      </c>
    </row>
    <row r="45" spans="1:15" x14ac:dyDescent="0.2">
      <c r="A45" s="2" t="s">
        <v>511</v>
      </c>
      <c r="B45" s="2" t="s">
        <v>593</v>
      </c>
      <c r="C45" s="2" t="s">
        <v>512</v>
      </c>
      <c r="D45" s="2" t="s">
        <v>56</v>
      </c>
      <c r="E45" s="2" t="s">
        <v>19</v>
      </c>
      <c r="F45" s="3">
        <v>45836</v>
      </c>
      <c r="G45" s="3"/>
      <c r="I45" s="2" t="s">
        <v>34</v>
      </c>
      <c r="J45" s="2" t="s">
        <v>21</v>
      </c>
      <c r="K45" s="2" t="s">
        <v>35</v>
      </c>
      <c r="L45" s="2" t="s">
        <v>35</v>
      </c>
      <c r="M45" s="2" t="s">
        <v>36</v>
      </c>
      <c r="N45" s="2" t="s">
        <v>24</v>
      </c>
      <c r="O45" s="2" t="s">
        <v>513</v>
      </c>
    </row>
    <row r="46" spans="1:15" x14ac:dyDescent="0.2">
      <c r="A46" s="2" t="s">
        <v>104</v>
      </c>
      <c r="B46" s="2" t="s">
        <v>105</v>
      </c>
      <c r="C46" s="2" t="s">
        <v>106</v>
      </c>
      <c r="D46" s="2" t="s">
        <v>56</v>
      </c>
      <c r="E46" s="2" t="s">
        <v>19</v>
      </c>
      <c r="F46" s="3">
        <v>45314</v>
      </c>
      <c r="G46" s="3"/>
      <c r="I46" s="2" t="s">
        <v>34</v>
      </c>
      <c r="J46" s="2" t="s">
        <v>21</v>
      </c>
      <c r="K46" s="2" t="s">
        <v>35</v>
      </c>
      <c r="L46" s="2" t="s">
        <v>35</v>
      </c>
      <c r="M46" s="2" t="s">
        <v>23</v>
      </c>
      <c r="N46" s="2" t="s">
        <v>45</v>
      </c>
      <c r="O46" s="2" t="s">
        <v>107</v>
      </c>
    </row>
    <row r="47" spans="1:15" x14ac:dyDescent="0.2">
      <c r="A47" s="2" t="s">
        <v>180</v>
      </c>
      <c r="B47" s="2" t="s">
        <v>181</v>
      </c>
      <c r="C47" s="2" t="s">
        <v>182</v>
      </c>
      <c r="D47" s="2" t="s">
        <v>56</v>
      </c>
      <c r="E47" s="2" t="s">
        <v>19</v>
      </c>
      <c r="F47" s="3">
        <v>45444</v>
      </c>
      <c r="G47" s="3"/>
      <c r="I47" s="2" t="s">
        <v>34</v>
      </c>
      <c r="J47" s="2" t="s">
        <v>21</v>
      </c>
      <c r="K47" s="2" t="s">
        <v>52</v>
      </c>
      <c r="L47" s="2" t="s">
        <v>52</v>
      </c>
      <c r="M47" s="2" t="s">
        <v>23</v>
      </c>
      <c r="N47" s="2" t="s">
        <v>24</v>
      </c>
      <c r="O47" s="2" t="s">
        <v>183</v>
      </c>
    </row>
    <row r="48" spans="1:15" x14ac:dyDescent="0.2">
      <c r="A48" s="2" t="s">
        <v>676</v>
      </c>
      <c r="B48" s="2" t="s">
        <v>677</v>
      </c>
      <c r="C48" s="2" t="s">
        <v>678</v>
      </c>
      <c r="D48" s="2" t="s">
        <v>56</v>
      </c>
      <c r="E48" s="2" t="s">
        <v>19</v>
      </c>
      <c r="F48" s="3">
        <v>45925</v>
      </c>
      <c r="G48" s="3"/>
      <c r="I48" s="2" t="s">
        <v>34</v>
      </c>
      <c r="J48" s="2" t="s">
        <v>21</v>
      </c>
      <c r="K48" s="2" t="s">
        <v>52</v>
      </c>
      <c r="L48" s="2" t="s">
        <v>52</v>
      </c>
      <c r="M48" s="2" t="s">
        <v>23</v>
      </c>
      <c r="N48" s="2" t="s">
        <v>24</v>
      </c>
      <c r="O48" s="2" t="s">
        <v>679</v>
      </c>
    </row>
    <row r="49" spans="1:15" x14ac:dyDescent="0.2">
      <c r="A49" s="2" t="s">
        <v>739</v>
      </c>
      <c r="B49" s="2" t="s">
        <v>740</v>
      </c>
      <c r="C49" s="2" t="s">
        <v>741</v>
      </c>
      <c r="D49" s="2" t="s">
        <v>56</v>
      </c>
      <c r="E49" s="2" t="s">
        <v>19</v>
      </c>
      <c r="F49" s="3">
        <v>45951</v>
      </c>
      <c r="G49" s="3"/>
      <c r="I49" s="2" t="s">
        <v>34</v>
      </c>
      <c r="J49" s="2" t="s">
        <v>21</v>
      </c>
      <c r="K49" s="2" t="s">
        <v>52</v>
      </c>
      <c r="L49" s="2" t="s">
        <v>52</v>
      </c>
      <c r="M49" s="2" t="s">
        <v>23</v>
      </c>
      <c r="N49" s="2" t="s">
        <v>24</v>
      </c>
      <c r="O49" s="2" t="s">
        <v>742</v>
      </c>
    </row>
    <row r="50" spans="1:15" x14ac:dyDescent="0.2">
      <c r="A50" s="2" t="s">
        <v>98</v>
      </c>
      <c r="B50" s="2" t="s">
        <v>99</v>
      </c>
      <c r="C50" s="2" t="s">
        <v>100</v>
      </c>
      <c r="D50" s="2" t="s">
        <v>56</v>
      </c>
      <c r="E50" s="2" t="s">
        <v>19</v>
      </c>
      <c r="F50" s="3">
        <v>45126</v>
      </c>
      <c r="G50" s="3"/>
      <c r="I50" s="2" t="s">
        <v>34</v>
      </c>
      <c r="J50" s="2" t="s">
        <v>101</v>
      </c>
      <c r="K50" s="2" t="s">
        <v>102</v>
      </c>
      <c r="L50" s="2" t="s">
        <v>102</v>
      </c>
      <c r="M50" s="2" t="s">
        <v>23</v>
      </c>
      <c r="N50" s="2" t="s">
        <v>24</v>
      </c>
      <c r="O50" s="2" t="s">
        <v>103</v>
      </c>
    </row>
    <row r="51" spans="1:15" x14ac:dyDescent="0.2">
      <c r="A51" s="2" t="s">
        <v>140</v>
      </c>
      <c r="B51" s="2" t="s">
        <v>141</v>
      </c>
      <c r="C51" s="2" t="s">
        <v>142</v>
      </c>
      <c r="D51" s="2" t="s">
        <v>56</v>
      </c>
      <c r="E51" s="2" t="s">
        <v>19</v>
      </c>
      <c r="F51" s="3">
        <v>44545</v>
      </c>
      <c r="G51" s="3"/>
      <c r="I51" s="2" t="s">
        <v>41</v>
      </c>
      <c r="J51" s="2" t="s">
        <v>21</v>
      </c>
      <c r="K51" s="2" t="s">
        <v>42</v>
      </c>
      <c r="L51" s="2" t="s">
        <v>42</v>
      </c>
      <c r="M51" s="2" t="s">
        <v>36</v>
      </c>
      <c r="N51" s="2" t="s">
        <v>24</v>
      </c>
      <c r="O51" s="2" t="s">
        <v>351</v>
      </c>
    </row>
    <row r="52" spans="1:15" x14ac:dyDescent="0.2">
      <c r="A52" s="2" t="s">
        <v>172</v>
      </c>
      <c r="B52" s="2" t="s">
        <v>173</v>
      </c>
      <c r="C52" s="2" t="s">
        <v>174</v>
      </c>
      <c r="D52" s="2" t="s">
        <v>18</v>
      </c>
      <c r="E52" s="2" t="s">
        <v>19</v>
      </c>
      <c r="F52" s="3">
        <v>44593</v>
      </c>
      <c r="G52" s="3"/>
      <c r="I52" s="2" t="s">
        <v>20</v>
      </c>
      <c r="J52" s="2" t="s">
        <v>21</v>
      </c>
      <c r="K52" s="2" t="s">
        <v>53</v>
      </c>
      <c r="L52" s="2" t="s">
        <v>53</v>
      </c>
      <c r="M52" s="2" t="s">
        <v>23</v>
      </c>
      <c r="N52" s="2" t="s">
        <v>45</v>
      </c>
      <c r="O52" s="2" t="s">
        <v>175</v>
      </c>
    </row>
    <row r="53" spans="1:15" x14ac:dyDescent="0.2">
      <c r="A53" s="2" t="s">
        <v>611</v>
      </c>
      <c r="B53" s="2" t="s">
        <v>612</v>
      </c>
      <c r="C53" s="2" t="s">
        <v>613</v>
      </c>
      <c r="D53" s="2" t="s">
        <v>18</v>
      </c>
      <c r="E53" s="2" t="s">
        <v>19</v>
      </c>
      <c r="F53" s="3">
        <v>45905</v>
      </c>
      <c r="G53" s="3"/>
      <c r="I53" s="2" t="s">
        <v>20</v>
      </c>
      <c r="J53" s="2" t="s">
        <v>21</v>
      </c>
      <c r="K53" s="2" t="s">
        <v>53</v>
      </c>
      <c r="L53" s="2" t="s">
        <v>53</v>
      </c>
      <c r="M53" s="2" t="s">
        <v>23</v>
      </c>
      <c r="N53" s="2" t="s">
        <v>24</v>
      </c>
      <c r="O53" s="2" t="s">
        <v>614</v>
      </c>
    </row>
    <row r="54" spans="1:15" x14ac:dyDescent="0.2">
      <c r="A54" s="2" t="s">
        <v>122</v>
      </c>
      <c r="B54" s="2" t="s">
        <v>123</v>
      </c>
      <c r="C54" s="2" t="s">
        <v>124</v>
      </c>
      <c r="D54" s="2" t="s">
        <v>18</v>
      </c>
      <c r="E54" s="2" t="s">
        <v>19</v>
      </c>
      <c r="F54" s="3">
        <v>45174</v>
      </c>
      <c r="G54" s="3"/>
      <c r="I54" s="2" t="s">
        <v>20</v>
      </c>
      <c r="J54" s="2" t="s">
        <v>21</v>
      </c>
      <c r="K54" s="2" t="s">
        <v>29</v>
      </c>
      <c r="L54" s="2" t="s">
        <v>29</v>
      </c>
      <c r="M54" s="2" t="s">
        <v>36</v>
      </c>
      <c r="N54" s="2" t="s">
        <v>24</v>
      </c>
      <c r="O54" s="2" t="s">
        <v>125</v>
      </c>
    </row>
    <row r="55" spans="1:15" x14ac:dyDescent="0.2">
      <c r="A55" s="2" t="s">
        <v>15</v>
      </c>
      <c r="B55" s="2" t="s">
        <v>16</v>
      </c>
      <c r="C55" s="2" t="s">
        <v>17</v>
      </c>
      <c r="D55" s="2" t="s">
        <v>18</v>
      </c>
      <c r="E55" s="2" t="s">
        <v>19</v>
      </c>
      <c r="F55" s="3">
        <v>45174</v>
      </c>
      <c r="G55" s="3"/>
      <c r="I55" s="2" t="s">
        <v>20</v>
      </c>
      <c r="J55" s="2" t="s">
        <v>21</v>
      </c>
      <c r="K55" s="2" t="s">
        <v>29</v>
      </c>
      <c r="L55" s="2" t="s">
        <v>29</v>
      </c>
      <c r="M55" s="2" t="s">
        <v>23</v>
      </c>
      <c r="N55" s="2" t="s">
        <v>45</v>
      </c>
      <c r="O55" s="2" t="s">
        <v>25</v>
      </c>
    </row>
    <row r="56" spans="1:15" x14ac:dyDescent="0.2">
      <c r="A56" s="2" t="s">
        <v>521</v>
      </c>
      <c r="B56" s="2" t="s">
        <v>581</v>
      </c>
      <c r="C56" s="2" t="s">
        <v>522</v>
      </c>
      <c r="D56" s="2" t="s">
        <v>18</v>
      </c>
      <c r="E56" s="2" t="s">
        <v>19</v>
      </c>
      <c r="F56" s="3">
        <v>45850</v>
      </c>
      <c r="G56" s="3"/>
      <c r="I56" s="2" t="s">
        <v>20</v>
      </c>
      <c r="J56" s="2" t="s">
        <v>21</v>
      </c>
      <c r="K56" s="2" t="s">
        <v>22</v>
      </c>
      <c r="L56" s="2" t="s">
        <v>22</v>
      </c>
      <c r="M56" s="2" t="s">
        <v>23</v>
      </c>
      <c r="N56" s="2" t="s">
        <v>24</v>
      </c>
      <c r="O56" s="2" t="s">
        <v>81</v>
      </c>
    </row>
    <row r="57" spans="1:15" x14ac:dyDescent="0.2">
      <c r="A57" s="2" t="s">
        <v>556</v>
      </c>
      <c r="B57" s="2" t="s">
        <v>743</v>
      </c>
      <c r="C57" s="2" t="s">
        <v>559</v>
      </c>
      <c r="D57" s="2" t="s">
        <v>18</v>
      </c>
      <c r="E57" s="2" t="s">
        <v>19</v>
      </c>
      <c r="F57" s="3">
        <v>45883</v>
      </c>
      <c r="G57" s="3"/>
      <c r="I57" s="2" t="s">
        <v>20</v>
      </c>
      <c r="J57" s="2" t="s">
        <v>21</v>
      </c>
      <c r="K57" s="2" t="s">
        <v>22</v>
      </c>
      <c r="L57" s="2" t="s">
        <v>22</v>
      </c>
      <c r="M57" s="2" t="s">
        <v>36</v>
      </c>
      <c r="N57" s="2" t="s">
        <v>24</v>
      </c>
      <c r="O57" s="2" t="s">
        <v>404</v>
      </c>
    </row>
    <row r="58" spans="1:15" x14ac:dyDescent="0.2">
      <c r="A58" s="2" t="s">
        <v>354</v>
      </c>
      <c r="B58" s="2" t="s">
        <v>571</v>
      </c>
      <c r="C58" s="2" t="s">
        <v>355</v>
      </c>
      <c r="D58" s="2" t="s">
        <v>18</v>
      </c>
      <c r="E58" s="2" t="s">
        <v>19</v>
      </c>
      <c r="F58" s="3">
        <v>45720</v>
      </c>
      <c r="G58" s="3"/>
      <c r="I58" s="2" t="s">
        <v>20</v>
      </c>
      <c r="J58" s="2" t="s">
        <v>21</v>
      </c>
      <c r="K58" s="2" t="s">
        <v>51</v>
      </c>
      <c r="L58" s="2" t="s">
        <v>51</v>
      </c>
      <c r="M58" s="2" t="s">
        <v>23</v>
      </c>
      <c r="N58" s="2" t="s">
        <v>30</v>
      </c>
      <c r="O58" s="2" t="s">
        <v>356</v>
      </c>
    </row>
    <row r="59" spans="1:15" x14ac:dyDescent="0.2">
      <c r="A59" s="2" t="s">
        <v>191</v>
      </c>
      <c r="B59" s="2" t="s">
        <v>192</v>
      </c>
      <c r="C59" s="2" t="s">
        <v>193</v>
      </c>
      <c r="D59" s="2" t="s">
        <v>18</v>
      </c>
      <c r="E59" s="2" t="s">
        <v>19</v>
      </c>
      <c r="F59" s="3">
        <v>44459</v>
      </c>
      <c r="G59" s="3"/>
      <c r="I59" s="2" t="s">
        <v>20</v>
      </c>
      <c r="J59" s="2" t="s">
        <v>21</v>
      </c>
      <c r="K59" s="2" t="s">
        <v>51</v>
      </c>
      <c r="L59" s="2" t="s">
        <v>51</v>
      </c>
      <c r="M59" s="2" t="s">
        <v>23</v>
      </c>
      <c r="N59" s="2" t="s">
        <v>24</v>
      </c>
      <c r="O59" s="2" t="s">
        <v>286</v>
      </c>
    </row>
    <row r="60" spans="1:15" x14ac:dyDescent="0.2">
      <c r="A60" s="2" t="s">
        <v>168</v>
      </c>
      <c r="B60" s="2" t="s">
        <v>169</v>
      </c>
      <c r="C60" s="2" t="s">
        <v>170</v>
      </c>
      <c r="D60" s="2" t="s">
        <v>18</v>
      </c>
      <c r="E60" s="2" t="s">
        <v>19</v>
      </c>
      <c r="F60" s="3">
        <v>45810</v>
      </c>
      <c r="G60" s="3"/>
      <c r="I60" s="2" t="s">
        <v>20</v>
      </c>
      <c r="J60" s="2" t="s">
        <v>101</v>
      </c>
      <c r="K60" s="2" t="s">
        <v>503</v>
      </c>
      <c r="L60" s="2" t="s">
        <v>503</v>
      </c>
      <c r="M60" s="2" t="s">
        <v>36</v>
      </c>
      <c r="N60" s="2" t="s">
        <v>24</v>
      </c>
      <c r="O60" s="2" t="s">
        <v>171</v>
      </c>
    </row>
    <row r="61" spans="1:15" x14ac:dyDescent="0.2">
      <c r="A61" s="2" t="s">
        <v>72</v>
      </c>
      <c r="B61" s="2" t="s">
        <v>73</v>
      </c>
      <c r="C61" s="2" t="s">
        <v>74</v>
      </c>
      <c r="D61" s="2" t="s">
        <v>18</v>
      </c>
      <c r="E61" s="2" t="s">
        <v>19</v>
      </c>
      <c r="F61" s="3">
        <v>45265</v>
      </c>
      <c r="G61" s="3"/>
      <c r="I61" s="2" t="s">
        <v>34</v>
      </c>
      <c r="J61" s="2" t="s">
        <v>21</v>
      </c>
      <c r="K61" s="2" t="s">
        <v>52</v>
      </c>
      <c r="L61" s="2" t="s">
        <v>52</v>
      </c>
      <c r="M61" s="2" t="s">
        <v>36</v>
      </c>
      <c r="N61" s="2" t="s">
        <v>45</v>
      </c>
      <c r="O61" s="2" t="s">
        <v>75</v>
      </c>
    </row>
    <row r="62" spans="1:15" x14ac:dyDescent="0.2">
      <c r="A62" s="2" t="s">
        <v>541</v>
      </c>
      <c r="B62" s="2" t="s">
        <v>597</v>
      </c>
      <c r="C62" s="2" t="s">
        <v>543</v>
      </c>
      <c r="D62" s="2" t="s">
        <v>18</v>
      </c>
      <c r="E62" s="2" t="s">
        <v>19</v>
      </c>
      <c r="F62" s="3">
        <v>45931</v>
      </c>
      <c r="G62" s="3"/>
      <c r="I62" s="2" t="s">
        <v>41</v>
      </c>
      <c r="J62" s="2" t="s">
        <v>21</v>
      </c>
      <c r="K62" s="2" t="s">
        <v>42</v>
      </c>
      <c r="L62" s="2" t="s">
        <v>42</v>
      </c>
      <c r="M62" s="2" t="s">
        <v>143</v>
      </c>
      <c r="N62" s="2" t="s">
        <v>24</v>
      </c>
      <c r="O62" s="2" t="s">
        <v>468</v>
      </c>
    </row>
    <row r="63" spans="1:15" x14ac:dyDescent="0.2">
      <c r="A63" s="2" t="s">
        <v>464</v>
      </c>
      <c r="B63" s="2" t="s">
        <v>577</v>
      </c>
      <c r="C63" s="2" t="s">
        <v>465</v>
      </c>
      <c r="D63" s="2" t="s">
        <v>18</v>
      </c>
      <c r="E63" s="2" t="s">
        <v>19</v>
      </c>
      <c r="F63" s="3">
        <v>45824</v>
      </c>
      <c r="G63" s="3"/>
      <c r="I63" s="2" t="s">
        <v>41</v>
      </c>
      <c r="J63" s="2" t="s">
        <v>21</v>
      </c>
      <c r="K63" s="2" t="s">
        <v>42</v>
      </c>
      <c r="L63" s="2" t="s">
        <v>42</v>
      </c>
      <c r="M63" s="2" t="s">
        <v>526</v>
      </c>
      <c r="N63" s="2" t="s">
        <v>24</v>
      </c>
      <c r="O63" s="2" t="s">
        <v>466</v>
      </c>
    </row>
    <row r="64" spans="1:15" x14ac:dyDescent="0.2">
      <c r="A64" s="2" t="s">
        <v>154</v>
      </c>
      <c r="B64" s="2" t="s">
        <v>155</v>
      </c>
      <c r="C64" s="2" t="s">
        <v>156</v>
      </c>
      <c r="D64" s="2" t="s">
        <v>28</v>
      </c>
      <c r="E64" s="2" t="s">
        <v>19</v>
      </c>
      <c r="F64" s="3">
        <v>44545</v>
      </c>
      <c r="G64" s="3"/>
      <c r="I64" s="2" t="s">
        <v>20</v>
      </c>
      <c r="J64" s="2" t="s">
        <v>21</v>
      </c>
      <c r="K64" s="2" t="s">
        <v>53</v>
      </c>
      <c r="L64" s="2" t="s">
        <v>53</v>
      </c>
      <c r="M64" s="2" t="s">
        <v>36</v>
      </c>
      <c r="N64" s="2" t="s">
        <v>24</v>
      </c>
      <c r="O64" s="2" t="s">
        <v>157</v>
      </c>
    </row>
    <row r="65" spans="1:15" x14ac:dyDescent="0.2">
      <c r="A65" s="2" t="s">
        <v>557</v>
      </c>
      <c r="B65" s="2" t="s">
        <v>598</v>
      </c>
      <c r="C65" s="2" t="s">
        <v>558</v>
      </c>
      <c r="D65" s="2" t="s">
        <v>28</v>
      </c>
      <c r="E65" s="2" t="s">
        <v>19</v>
      </c>
      <c r="F65" s="3">
        <v>45887</v>
      </c>
      <c r="G65" s="3"/>
      <c r="I65" s="2" t="s">
        <v>20</v>
      </c>
      <c r="J65" s="2" t="s">
        <v>21</v>
      </c>
      <c r="K65" s="2" t="s">
        <v>29</v>
      </c>
      <c r="L65" s="2" t="s">
        <v>29</v>
      </c>
      <c r="M65" s="2" t="s">
        <v>36</v>
      </c>
      <c r="N65" s="2" t="s">
        <v>24</v>
      </c>
      <c r="O65" s="2" t="s">
        <v>433</v>
      </c>
    </row>
    <row r="66" spans="1:15" x14ac:dyDescent="0.2">
      <c r="A66" s="2" t="s">
        <v>451</v>
      </c>
      <c r="B66" s="2" t="s">
        <v>572</v>
      </c>
      <c r="C66" s="2" t="s">
        <v>452</v>
      </c>
      <c r="D66" s="2" t="s">
        <v>28</v>
      </c>
      <c r="E66" s="2" t="s">
        <v>19</v>
      </c>
      <c r="F66" s="3">
        <v>45797</v>
      </c>
      <c r="G66" s="3"/>
      <c r="I66" s="2" t="s">
        <v>20</v>
      </c>
      <c r="J66" s="2" t="s">
        <v>101</v>
      </c>
      <c r="K66" s="2" t="s">
        <v>467</v>
      </c>
      <c r="L66" s="2" t="s">
        <v>467</v>
      </c>
      <c r="M66" s="2" t="s">
        <v>36</v>
      </c>
      <c r="N66" s="2" t="s">
        <v>24</v>
      </c>
      <c r="O66" s="2" t="s">
        <v>453</v>
      </c>
    </row>
    <row r="67" spans="1:15" x14ac:dyDescent="0.2">
      <c r="A67" s="2" t="s">
        <v>194</v>
      </c>
      <c r="B67" s="2" t="s">
        <v>195</v>
      </c>
      <c r="C67" s="2" t="s">
        <v>196</v>
      </c>
      <c r="D67" s="2" t="s">
        <v>28</v>
      </c>
      <c r="E67" s="2" t="s">
        <v>19</v>
      </c>
      <c r="F67" s="3">
        <v>44593</v>
      </c>
      <c r="G67" s="3"/>
      <c r="I67" s="2" t="s">
        <v>20</v>
      </c>
      <c r="J67" s="2" t="s">
        <v>21</v>
      </c>
      <c r="K67" s="2" t="s">
        <v>22</v>
      </c>
      <c r="L67" s="2" t="s">
        <v>22</v>
      </c>
      <c r="M67" s="2" t="s">
        <v>23</v>
      </c>
      <c r="N67" s="2" t="s">
        <v>30</v>
      </c>
      <c r="O67" s="2" t="s">
        <v>197</v>
      </c>
    </row>
    <row r="68" spans="1:15" x14ac:dyDescent="0.2">
      <c r="A68" s="2" t="s">
        <v>623</v>
      </c>
      <c r="B68" s="2" t="s">
        <v>624</v>
      </c>
      <c r="C68" s="2" t="s">
        <v>625</v>
      </c>
      <c r="D68" s="2" t="s">
        <v>28</v>
      </c>
      <c r="E68" s="2" t="s">
        <v>19</v>
      </c>
      <c r="F68" s="3">
        <v>45905</v>
      </c>
      <c r="G68" s="3"/>
      <c r="I68" s="2" t="s">
        <v>20</v>
      </c>
      <c r="J68" s="2" t="s">
        <v>21</v>
      </c>
      <c r="K68" s="2" t="s">
        <v>22</v>
      </c>
      <c r="L68" s="2" t="s">
        <v>22</v>
      </c>
      <c r="M68" s="2" t="s">
        <v>23</v>
      </c>
      <c r="N68" s="2" t="s">
        <v>24</v>
      </c>
      <c r="O68" s="2" t="s">
        <v>626</v>
      </c>
    </row>
    <row r="69" spans="1:15" x14ac:dyDescent="0.2">
      <c r="A69" s="2" t="s">
        <v>95</v>
      </c>
      <c r="B69" s="2" t="s">
        <v>96</v>
      </c>
      <c r="C69" s="2" t="s">
        <v>568</v>
      </c>
      <c r="D69" s="2" t="s">
        <v>28</v>
      </c>
      <c r="E69" s="2" t="s">
        <v>19</v>
      </c>
      <c r="F69" s="3">
        <v>45901</v>
      </c>
      <c r="G69" s="3"/>
      <c r="I69" s="2" t="s">
        <v>20</v>
      </c>
      <c r="J69" s="2" t="s">
        <v>21</v>
      </c>
      <c r="K69" s="2" t="s">
        <v>22</v>
      </c>
      <c r="L69" s="2" t="s">
        <v>22</v>
      </c>
      <c r="M69" s="2" t="s">
        <v>36</v>
      </c>
      <c r="N69" s="2" t="s">
        <v>24</v>
      </c>
      <c r="O69" s="2" t="s">
        <v>403</v>
      </c>
    </row>
    <row r="70" spans="1:15" x14ac:dyDescent="0.2">
      <c r="A70" s="2" t="s">
        <v>631</v>
      </c>
      <c r="B70" s="2" t="s">
        <v>632</v>
      </c>
      <c r="C70" s="2" t="s">
        <v>633</v>
      </c>
      <c r="D70" s="2" t="s">
        <v>28</v>
      </c>
      <c r="E70" s="2" t="s">
        <v>19</v>
      </c>
      <c r="F70" s="3">
        <v>45905</v>
      </c>
      <c r="G70" s="3"/>
      <c r="I70" s="2" t="s">
        <v>20</v>
      </c>
      <c r="J70" s="2" t="s">
        <v>21</v>
      </c>
      <c r="K70" s="2" t="s">
        <v>22</v>
      </c>
      <c r="L70" s="2" t="s">
        <v>22</v>
      </c>
      <c r="M70" s="2" t="s">
        <v>36</v>
      </c>
      <c r="N70" s="2" t="s">
        <v>24</v>
      </c>
      <c r="O70" s="2" t="s">
        <v>634</v>
      </c>
    </row>
    <row r="71" spans="1:15" x14ac:dyDescent="0.2">
      <c r="A71" s="2" t="s">
        <v>92</v>
      </c>
      <c r="B71" s="2" t="s">
        <v>576</v>
      </c>
      <c r="C71" s="2" t="s">
        <v>93</v>
      </c>
      <c r="D71" s="2" t="s">
        <v>28</v>
      </c>
      <c r="E71" s="2" t="s">
        <v>19</v>
      </c>
      <c r="F71" s="3">
        <v>45598</v>
      </c>
      <c r="G71" s="3"/>
      <c r="I71" s="2" t="s">
        <v>20</v>
      </c>
      <c r="J71" s="2" t="s">
        <v>21</v>
      </c>
      <c r="K71" s="2" t="s">
        <v>22</v>
      </c>
      <c r="L71" s="2" t="s">
        <v>22</v>
      </c>
      <c r="M71" s="2" t="s">
        <v>23</v>
      </c>
      <c r="N71" s="2" t="s">
        <v>45</v>
      </c>
      <c r="O71" s="2" t="s">
        <v>94</v>
      </c>
    </row>
    <row r="72" spans="1:15" x14ac:dyDescent="0.2">
      <c r="A72" s="2" t="s">
        <v>639</v>
      </c>
      <c r="B72" s="2" t="s">
        <v>640</v>
      </c>
      <c r="C72" s="2" t="s">
        <v>641</v>
      </c>
      <c r="D72" s="2" t="s">
        <v>28</v>
      </c>
      <c r="E72" s="2" t="s">
        <v>19</v>
      </c>
      <c r="F72" s="3">
        <v>45905</v>
      </c>
      <c r="G72" s="3"/>
      <c r="I72" s="2" t="s">
        <v>20</v>
      </c>
      <c r="J72" s="2" t="s">
        <v>21</v>
      </c>
      <c r="K72" s="2" t="s">
        <v>22</v>
      </c>
      <c r="L72" s="2" t="s">
        <v>22</v>
      </c>
      <c r="M72" s="2" t="s">
        <v>23</v>
      </c>
      <c r="N72" s="2" t="s">
        <v>24</v>
      </c>
      <c r="O72" s="2" t="s">
        <v>642</v>
      </c>
    </row>
    <row r="73" spans="1:15" x14ac:dyDescent="0.2">
      <c r="A73" s="2" t="s">
        <v>58</v>
      </c>
      <c r="B73" s="2" t="s">
        <v>59</v>
      </c>
      <c r="C73" s="2" t="s">
        <v>60</v>
      </c>
      <c r="D73" s="2" t="s">
        <v>28</v>
      </c>
      <c r="E73" s="2" t="s">
        <v>19</v>
      </c>
      <c r="F73" s="3">
        <v>45131</v>
      </c>
      <c r="G73" s="3"/>
      <c r="I73" s="2" t="s">
        <v>20</v>
      </c>
      <c r="J73" s="2" t="s">
        <v>21</v>
      </c>
      <c r="K73" s="2" t="s">
        <v>22</v>
      </c>
      <c r="L73" s="2" t="s">
        <v>22</v>
      </c>
      <c r="M73" s="2" t="s">
        <v>23</v>
      </c>
      <c r="N73" s="2" t="s">
        <v>45</v>
      </c>
      <c r="O73" s="2" t="s">
        <v>61</v>
      </c>
    </row>
    <row r="74" spans="1:15" x14ac:dyDescent="0.2">
      <c r="A74" s="2" t="s">
        <v>748</v>
      </c>
      <c r="B74" s="2" t="s">
        <v>749</v>
      </c>
      <c r="C74" s="2" t="s">
        <v>750</v>
      </c>
      <c r="D74" s="2" t="s">
        <v>28</v>
      </c>
      <c r="E74" s="2" t="s">
        <v>19</v>
      </c>
      <c r="F74" s="3">
        <v>45939</v>
      </c>
      <c r="G74" s="3"/>
      <c r="I74" s="2" t="s">
        <v>20</v>
      </c>
      <c r="J74" s="2" t="s">
        <v>21</v>
      </c>
      <c r="K74" s="2" t="s">
        <v>22</v>
      </c>
      <c r="L74" s="2" t="s">
        <v>22</v>
      </c>
      <c r="M74" s="2" t="s">
        <v>23</v>
      </c>
      <c r="N74" s="2" t="s">
        <v>50</v>
      </c>
      <c r="O74" s="2" t="s">
        <v>751</v>
      </c>
    </row>
    <row r="75" spans="1:15" x14ac:dyDescent="0.2">
      <c r="A75" s="2" t="s">
        <v>635</v>
      </c>
      <c r="B75" s="2" t="s">
        <v>636</v>
      </c>
      <c r="C75" s="2" t="s">
        <v>637</v>
      </c>
      <c r="D75" s="2" t="s">
        <v>28</v>
      </c>
      <c r="E75" s="2" t="s">
        <v>19</v>
      </c>
      <c r="F75" s="3">
        <v>45905</v>
      </c>
      <c r="G75" s="3"/>
      <c r="I75" s="2" t="s">
        <v>20</v>
      </c>
      <c r="J75" s="2" t="s">
        <v>21</v>
      </c>
      <c r="K75" s="2" t="s">
        <v>22</v>
      </c>
      <c r="L75" s="2" t="s">
        <v>22</v>
      </c>
      <c r="M75" s="2" t="s">
        <v>36</v>
      </c>
      <c r="N75" s="2" t="s">
        <v>24</v>
      </c>
      <c r="O75" s="2" t="s">
        <v>638</v>
      </c>
    </row>
    <row r="76" spans="1:15" x14ac:dyDescent="0.2">
      <c r="A76" s="2" t="s">
        <v>615</v>
      </c>
      <c r="B76" s="2" t="s">
        <v>616</v>
      </c>
      <c r="C76" s="2" t="s">
        <v>617</v>
      </c>
      <c r="D76" s="2" t="s">
        <v>28</v>
      </c>
      <c r="E76" s="2" t="s">
        <v>19</v>
      </c>
      <c r="F76" s="3">
        <v>45931</v>
      </c>
      <c r="G76" s="3"/>
      <c r="I76" s="2" t="s">
        <v>20</v>
      </c>
      <c r="J76" s="2" t="s">
        <v>101</v>
      </c>
      <c r="K76" s="2" t="s">
        <v>445</v>
      </c>
      <c r="L76" s="2" t="s">
        <v>445</v>
      </c>
      <c r="M76" s="2" t="s">
        <v>23</v>
      </c>
      <c r="N76" s="2" t="s">
        <v>24</v>
      </c>
      <c r="O76" s="2" t="s">
        <v>618</v>
      </c>
    </row>
    <row r="77" spans="1:15" x14ac:dyDescent="0.2">
      <c r="A77" s="2" t="s">
        <v>562</v>
      </c>
      <c r="B77" s="2" t="s">
        <v>582</v>
      </c>
      <c r="C77" s="2" t="s">
        <v>563</v>
      </c>
      <c r="D77" s="2" t="s">
        <v>28</v>
      </c>
      <c r="E77" s="2" t="s">
        <v>19</v>
      </c>
      <c r="F77" s="3">
        <v>45894</v>
      </c>
      <c r="G77" s="3"/>
      <c r="I77" s="2" t="s">
        <v>20</v>
      </c>
      <c r="J77" s="2" t="s">
        <v>21</v>
      </c>
      <c r="K77" s="2" t="s">
        <v>51</v>
      </c>
      <c r="L77" s="2" t="s">
        <v>51</v>
      </c>
      <c r="M77" s="2" t="s">
        <v>36</v>
      </c>
      <c r="N77" s="2" t="s">
        <v>24</v>
      </c>
      <c r="O77" s="2" t="s">
        <v>190</v>
      </c>
    </row>
    <row r="78" spans="1:15" x14ac:dyDescent="0.2">
      <c r="A78" s="2" t="s">
        <v>744</v>
      </c>
      <c r="B78" s="2" t="s">
        <v>745</v>
      </c>
      <c r="C78" s="2" t="s">
        <v>746</v>
      </c>
      <c r="D78" s="2" t="s">
        <v>28</v>
      </c>
      <c r="E78" s="2" t="s">
        <v>19</v>
      </c>
      <c r="F78" s="3">
        <v>45939</v>
      </c>
      <c r="G78" s="3"/>
      <c r="I78" s="2" t="s">
        <v>20</v>
      </c>
      <c r="J78" s="2" t="s">
        <v>21</v>
      </c>
      <c r="K78" s="2" t="s">
        <v>51</v>
      </c>
      <c r="L78" s="2" t="s">
        <v>51</v>
      </c>
      <c r="M78" s="2" t="s">
        <v>23</v>
      </c>
      <c r="N78" s="2" t="s">
        <v>24</v>
      </c>
      <c r="O78" s="2" t="s">
        <v>747</v>
      </c>
    </row>
    <row r="79" spans="1:15" x14ac:dyDescent="0.2">
      <c r="A79" s="2" t="s">
        <v>752</v>
      </c>
      <c r="B79" s="2" t="s">
        <v>753</v>
      </c>
      <c r="C79" s="2" t="s">
        <v>754</v>
      </c>
      <c r="D79" s="2" t="s">
        <v>28</v>
      </c>
      <c r="E79" s="2" t="s">
        <v>19</v>
      </c>
      <c r="F79" s="3">
        <v>45939</v>
      </c>
      <c r="G79" s="3"/>
      <c r="I79" s="2" t="s">
        <v>20</v>
      </c>
      <c r="J79" s="2" t="s">
        <v>21</v>
      </c>
      <c r="K79" s="2" t="s">
        <v>51</v>
      </c>
      <c r="L79" s="2" t="s">
        <v>51</v>
      </c>
      <c r="M79" s="2" t="s">
        <v>36</v>
      </c>
      <c r="N79" s="2" t="s">
        <v>24</v>
      </c>
      <c r="O79" s="2" t="s">
        <v>755</v>
      </c>
    </row>
    <row r="80" spans="1:15" x14ac:dyDescent="0.2">
      <c r="A80" s="2" t="s">
        <v>756</v>
      </c>
      <c r="B80" s="2" t="s">
        <v>757</v>
      </c>
      <c r="C80" s="2" t="s">
        <v>758</v>
      </c>
      <c r="D80" s="2" t="s">
        <v>28</v>
      </c>
      <c r="E80" s="2" t="s">
        <v>19</v>
      </c>
      <c r="F80" s="3">
        <v>45940</v>
      </c>
      <c r="G80" s="3"/>
      <c r="I80" s="2" t="s">
        <v>20</v>
      </c>
      <c r="J80" s="2" t="s">
        <v>21</v>
      </c>
      <c r="K80" s="2" t="s">
        <v>51</v>
      </c>
      <c r="L80" s="2" t="s">
        <v>51</v>
      </c>
      <c r="M80" s="2" t="s">
        <v>36</v>
      </c>
      <c r="N80" s="2" t="s">
        <v>24</v>
      </c>
      <c r="O80" s="2" t="s">
        <v>759</v>
      </c>
    </row>
    <row r="81" spans="1:15" x14ac:dyDescent="0.2">
      <c r="A81" s="2" t="s">
        <v>111</v>
      </c>
      <c r="B81" s="2" t="s">
        <v>112</v>
      </c>
      <c r="C81" s="2" t="s">
        <v>113</v>
      </c>
      <c r="D81" s="2" t="s">
        <v>28</v>
      </c>
      <c r="E81" s="2" t="s">
        <v>19</v>
      </c>
      <c r="F81" s="3">
        <v>45484</v>
      </c>
      <c r="G81" s="3"/>
      <c r="I81" s="2" t="s">
        <v>20</v>
      </c>
      <c r="J81" s="2" t="s">
        <v>21</v>
      </c>
      <c r="K81" s="2" t="s">
        <v>51</v>
      </c>
      <c r="L81" s="2" t="s">
        <v>51</v>
      </c>
      <c r="M81" s="2" t="s">
        <v>23</v>
      </c>
      <c r="N81" s="2" t="s">
        <v>24</v>
      </c>
      <c r="O81" s="2" t="s">
        <v>114</v>
      </c>
    </row>
    <row r="82" spans="1:15" x14ac:dyDescent="0.2">
      <c r="A82" s="2" t="s">
        <v>132</v>
      </c>
      <c r="B82" s="2" t="s">
        <v>133</v>
      </c>
      <c r="C82" s="2" t="s">
        <v>134</v>
      </c>
      <c r="D82" s="2" t="s">
        <v>28</v>
      </c>
      <c r="E82" s="2" t="s">
        <v>19</v>
      </c>
      <c r="F82" s="3">
        <v>45474</v>
      </c>
      <c r="G82" s="3"/>
      <c r="I82" s="2" t="s">
        <v>34</v>
      </c>
      <c r="J82" s="2" t="s">
        <v>21</v>
      </c>
      <c r="K82" s="2" t="s">
        <v>35</v>
      </c>
      <c r="L82" s="2" t="s">
        <v>35</v>
      </c>
      <c r="M82" s="2" t="s">
        <v>23</v>
      </c>
      <c r="N82" s="2" t="s">
        <v>24</v>
      </c>
      <c r="O82" s="2" t="s">
        <v>135</v>
      </c>
    </row>
    <row r="83" spans="1:15" x14ac:dyDescent="0.2">
      <c r="A83" s="2" t="s">
        <v>669</v>
      </c>
      <c r="B83" s="2" t="s">
        <v>670</v>
      </c>
      <c r="C83" s="2" t="s">
        <v>671</v>
      </c>
      <c r="D83" s="2" t="s">
        <v>28</v>
      </c>
      <c r="E83" s="2" t="s">
        <v>19</v>
      </c>
      <c r="F83" s="3">
        <v>45925</v>
      </c>
      <c r="G83" s="3"/>
      <c r="I83" s="2" t="s">
        <v>34</v>
      </c>
      <c r="J83" s="2" t="s">
        <v>21</v>
      </c>
      <c r="K83" s="2" t="s">
        <v>35</v>
      </c>
      <c r="L83" s="2" t="s">
        <v>35</v>
      </c>
      <c r="M83" s="2" t="s">
        <v>36</v>
      </c>
      <c r="N83" s="2" t="s">
        <v>24</v>
      </c>
      <c r="O83" s="2" t="s">
        <v>672</v>
      </c>
    </row>
    <row r="84" spans="1:15" x14ac:dyDescent="0.2">
      <c r="A84" s="2" t="s">
        <v>527</v>
      </c>
      <c r="B84" s="2" t="s">
        <v>587</v>
      </c>
      <c r="C84" s="2" t="s">
        <v>514</v>
      </c>
      <c r="D84" s="2" t="s">
        <v>28</v>
      </c>
      <c r="E84" s="2" t="s">
        <v>19</v>
      </c>
      <c r="F84" s="3">
        <v>45836</v>
      </c>
      <c r="G84" s="3"/>
      <c r="I84" s="2" t="s">
        <v>34</v>
      </c>
      <c r="J84" s="2" t="s">
        <v>21</v>
      </c>
      <c r="K84" s="2" t="s">
        <v>52</v>
      </c>
      <c r="L84" s="2" t="s">
        <v>52</v>
      </c>
      <c r="M84" s="2" t="s">
        <v>23</v>
      </c>
      <c r="N84" s="2" t="s">
        <v>24</v>
      </c>
      <c r="O84" s="2" t="s">
        <v>515</v>
      </c>
    </row>
    <row r="85" spans="1:15" x14ac:dyDescent="0.2">
      <c r="A85" s="2" t="s">
        <v>673</v>
      </c>
      <c r="B85" s="2" t="s">
        <v>674</v>
      </c>
      <c r="C85" s="2" t="s">
        <v>675</v>
      </c>
      <c r="D85" s="2" t="s">
        <v>28</v>
      </c>
      <c r="E85" s="2" t="s">
        <v>19</v>
      </c>
      <c r="F85" s="3">
        <v>45925</v>
      </c>
      <c r="G85" s="3"/>
      <c r="I85" s="2" t="s">
        <v>34</v>
      </c>
      <c r="J85" s="2" t="s">
        <v>21</v>
      </c>
      <c r="K85" s="2" t="s">
        <v>52</v>
      </c>
      <c r="L85" s="2" t="s">
        <v>52</v>
      </c>
      <c r="M85" s="2" t="s">
        <v>143</v>
      </c>
      <c r="N85" s="2" t="s">
        <v>24</v>
      </c>
      <c r="O85" s="2" t="s">
        <v>402</v>
      </c>
    </row>
    <row r="86" spans="1:15" x14ac:dyDescent="0.2">
      <c r="A86" s="2" t="s">
        <v>536</v>
      </c>
      <c r="B86" s="2" t="s">
        <v>595</v>
      </c>
      <c r="C86" s="2" t="s">
        <v>545</v>
      </c>
      <c r="D86" s="2" t="s">
        <v>28</v>
      </c>
      <c r="E86" s="2" t="s">
        <v>19</v>
      </c>
      <c r="F86" s="3">
        <v>45901</v>
      </c>
      <c r="G86" s="3"/>
      <c r="I86" s="2" t="s">
        <v>34</v>
      </c>
      <c r="J86" s="2" t="s">
        <v>101</v>
      </c>
      <c r="K86" s="2" t="s">
        <v>570</v>
      </c>
      <c r="L86" s="2" t="s">
        <v>570</v>
      </c>
      <c r="M86" s="2" t="s">
        <v>23</v>
      </c>
      <c r="N86" s="2" t="s">
        <v>24</v>
      </c>
      <c r="O86" s="2" t="s">
        <v>353</v>
      </c>
    </row>
    <row r="87" spans="1:15" x14ac:dyDescent="0.2">
      <c r="A87" s="2" t="s">
        <v>69</v>
      </c>
      <c r="B87" s="2" t="s">
        <v>70</v>
      </c>
      <c r="C87" s="2" t="s">
        <v>71</v>
      </c>
      <c r="D87" s="2" t="s">
        <v>28</v>
      </c>
      <c r="E87" s="2" t="s">
        <v>19</v>
      </c>
      <c r="F87" s="3">
        <v>44783</v>
      </c>
      <c r="G87" s="3"/>
      <c r="I87" s="2" t="s">
        <v>41</v>
      </c>
      <c r="J87" s="2" t="s">
        <v>21</v>
      </c>
      <c r="K87" s="2" t="s">
        <v>42</v>
      </c>
      <c r="L87" s="2" t="s">
        <v>42</v>
      </c>
      <c r="M87" s="2" t="s">
        <v>567</v>
      </c>
      <c r="N87" s="2" t="s">
        <v>24</v>
      </c>
      <c r="O87" s="2" t="s">
        <v>285</v>
      </c>
    </row>
    <row r="88" spans="1:15" x14ac:dyDescent="0.2">
      <c r="A88" s="2" t="s">
        <v>38</v>
      </c>
      <c r="B88" s="2" t="s">
        <v>39</v>
      </c>
      <c r="C88" s="2" t="s">
        <v>40</v>
      </c>
      <c r="D88" s="2" t="s">
        <v>28</v>
      </c>
      <c r="E88" s="2" t="s">
        <v>19</v>
      </c>
      <c r="F88" s="3">
        <v>44459</v>
      </c>
      <c r="G88" s="3"/>
      <c r="I88" s="2" t="s">
        <v>41</v>
      </c>
      <c r="J88" s="2" t="s">
        <v>21</v>
      </c>
      <c r="K88" s="2" t="s">
        <v>42</v>
      </c>
      <c r="L88" s="2" t="s">
        <v>42</v>
      </c>
      <c r="M88" s="2" t="s">
        <v>760</v>
      </c>
      <c r="N88" s="2" t="s">
        <v>24</v>
      </c>
      <c r="O88" s="2" t="s">
        <v>350</v>
      </c>
    </row>
  </sheetData>
  <conditionalFormatting sqref="A2:A88">
    <cfRule type="duplicateValues" dxfId="468" priority="37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DE70-1D96-4DFA-AD84-7179E3B57E31}">
  <dimension ref="A1:BT88"/>
  <sheetViews>
    <sheetView workbookViewId="0">
      <selection sqref="A1:D1"/>
    </sheetView>
  </sheetViews>
  <sheetFormatPr baseColWidth="10" defaultColWidth="11.42578125" defaultRowHeight="11.25" x14ac:dyDescent="0.2"/>
  <cols>
    <col min="1" max="1" width="7.85546875" style="2" bestFit="1" customWidth="1"/>
    <col min="2" max="2" width="16.140625" style="2" bestFit="1" customWidth="1"/>
    <col min="3" max="3" width="31.85546875" style="2" bestFit="1" customWidth="1"/>
    <col min="4" max="4" width="23.7109375" style="2" customWidth="1"/>
    <col min="5" max="5" width="6" style="2" customWidth="1"/>
    <col min="6" max="6" width="8.5703125" style="2" customWidth="1"/>
    <col min="7" max="7" width="10.42578125" style="2" customWidth="1"/>
    <col min="8" max="8" width="16.42578125" style="2" customWidth="1"/>
    <col min="9" max="9" width="9.7109375" style="2" bestFit="1" customWidth="1"/>
    <col min="10" max="10" width="9.140625" style="2" bestFit="1" customWidth="1"/>
    <col min="11" max="11" width="9.7109375" style="2" bestFit="1" customWidth="1"/>
    <col min="12" max="12" width="13" style="2" bestFit="1" customWidth="1"/>
    <col min="13" max="13" width="8.28515625" style="2" bestFit="1" customWidth="1"/>
    <col min="14" max="14" width="12.42578125" style="2" bestFit="1" customWidth="1"/>
    <col min="15" max="15" width="6.5703125" style="2" bestFit="1" customWidth="1"/>
    <col min="16" max="16" width="4.5703125" style="2" bestFit="1" customWidth="1"/>
    <col min="17" max="17" width="5.42578125" style="2" bestFit="1" customWidth="1"/>
    <col min="18" max="18" width="5" style="2" bestFit="1" customWidth="1"/>
    <col min="19" max="19" width="4.5703125" style="2" bestFit="1" customWidth="1"/>
    <col min="20" max="20" width="4.42578125" style="2" bestFit="1" customWidth="1"/>
    <col min="21" max="21" width="4.85546875" style="2" bestFit="1" customWidth="1"/>
    <col min="22" max="22" width="5" style="2" bestFit="1" customWidth="1"/>
    <col min="23" max="23" width="4.5703125" style="2" bestFit="1" customWidth="1"/>
    <col min="24" max="24" width="5.42578125" style="2" bestFit="1" customWidth="1"/>
    <col min="25" max="25" width="5" style="2" bestFit="1" customWidth="1"/>
    <col min="26" max="26" width="4.5703125" style="2" bestFit="1" customWidth="1"/>
    <col min="27" max="27" width="4.42578125" style="2" bestFit="1" customWidth="1"/>
    <col min="28" max="28" width="4.85546875" style="2" bestFit="1" customWidth="1"/>
    <col min="29" max="29" width="5" style="2" bestFit="1" customWidth="1"/>
    <col min="30" max="30" width="4.5703125" style="2" bestFit="1" customWidth="1"/>
    <col min="31" max="31" width="5.42578125" style="2" bestFit="1" customWidth="1"/>
    <col min="32" max="32" width="5" style="2" bestFit="1" customWidth="1"/>
    <col min="33" max="33" width="4.5703125" style="2" bestFit="1" customWidth="1"/>
    <col min="34" max="34" width="4.42578125" style="2" bestFit="1" customWidth="1"/>
    <col min="35" max="35" width="4.85546875" style="2" bestFit="1" customWidth="1"/>
    <col min="36" max="36" width="5" style="2" bestFit="1" customWidth="1"/>
    <col min="37" max="37" width="4.5703125" style="2" bestFit="1" customWidth="1"/>
    <col min="38" max="38" width="5.42578125" style="2" bestFit="1" customWidth="1"/>
    <col min="39" max="39" width="5" style="2" bestFit="1" customWidth="1"/>
    <col min="40" max="40" width="4.5703125" style="2" bestFit="1" customWidth="1"/>
    <col min="41" max="41" width="4.42578125" style="2" bestFit="1" customWidth="1"/>
    <col min="42" max="42" width="4.85546875" style="2" bestFit="1" customWidth="1"/>
    <col min="43" max="43" width="5" style="2" bestFit="1" customWidth="1"/>
    <col min="44" max="44" width="4.5703125" style="2" bestFit="1" customWidth="1"/>
    <col min="45" max="45" width="5.42578125" style="2" bestFit="1" customWidth="1"/>
    <col min="46" max="46" width="5" style="2" bestFit="1" customWidth="1"/>
    <col min="47" max="47" width="13.7109375" style="2" bestFit="1" customWidth="1"/>
    <col min="48" max="53" width="6.85546875" style="2" bestFit="1" customWidth="1"/>
    <col min="54" max="54" width="7.7109375" style="2" bestFit="1" customWidth="1"/>
    <col min="55" max="60" width="6.85546875" style="2" bestFit="1" customWidth="1"/>
    <col min="61" max="61" width="7.7109375" style="2" bestFit="1" customWidth="1"/>
    <col min="62" max="64" width="6.85546875" style="2" bestFit="1" customWidth="1"/>
    <col min="65" max="65" width="10.5703125" style="2" bestFit="1" customWidth="1"/>
    <col min="66" max="66" width="9.7109375" style="2" bestFit="1" customWidth="1"/>
    <col min="67" max="67" width="9.28515625" style="2" bestFit="1" customWidth="1"/>
    <col min="68" max="68" width="13.7109375" style="2" bestFit="1" customWidth="1"/>
    <col min="69" max="69" width="10.140625" style="2" bestFit="1" customWidth="1"/>
    <col min="70" max="70" width="8.140625" style="2" bestFit="1" customWidth="1"/>
    <col min="71" max="71" width="9" style="2" bestFit="1" customWidth="1"/>
    <col min="72" max="72" width="15.42578125" style="2" bestFit="1" customWidth="1"/>
    <col min="73" max="16384" width="11.42578125" style="2"/>
  </cols>
  <sheetData>
    <row r="1" spans="1:7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688</v>
      </c>
      <c r="Q1" s="2" t="s">
        <v>689</v>
      </c>
      <c r="R1" s="2" t="s">
        <v>690</v>
      </c>
      <c r="S1" s="2" t="s">
        <v>691</v>
      </c>
      <c r="T1" s="2" t="s">
        <v>692</v>
      </c>
      <c r="U1" s="2" t="s">
        <v>693</v>
      </c>
      <c r="V1" s="2" t="s">
        <v>694</v>
      </c>
      <c r="W1" s="2" t="s">
        <v>695</v>
      </c>
      <c r="X1" s="2" t="s">
        <v>696</v>
      </c>
      <c r="Y1" s="2" t="s">
        <v>697</v>
      </c>
      <c r="Z1" s="2" t="s">
        <v>698</v>
      </c>
      <c r="AA1" s="2" t="s">
        <v>699</v>
      </c>
      <c r="AB1" s="2" t="s">
        <v>700</v>
      </c>
      <c r="AC1" s="2" t="s">
        <v>701</v>
      </c>
      <c r="AD1" s="2" t="s">
        <v>702</v>
      </c>
      <c r="AE1" s="2" t="s">
        <v>703</v>
      </c>
      <c r="AF1" s="2" t="s">
        <v>704</v>
      </c>
      <c r="AG1" s="2" t="s">
        <v>705</v>
      </c>
      <c r="AH1" s="2" t="s">
        <v>706</v>
      </c>
      <c r="AI1" s="2" t="s">
        <v>707</v>
      </c>
      <c r="AJ1" s="2" t="s">
        <v>708</v>
      </c>
      <c r="AK1" s="2" t="s">
        <v>709</v>
      </c>
      <c r="AL1" s="2" t="s">
        <v>710</v>
      </c>
      <c r="AM1" s="2" t="s">
        <v>711</v>
      </c>
      <c r="AN1" s="2" t="s">
        <v>712</v>
      </c>
      <c r="AO1" s="2" t="s">
        <v>713</v>
      </c>
      <c r="AP1" s="2" t="s">
        <v>714</v>
      </c>
      <c r="AQ1" s="2" t="s">
        <v>715</v>
      </c>
      <c r="AR1" s="2" t="s">
        <v>716</v>
      </c>
      <c r="AS1" s="2" t="s">
        <v>717</v>
      </c>
      <c r="AT1" s="2" t="s">
        <v>718</v>
      </c>
      <c r="AU1" s="2" t="s">
        <v>363</v>
      </c>
      <c r="AV1" s="2" t="s">
        <v>249</v>
      </c>
      <c r="AW1" s="2" t="s">
        <v>364</v>
      </c>
      <c r="AX1" s="2" t="s">
        <v>365</v>
      </c>
      <c r="AY1" s="2" t="s">
        <v>254</v>
      </c>
      <c r="AZ1" s="2" t="s">
        <v>266</v>
      </c>
      <c r="BA1" s="2" t="s">
        <v>366</v>
      </c>
      <c r="BB1" s="2" t="s">
        <v>255</v>
      </c>
      <c r="BC1" s="2" t="s">
        <v>250</v>
      </c>
      <c r="BD1" s="2" t="s">
        <v>251</v>
      </c>
      <c r="BE1" s="2" t="s">
        <v>252</v>
      </c>
      <c r="BF1" s="2" t="s">
        <v>265</v>
      </c>
      <c r="BG1" s="2" t="s">
        <v>253</v>
      </c>
      <c r="BH1" s="2" t="s">
        <v>264</v>
      </c>
      <c r="BI1" s="2" t="s">
        <v>367</v>
      </c>
      <c r="BJ1" s="2" t="s">
        <v>368</v>
      </c>
      <c r="BK1" s="2" t="s">
        <v>369</v>
      </c>
      <c r="BL1" s="2" t="s">
        <v>370</v>
      </c>
      <c r="BM1" s="2" t="s">
        <v>371</v>
      </c>
      <c r="BN1" s="2" t="s">
        <v>372</v>
      </c>
      <c r="BO1" s="2" t="s">
        <v>373</v>
      </c>
      <c r="BP1" s="2" t="s">
        <v>256</v>
      </c>
      <c r="BQ1" s="2" t="s">
        <v>374</v>
      </c>
      <c r="BR1" s="2" t="s">
        <v>375</v>
      </c>
      <c r="BS1" s="2" t="s">
        <v>376</v>
      </c>
      <c r="BT1" s="2" t="s">
        <v>377</v>
      </c>
    </row>
    <row r="2" spans="1:72" x14ac:dyDescent="0.2">
      <c r="A2" s="2" t="s">
        <v>516</v>
      </c>
      <c r="B2" s="2" t="s">
        <v>588</v>
      </c>
      <c r="C2" s="2" t="s">
        <v>517</v>
      </c>
      <c r="D2" s="2" t="s">
        <v>26</v>
      </c>
      <c r="E2" s="2" t="s">
        <v>19</v>
      </c>
      <c r="F2" s="2">
        <v>45836</v>
      </c>
      <c r="I2" s="2" t="s">
        <v>20</v>
      </c>
      <c r="J2" s="2" t="s">
        <v>21</v>
      </c>
      <c r="K2" s="2" t="s">
        <v>53</v>
      </c>
      <c r="L2" s="2" t="s">
        <v>53</v>
      </c>
      <c r="M2" s="2" t="s">
        <v>36</v>
      </c>
      <c r="N2" s="2" t="s">
        <v>24</v>
      </c>
      <c r="O2" s="2" t="s">
        <v>518</v>
      </c>
      <c r="P2" s="2" t="s">
        <v>364</v>
      </c>
      <c r="Q2" s="2" t="s">
        <v>364</v>
      </c>
      <c r="R2" s="2" t="s">
        <v>364</v>
      </c>
      <c r="S2" s="2" t="s">
        <v>266</v>
      </c>
      <c r="T2" s="2" t="s">
        <v>364</v>
      </c>
      <c r="U2" s="2" t="s">
        <v>364</v>
      </c>
      <c r="V2" s="2" t="s">
        <v>364</v>
      </c>
      <c r="W2" s="2" t="s">
        <v>369</v>
      </c>
      <c r="X2" s="2" t="s">
        <v>364</v>
      </c>
      <c r="Y2" s="2" t="s">
        <v>364</v>
      </c>
      <c r="Z2" s="2" t="s">
        <v>266</v>
      </c>
      <c r="AA2" s="2" t="s">
        <v>364</v>
      </c>
      <c r="AB2" s="2" t="s">
        <v>364</v>
      </c>
      <c r="AC2" s="2" t="s">
        <v>364</v>
      </c>
      <c r="AD2" s="2" t="s">
        <v>364</v>
      </c>
      <c r="AE2" s="2" t="s">
        <v>364</v>
      </c>
      <c r="AF2" s="2" t="s">
        <v>364</v>
      </c>
      <c r="AG2" s="2" t="s">
        <v>266</v>
      </c>
      <c r="AH2" s="2" t="s">
        <v>364</v>
      </c>
      <c r="AI2" s="2" t="s">
        <v>364</v>
      </c>
      <c r="AJ2" s="2" t="s">
        <v>364</v>
      </c>
      <c r="AK2" s="2" t="s">
        <v>364</v>
      </c>
      <c r="AL2" s="2" t="s">
        <v>542</v>
      </c>
      <c r="AM2" s="2" t="s">
        <v>542</v>
      </c>
      <c r="AN2" s="2" t="s">
        <v>542</v>
      </c>
      <c r="AO2" s="2" t="s">
        <v>542</v>
      </c>
      <c r="AP2" s="2" t="s">
        <v>264</v>
      </c>
      <c r="AQ2" s="2" t="s">
        <v>542</v>
      </c>
      <c r="AR2" s="2" t="s">
        <v>542</v>
      </c>
      <c r="AS2" s="2" t="s">
        <v>542</v>
      </c>
      <c r="AT2" s="2" t="s">
        <v>542</v>
      </c>
      <c r="AU2" s="2">
        <v>19</v>
      </c>
      <c r="AV2" s="2">
        <v>0</v>
      </c>
      <c r="AW2" s="2">
        <v>18</v>
      </c>
      <c r="AX2" s="2">
        <v>0</v>
      </c>
      <c r="AY2" s="2">
        <v>0</v>
      </c>
      <c r="AZ2" s="2">
        <v>3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1</v>
      </c>
      <c r="BI2" s="2">
        <v>0</v>
      </c>
      <c r="BJ2" s="2">
        <v>0</v>
      </c>
      <c r="BK2" s="2">
        <v>1</v>
      </c>
      <c r="BL2" s="2">
        <v>0</v>
      </c>
      <c r="BM2" s="2">
        <v>19</v>
      </c>
      <c r="BN2" s="2">
        <v>1</v>
      </c>
      <c r="BO2" s="2">
        <v>1</v>
      </c>
      <c r="BP2" s="2">
        <v>0</v>
      </c>
      <c r="BQ2" s="2">
        <v>0</v>
      </c>
      <c r="BR2" s="2" t="s">
        <v>379</v>
      </c>
      <c r="BS2" s="2" t="s">
        <v>380</v>
      </c>
      <c r="BT2" s="2" t="s">
        <v>381</v>
      </c>
    </row>
    <row r="3" spans="1:72" x14ac:dyDescent="0.2">
      <c r="A3" s="2" t="s">
        <v>508</v>
      </c>
      <c r="B3" s="2" t="s">
        <v>574</v>
      </c>
      <c r="C3" s="2" t="s">
        <v>509</v>
      </c>
      <c r="D3" s="2" t="s">
        <v>26</v>
      </c>
      <c r="E3" s="2" t="s">
        <v>19</v>
      </c>
      <c r="F3" s="2">
        <v>45836</v>
      </c>
      <c r="I3" s="2" t="s">
        <v>20</v>
      </c>
      <c r="J3" s="2" t="s">
        <v>21</v>
      </c>
      <c r="K3" s="2" t="s">
        <v>29</v>
      </c>
      <c r="L3" s="2" t="s">
        <v>29</v>
      </c>
      <c r="M3" s="2" t="s">
        <v>36</v>
      </c>
      <c r="N3" s="2" t="s">
        <v>24</v>
      </c>
      <c r="O3" s="2" t="s">
        <v>510</v>
      </c>
      <c r="P3" s="2" t="s">
        <v>364</v>
      </c>
      <c r="Q3" s="2" t="s">
        <v>364</v>
      </c>
      <c r="R3" s="2" t="s">
        <v>364</v>
      </c>
      <c r="S3" s="2" t="s">
        <v>364</v>
      </c>
      <c r="T3" s="2" t="s">
        <v>266</v>
      </c>
      <c r="U3" s="2" t="s">
        <v>264</v>
      </c>
      <c r="V3" s="2" t="s">
        <v>364</v>
      </c>
      <c r="W3" s="2" t="s">
        <v>369</v>
      </c>
      <c r="X3" s="2" t="s">
        <v>364</v>
      </c>
      <c r="Y3" s="2" t="s">
        <v>364</v>
      </c>
      <c r="Z3" s="2" t="s">
        <v>266</v>
      </c>
      <c r="AA3" s="2" t="s">
        <v>364</v>
      </c>
      <c r="AB3" s="2" t="s">
        <v>364</v>
      </c>
      <c r="AC3" s="2" t="s">
        <v>364</v>
      </c>
      <c r="AD3" s="2" t="s">
        <v>364</v>
      </c>
      <c r="AE3" s="2" t="s">
        <v>364</v>
      </c>
      <c r="AF3" s="2" t="s">
        <v>364</v>
      </c>
      <c r="AG3" s="2" t="s">
        <v>266</v>
      </c>
      <c r="AH3" s="2" t="s">
        <v>364</v>
      </c>
      <c r="AI3" s="2" t="s">
        <v>364</v>
      </c>
      <c r="AJ3" s="2" t="s">
        <v>364</v>
      </c>
      <c r="AK3" s="2" t="s">
        <v>364</v>
      </c>
      <c r="AL3" s="2" t="s">
        <v>542</v>
      </c>
      <c r="AM3" s="2" t="s">
        <v>542</v>
      </c>
      <c r="AN3" s="2" t="s">
        <v>542</v>
      </c>
      <c r="AO3" s="2" t="s">
        <v>542</v>
      </c>
      <c r="AP3" s="2" t="s">
        <v>542</v>
      </c>
      <c r="AQ3" s="2" t="s">
        <v>542</v>
      </c>
      <c r="AR3" s="2" t="s">
        <v>542</v>
      </c>
      <c r="AS3" s="2" t="s">
        <v>542</v>
      </c>
      <c r="AT3" s="2" t="s">
        <v>542</v>
      </c>
      <c r="AU3" s="2">
        <v>18</v>
      </c>
      <c r="AV3" s="2">
        <v>0</v>
      </c>
      <c r="AW3" s="2">
        <v>17</v>
      </c>
      <c r="AX3" s="2">
        <v>0</v>
      </c>
      <c r="AY3" s="2">
        <v>0</v>
      </c>
      <c r="AZ3" s="2">
        <v>3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1</v>
      </c>
      <c r="BI3" s="2">
        <v>0</v>
      </c>
      <c r="BJ3" s="2">
        <v>0</v>
      </c>
      <c r="BK3" s="2">
        <v>1</v>
      </c>
      <c r="BL3" s="2">
        <v>0</v>
      </c>
      <c r="BM3" s="2">
        <v>18</v>
      </c>
      <c r="BN3" s="2">
        <v>1</v>
      </c>
      <c r="BO3" s="2">
        <v>1</v>
      </c>
      <c r="BP3" s="2">
        <v>0</v>
      </c>
      <c r="BQ3" s="2">
        <v>0</v>
      </c>
      <c r="BR3" s="2" t="s">
        <v>382</v>
      </c>
      <c r="BS3" s="2" t="s">
        <v>383</v>
      </c>
      <c r="BT3" s="2" t="s">
        <v>381</v>
      </c>
    </row>
    <row r="4" spans="1:72" x14ac:dyDescent="0.2">
      <c r="A4" s="2" t="s">
        <v>599</v>
      </c>
      <c r="B4" s="2" t="s">
        <v>600</v>
      </c>
      <c r="C4" s="2" t="s">
        <v>601</v>
      </c>
      <c r="D4" s="2" t="s">
        <v>26</v>
      </c>
      <c r="E4" s="2" t="s">
        <v>19</v>
      </c>
      <c r="F4" s="2">
        <v>45905</v>
      </c>
      <c r="I4" s="2" t="s">
        <v>20</v>
      </c>
      <c r="J4" s="2" t="s">
        <v>21</v>
      </c>
      <c r="K4" s="2" t="s">
        <v>29</v>
      </c>
      <c r="L4" s="2" t="s">
        <v>29</v>
      </c>
      <c r="M4" s="2" t="s">
        <v>23</v>
      </c>
      <c r="N4" s="2" t="s">
        <v>24</v>
      </c>
      <c r="O4" s="2" t="s">
        <v>602</v>
      </c>
      <c r="P4" s="2" t="s">
        <v>364</v>
      </c>
      <c r="Q4" s="2" t="s">
        <v>364</v>
      </c>
      <c r="R4" s="2" t="s">
        <v>364</v>
      </c>
      <c r="S4" s="2" t="s">
        <v>364</v>
      </c>
      <c r="T4" s="2" t="s">
        <v>266</v>
      </c>
      <c r="U4" s="2" t="s">
        <v>364</v>
      </c>
      <c r="V4" s="2" t="s">
        <v>364</v>
      </c>
      <c r="W4" s="2" t="s">
        <v>369</v>
      </c>
      <c r="X4" s="2" t="s">
        <v>364</v>
      </c>
      <c r="Y4" s="2" t="s">
        <v>364</v>
      </c>
      <c r="Z4" s="2" t="s">
        <v>364</v>
      </c>
      <c r="AA4" s="2" t="s">
        <v>266</v>
      </c>
      <c r="AB4" s="2" t="s">
        <v>364</v>
      </c>
      <c r="AC4" s="2" t="s">
        <v>364</v>
      </c>
      <c r="AD4" s="2" t="s">
        <v>364</v>
      </c>
      <c r="AE4" s="2" t="s">
        <v>364</v>
      </c>
      <c r="AF4" s="2" t="s">
        <v>364</v>
      </c>
      <c r="AG4" s="2" t="s">
        <v>364</v>
      </c>
      <c r="AH4" s="2" t="s">
        <v>266</v>
      </c>
      <c r="AI4" s="2" t="s">
        <v>364</v>
      </c>
      <c r="AJ4" s="2" t="s">
        <v>364</v>
      </c>
      <c r="AK4" s="2" t="s">
        <v>364</v>
      </c>
      <c r="AL4" s="2" t="s">
        <v>542</v>
      </c>
      <c r="AM4" s="2" t="s">
        <v>542</v>
      </c>
      <c r="AN4" s="2" t="s">
        <v>542</v>
      </c>
      <c r="AO4" s="2" t="s">
        <v>542</v>
      </c>
      <c r="AP4" s="2" t="s">
        <v>264</v>
      </c>
      <c r="AQ4" s="2" t="s">
        <v>542</v>
      </c>
      <c r="AR4" s="2" t="s">
        <v>542</v>
      </c>
      <c r="AS4" s="2" t="s">
        <v>542</v>
      </c>
      <c r="AT4" s="2" t="s">
        <v>542</v>
      </c>
      <c r="AU4" s="2">
        <v>19</v>
      </c>
      <c r="AV4" s="2">
        <v>0</v>
      </c>
      <c r="AW4" s="2">
        <v>18</v>
      </c>
      <c r="AX4" s="2">
        <v>0</v>
      </c>
      <c r="AY4" s="2">
        <v>0</v>
      </c>
      <c r="AZ4" s="2">
        <v>3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1</v>
      </c>
      <c r="BI4" s="2">
        <v>0</v>
      </c>
      <c r="BJ4" s="2">
        <v>0</v>
      </c>
      <c r="BK4" s="2">
        <v>1</v>
      </c>
      <c r="BL4" s="2">
        <v>0</v>
      </c>
      <c r="BM4" s="2">
        <v>19</v>
      </c>
      <c r="BN4" s="2">
        <v>1</v>
      </c>
      <c r="BO4" s="2">
        <v>1</v>
      </c>
      <c r="BP4" s="2">
        <v>0</v>
      </c>
      <c r="BQ4" s="2">
        <v>0</v>
      </c>
      <c r="BR4" s="2" t="s">
        <v>382</v>
      </c>
      <c r="BS4" s="2" t="s">
        <v>383</v>
      </c>
      <c r="BT4" s="2" t="s">
        <v>381</v>
      </c>
    </row>
    <row r="5" spans="1:72" x14ac:dyDescent="0.2">
      <c r="A5" s="2" t="s">
        <v>523</v>
      </c>
      <c r="B5" s="2" t="s">
        <v>591</v>
      </c>
      <c r="C5" s="2" t="s">
        <v>524</v>
      </c>
      <c r="D5" s="2" t="s">
        <v>26</v>
      </c>
      <c r="E5" s="2" t="s">
        <v>19</v>
      </c>
      <c r="F5" s="2">
        <v>45836</v>
      </c>
      <c r="I5" s="2" t="s">
        <v>20</v>
      </c>
      <c r="J5" s="2" t="s">
        <v>101</v>
      </c>
      <c r="K5" s="2" t="s">
        <v>467</v>
      </c>
      <c r="L5" s="2" t="s">
        <v>467</v>
      </c>
      <c r="M5" s="2" t="s">
        <v>23</v>
      </c>
      <c r="N5" s="2" t="s">
        <v>24</v>
      </c>
      <c r="O5" s="2" t="s">
        <v>525</v>
      </c>
      <c r="P5" s="2" t="s">
        <v>364</v>
      </c>
      <c r="Q5" s="2" t="s">
        <v>364</v>
      </c>
      <c r="R5" s="2" t="s">
        <v>364</v>
      </c>
      <c r="S5" s="2" t="s">
        <v>364</v>
      </c>
      <c r="T5" s="2" t="s">
        <v>266</v>
      </c>
      <c r="U5" s="2" t="s">
        <v>364</v>
      </c>
      <c r="V5" s="2" t="s">
        <v>364</v>
      </c>
      <c r="W5" s="2" t="s">
        <v>369</v>
      </c>
      <c r="X5" s="2" t="s">
        <v>364</v>
      </c>
      <c r="Y5" s="2" t="s">
        <v>364</v>
      </c>
      <c r="Z5" s="2" t="s">
        <v>364</v>
      </c>
      <c r="AA5" s="2" t="s">
        <v>266</v>
      </c>
      <c r="AB5" s="2" t="s">
        <v>364</v>
      </c>
      <c r="AC5" s="2" t="s">
        <v>364</v>
      </c>
      <c r="AD5" s="2" t="s">
        <v>364</v>
      </c>
      <c r="AE5" s="2" t="s">
        <v>364</v>
      </c>
      <c r="AF5" s="2" t="s">
        <v>364</v>
      </c>
      <c r="AG5" s="2" t="s">
        <v>364</v>
      </c>
      <c r="AH5" s="2" t="s">
        <v>266</v>
      </c>
      <c r="AI5" s="2" t="s">
        <v>364</v>
      </c>
      <c r="AJ5" s="2" t="s">
        <v>364</v>
      </c>
      <c r="AK5" s="2" t="s">
        <v>364</v>
      </c>
      <c r="AL5" s="2" t="s">
        <v>542</v>
      </c>
      <c r="AM5" s="2" t="s">
        <v>542</v>
      </c>
      <c r="AN5" s="2" t="s">
        <v>542</v>
      </c>
      <c r="AO5" s="2" t="s">
        <v>542</v>
      </c>
      <c r="AP5" s="2" t="s">
        <v>542</v>
      </c>
      <c r="AQ5" s="2" t="s">
        <v>542</v>
      </c>
      <c r="AR5" s="2" t="s">
        <v>542</v>
      </c>
      <c r="AS5" s="2" t="s">
        <v>542</v>
      </c>
      <c r="AT5" s="2" t="s">
        <v>542</v>
      </c>
      <c r="AU5" s="2">
        <v>19</v>
      </c>
      <c r="AV5" s="2">
        <v>0</v>
      </c>
      <c r="AW5" s="2">
        <v>18</v>
      </c>
      <c r="AX5" s="2">
        <v>0</v>
      </c>
      <c r="AY5" s="2">
        <v>0</v>
      </c>
      <c r="AZ5" s="2">
        <v>3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1</v>
      </c>
      <c r="BL5" s="2">
        <v>0</v>
      </c>
      <c r="BM5" s="2">
        <v>19</v>
      </c>
      <c r="BN5" s="2">
        <v>1</v>
      </c>
      <c r="BO5" s="2">
        <v>1</v>
      </c>
      <c r="BP5" s="2">
        <v>0</v>
      </c>
      <c r="BQ5" s="2">
        <v>0</v>
      </c>
      <c r="BR5" s="2" t="s">
        <v>384</v>
      </c>
      <c r="BS5" s="2" t="s">
        <v>388</v>
      </c>
      <c r="BT5" s="2" t="s">
        <v>381</v>
      </c>
    </row>
    <row r="6" spans="1:72" x14ac:dyDescent="0.2">
      <c r="A6" s="2" t="s">
        <v>176</v>
      </c>
      <c r="B6" s="2" t="s">
        <v>177</v>
      </c>
      <c r="C6" s="2" t="s">
        <v>178</v>
      </c>
      <c r="D6" s="2" t="s">
        <v>26</v>
      </c>
      <c r="E6" s="2" t="s">
        <v>19</v>
      </c>
      <c r="F6" s="2">
        <v>45425</v>
      </c>
      <c r="I6" s="2" t="s">
        <v>20</v>
      </c>
      <c r="J6" s="2" t="s">
        <v>21</v>
      </c>
      <c r="K6" s="2" t="s">
        <v>22</v>
      </c>
      <c r="L6" s="2" t="s">
        <v>22</v>
      </c>
      <c r="M6" s="2" t="s">
        <v>23</v>
      </c>
      <c r="N6" s="2" t="s">
        <v>30</v>
      </c>
      <c r="O6" s="2" t="s">
        <v>179</v>
      </c>
      <c r="P6" s="2" t="s">
        <v>364</v>
      </c>
      <c r="Q6" s="2" t="s">
        <v>364</v>
      </c>
      <c r="R6" s="2" t="s">
        <v>364</v>
      </c>
      <c r="S6" s="2" t="s">
        <v>364</v>
      </c>
      <c r="T6" s="2" t="s">
        <v>266</v>
      </c>
      <c r="U6" s="2" t="s">
        <v>364</v>
      </c>
      <c r="V6" s="2" t="s">
        <v>364</v>
      </c>
      <c r="W6" s="2" t="s">
        <v>370</v>
      </c>
      <c r="X6" s="2" t="s">
        <v>364</v>
      </c>
      <c r="Y6" s="2" t="s">
        <v>364</v>
      </c>
      <c r="Z6" s="2" t="s">
        <v>364</v>
      </c>
      <c r="AA6" s="2" t="s">
        <v>266</v>
      </c>
      <c r="AB6" s="2" t="s">
        <v>364</v>
      </c>
      <c r="AC6" s="2" t="s">
        <v>364</v>
      </c>
      <c r="AD6" s="2" t="s">
        <v>364</v>
      </c>
      <c r="AE6" s="2" t="s">
        <v>364</v>
      </c>
      <c r="AF6" s="2" t="s">
        <v>364</v>
      </c>
      <c r="AG6" s="2" t="s">
        <v>364</v>
      </c>
      <c r="AH6" s="2" t="s">
        <v>266</v>
      </c>
      <c r="AI6" s="2" t="s">
        <v>364</v>
      </c>
      <c r="AJ6" s="2" t="s">
        <v>364</v>
      </c>
      <c r="AK6" s="2" t="s">
        <v>364</v>
      </c>
      <c r="AL6" s="2" t="s">
        <v>542</v>
      </c>
      <c r="AM6" s="2" t="s">
        <v>542</v>
      </c>
      <c r="AN6" s="2" t="s">
        <v>542</v>
      </c>
      <c r="AO6" s="2" t="s">
        <v>542</v>
      </c>
      <c r="AP6" s="2" t="s">
        <v>542</v>
      </c>
      <c r="AQ6" s="2" t="s">
        <v>542</v>
      </c>
      <c r="AR6" s="2" t="s">
        <v>542</v>
      </c>
      <c r="AS6" s="2" t="s">
        <v>542</v>
      </c>
      <c r="AT6" s="2" t="s">
        <v>264</v>
      </c>
      <c r="AU6" s="2">
        <v>18</v>
      </c>
      <c r="AV6" s="2">
        <v>0</v>
      </c>
      <c r="AW6" s="2">
        <v>18</v>
      </c>
      <c r="AX6" s="2">
        <v>0</v>
      </c>
      <c r="AY6" s="2">
        <v>0</v>
      </c>
      <c r="AZ6" s="2">
        <v>3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1</v>
      </c>
      <c r="BI6" s="2">
        <v>0</v>
      </c>
      <c r="BJ6" s="2">
        <v>0</v>
      </c>
      <c r="BK6" s="2">
        <v>0</v>
      </c>
      <c r="BL6" s="2">
        <v>1</v>
      </c>
      <c r="BM6" s="2">
        <v>18</v>
      </c>
      <c r="BN6" s="2">
        <v>1</v>
      </c>
      <c r="BO6" s="2">
        <v>1</v>
      </c>
      <c r="BP6" s="2">
        <v>0</v>
      </c>
      <c r="BQ6" s="2">
        <v>0</v>
      </c>
      <c r="BR6" s="2" t="s">
        <v>384</v>
      </c>
      <c r="BS6" s="2" t="s">
        <v>385</v>
      </c>
      <c r="BT6" s="2" t="s">
        <v>381</v>
      </c>
    </row>
    <row r="7" spans="1:72" x14ac:dyDescent="0.2">
      <c r="A7" s="2" t="s">
        <v>683</v>
      </c>
      <c r="B7" s="2" t="s">
        <v>684</v>
      </c>
      <c r="C7" s="2" t="s">
        <v>685</v>
      </c>
      <c r="D7" s="2" t="s">
        <v>26</v>
      </c>
      <c r="E7" s="2" t="s">
        <v>19</v>
      </c>
      <c r="F7" s="2">
        <v>45925</v>
      </c>
      <c r="I7" s="2" t="s">
        <v>20</v>
      </c>
      <c r="J7" s="2" t="s">
        <v>21</v>
      </c>
      <c r="K7" s="2" t="s">
        <v>22</v>
      </c>
      <c r="L7" s="2" t="s">
        <v>22</v>
      </c>
      <c r="M7" s="2" t="s">
        <v>36</v>
      </c>
      <c r="N7" s="2" t="s">
        <v>24</v>
      </c>
      <c r="O7" s="2" t="s">
        <v>360</v>
      </c>
      <c r="P7" s="2" t="s">
        <v>364</v>
      </c>
      <c r="Q7" s="2" t="s">
        <v>364</v>
      </c>
      <c r="R7" s="2" t="s">
        <v>364</v>
      </c>
      <c r="S7" s="2" t="s">
        <v>266</v>
      </c>
      <c r="T7" s="2" t="s">
        <v>364</v>
      </c>
      <c r="U7" s="2" t="s">
        <v>364</v>
      </c>
      <c r="V7" s="2" t="s">
        <v>364</v>
      </c>
      <c r="W7" s="2" t="s">
        <v>369</v>
      </c>
      <c r="X7" s="2" t="s">
        <v>364</v>
      </c>
      <c r="Y7" s="2" t="s">
        <v>364</v>
      </c>
      <c r="Z7" s="2" t="s">
        <v>266</v>
      </c>
      <c r="AA7" s="2" t="s">
        <v>364</v>
      </c>
      <c r="AB7" s="2" t="s">
        <v>364</v>
      </c>
      <c r="AC7" s="2" t="s">
        <v>364</v>
      </c>
      <c r="AD7" s="2" t="s">
        <v>364</v>
      </c>
      <c r="AE7" s="2" t="s">
        <v>364</v>
      </c>
      <c r="AF7" s="2" t="s">
        <v>364</v>
      </c>
      <c r="AG7" s="2" t="s">
        <v>364</v>
      </c>
      <c r="AH7" s="2" t="s">
        <v>266</v>
      </c>
      <c r="AI7" s="2" t="s">
        <v>364</v>
      </c>
      <c r="AJ7" s="2" t="s">
        <v>364</v>
      </c>
      <c r="AK7" s="2" t="s">
        <v>364</v>
      </c>
      <c r="AL7" s="2" t="s">
        <v>542</v>
      </c>
      <c r="AM7" s="2" t="s">
        <v>542</v>
      </c>
      <c r="AN7" s="2" t="s">
        <v>542</v>
      </c>
      <c r="AO7" s="2" t="s">
        <v>542</v>
      </c>
      <c r="AP7" s="2" t="s">
        <v>542</v>
      </c>
      <c r="AQ7" s="2" t="s">
        <v>542</v>
      </c>
      <c r="AR7" s="2" t="s">
        <v>542</v>
      </c>
      <c r="AS7" s="2" t="s">
        <v>542</v>
      </c>
      <c r="AT7" s="2" t="s">
        <v>542</v>
      </c>
      <c r="AU7" s="2">
        <v>19</v>
      </c>
      <c r="AV7" s="2">
        <v>0</v>
      </c>
      <c r="AW7" s="2">
        <v>18</v>
      </c>
      <c r="AX7" s="2">
        <v>0</v>
      </c>
      <c r="AY7" s="2">
        <v>0</v>
      </c>
      <c r="AZ7" s="2">
        <v>3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1</v>
      </c>
      <c r="BL7" s="2">
        <v>0</v>
      </c>
      <c r="BM7" s="2">
        <v>19</v>
      </c>
      <c r="BN7" s="2">
        <v>1</v>
      </c>
      <c r="BO7" s="2">
        <v>1</v>
      </c>
      <c r="BP7" s="2">
        <v>0</v>
      </c>
      <c r="BQ7" s="2">
        <v>0</v>
      </c>
      <c r="BR7" s="2" t="s">
        <v>384</v>
      </c>
      <c r="BS7" s="2" t="s">
        <v>385</v>
      </c>
      <c r="BT7" s="2" t="s">
        <v>381</v>
      </c>
    </row>
    <row r="8" spans="1:72" x14ac:dyDescent="0.2">
      <c r="A8" s="2" t="s">
        <v>164</v>
      </c>
      <c r="B8" s="2" t="s">
        <v>165</v>
      </c>
      <c r="C8" s="2" t="s">
        <v>166</v>
      </c>
      <c r="D8" s="2" t="s">
        <v>26</v>
      </c>
      <c r="E8" s="2" t="s">
        <v>19</v>
      </c>
      <c r="F8" s="2">
        <v>45357</v>
      </c>
      <c r="I8" s="2" t="s">
        <v>20</v>
      </c>
      <c r="J8" s="2" t="s">
        <v>21</v>
      </c>
      <c r="K8" s="2" t="s">
        <v>22</v>
      </c>
      <c r="L8" s="2" t="s">
        <v>22</v>
      </c>
      <c r="M8" s="2" t="s">
        <v>23</v>
      </c>
      <c r="N8" s="2" t="s">
        <v>50</v>
      </c>
      <c r="O8" s="2" t="s">
        <v>167</v>
      </c>
      <c r="P8" s="2" t="s">
        <v>254</v>
      </c>
      <c r="Q8" s="2" t="s">
        <v>254</v>
      </c>
      <c r="R8" s="2" t="s">
        <v>364</v>
      </c>
      <c r="S8" s="2" t="s">
        <v>364</v>
      </c>
      <c r="T8" s="2" t="s">
        <v>266</v>
      </c>
      <c r="U8" s="2" t="s">
        <v>364</v>
      </c>
      <c r="V8" s="2" t="s">
        <v>364</v>
      </c>
      <c r="W8" s="2" t="s">
        <v>370</v>
      </c>
      <c r="X8" s="2" t="s">
        <v>364</v>
      </c>
      <c r="Y8" s="2" t="s">
        <v>364</v>
      </c>
      <c r="Z8" s="2" t="s">
        <v>364</v>
      </c>
      <c r="AA8" s="2" t="s">
        <v>266</v>
      </c>
      <c r="AB8" s="2" t="s">
        <v>364</v>
      </c>
      <c r="AC8" s="2" t="s">
        <v>364</v>
      </c>
      <c r="AD8" s="2" t="s">
        <v>364</v>
      </c>
      <c r="AE8" s="2" t="s">
        <v>364</v>
      </c>
      <c r="AF8" s="2" t="s">
        <v>364</v>
      </c>
      <c r="AG8" s="2" t="s">
        <v>364</v>
      </c>
      <c r="AH8" s="2" t="s">
        <v>266</v>
      </c>
      <c r="AI8" s="2" t="s">
        <v>364</v>
      </c>
      <c r="AJ8" s="2" t="s">
        <v>364</v>
      </c>
      <c r="AK8" s="2" t="s">
        <v>364</v>
      </c>
      <c r="AL8" s="2" t="s">
        <v>542</v>
      </c>
      <c r="AM8" s="2" t="s">
        <v>542</v>
      </c>
      <c r="AN8" s="2" t="s">
        <v>542</v>
      </c>
      <c r="AO8" s="2" t="s">
        <v>542</v>
      </c>
      <c r="AP8" s="2" t="s">
        <v>542</v>
      </c>
      <c r="AQ8" s="2" t="s">
        <v>542</v>
      </c>
      <c r="AR8" s="2" t="s">
        <v>542</v>
      </c>
      <c r="AS8" s="2" t="s">
        <v>542</v>
      </c>
      <c r="AT8" s="2" t="s">
        <v>542</v>
      </c>
      <c r="AU8" s="2">
        <v>16</v>
      </c>
      <c r="AV8" s="2">
        <v>0</v>
      </c>
      <c r="AW8" s="2">
        <v>16</v>
      </c>
      <c r="AX8" s="2">
        <v>0</v>
      </c>
      <c r="AY8" s="2">
        <v>2</v>
      </c>
      <c r="AZ8" s="2">
        <v>3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1</v>
      </c>
      <c r="BM8" s="2">
        <v>18</v>
      </c>
      <c r="BN8" s="2">
        <v>0.88888888888888884</v>
      </c>
      <c r="BO8" s="2">
        <v>0.88888888888888884</v>
      </c>
      <c r="BP8" s="2">
        <v>2</v>
      </c>
      <c r="BQ8" s="2">
        <v>0.1111111111111111</v>
      </c>
      <c r="BR8" s="2" t="s">
        <v>384</v>
      </c>
      <c r="BS8" s="2" t="s">
        <v>385</v>
      </c>
      <c r="BT8" s="2" t="s">
        <v>381</v>
      </c>
    </row>
    <row r="9" spans="1:72" x14ac:dyDescent="0.2">
      <c r="A9" s="2" t="s">
        <v>619</v>
      </c>
      <c r="B9" s="2" t="s">
        <v>620</v>
      </c>
      <c r="C9" s="2" t="s">
        <v>621</v>
      </c>
      <c r="D9" s="2" t="s">
        <v>26</v>
      </c>
      <c r="E9" s="2" t="s">
        <v>19</v>
      </c>
      <c r="F9" s="2">
        <v>45905</v>
      </c>
      <c r="I9" s="2" t="s">
        <v>20</v>
      </c>
      <c r="J9" s="2" t="s">
        <v>21</v>
      </c>
      <c r="K9" s="2" t="s">
        <v>22</v>
      </c>
      <c r="L9" s="2" t="s">
        <v>22</v>
      </c>
      <c r="M9" s="2" t="s">
        <v>36</v>
      </c>
      <c r="N9" s="2" t="s">
        <v>24</v>
      </c>
      <c r="O9" s="2" t="s">
        <v>622</v>
      </c>
      <c r="P9" s="2" t="s">
        <v>364</v>
      </c>
      <c r="Q9" s="2" t="s">
        <v>364</v>
      </c>
      <c r="R9" s="2" t="s">
        <v>364</v>
      </c>
      <c r="S9" s="2" t="s">
        <v>364</v>
      </c>
      <c r="T9" s="2" t="s">
        <v>364</v>
      </c>
      <c r="U9" s="2" t="s">
        <v>249</v>
      </c>
      <c r="V9" s="2" t="s">
        <v>364</v>
      </c>
      <c r="W9" s="2" t="s">
        <v>369</v>
      </c>
      <c r="X9" s="2" t="s">
        <v>364</v>
      </c>
      <c r="Y9" s="2" t="s">
        <v>364</v>
      </c>
      <c r="Z9" s="2" t="s">
        <v>266</v>
      </c>
      <c r="AA9" s="2" t="s">
        <v>364</v>
      </c>
      <c r="AB9" s="2" t="s">
        <v>364</v>
      </c>
      <c r="AC9" s="2" t="s">
        <v>364</v>
      </c>
      <c r="AD9" s="2" t="s">
        <v>364</v>
      </c>
      <c r="AE9" s="2" t="s">
        <v>364</v>
      </c>
      <c r="AF9" s="2" t="s">
        <v>364</v>
      </c>
      <c r="AG9" s="2" t="s">
        <v>266</v>
      </c>
      <c r="AH9" s="2" t="s">
        <v>364</v>
      </c>
      <c r="AI9" s="2" t="s">
        <v>364</v>
      </c>
      <c r="AJ9" s="2" t="s">
        <v>364</v>
      </c>
      <c r="AK9" s="2" t="s">
        <v>364</v>
      </c>
      <c r="AL9" s="2" t="s">
        <v>542</v>
      </c>
      <c r="AM9" s="2" t="s">
        <v>542</v>
      </c>
      <c r="AN9" s="2" t="s">
        <v>542</v>
      </c>
      <c r="AO9" s="2" t="s">
        <v>542</v>
      </c>
      <c r="AP9" s="2" t="s">
        <v>542</v>
      </c>
      <c r="AQ9" s="2" t="s">
        <v>542</v>
      </c>
      <c r="AR9" s="2" t="s">
        <v>542</v>
      </c>
      <c r="AS9" s="2" t="s">
        <v>542</v>
      </c>
      <c r="AT9" s="2" t="s">
        <v>264</v>
      </c>
      <c r="AU9" s="2">
        <v>19</v>
      </c>
      <c r="AV9" s="2">
        <v>1</v>
      </c>
      <c r="AW9" s="2">
        <v>18</v>
      </c>
      <c r="AX9" s="2">
        <v>0</v>
      </c>
      <c r="AY9" s="2">
        <v>0</v>
      </c>
      <c r="AZ9" s="2">
        <v>2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1</v>
      </c>
      <c r="BI9" s="2">
        <v>0</v>
      </c>
      <c r="BJ9" s="2">
        <v>0</v>
      </c>
      <c r="BK9" s="2">
        <v>1</v>
      </c>
      <c r="BL9" s="2">
        <v>0</v>
      </c>
      <c r="BM9" s="2">
        <v>20</v>
      </c>
      <c r="BN9" s="2">
        <v>0.95</v>
      </c>
      <c r="BO9" s="2">
        <v>0.95</v>
      </c>
      <c r="BP9" s="2">
        <v>1</v>
      </c>
      <c r="BQ9" s="2">
        <v>0.05</v>
      </c>
      <c r="BR9" s="2" t="s">
        <v>384</v>
      </c>
      <c r="BS9" s="2" t="s">
        <v>385</v>
      </c>
      <c r="BT9" s="2" t="s">
        <v>381</v>
      </c>
    </row>
    <row r="10" spans="1:72" x14ac:dyDescent="0.2">
      <c r="A10" s="2" t="s">
        <v>534</v>
      </c>
      <c r="B10" s="2" t="s">
        <v>579</v>
      </c>
      <c r="C10" s="2" t="s">
        <v>535</v>
      </c>
      <c r="D10" s="2" t="s">
        <v>26</v>
      </c>
      <c r="E10" s="2" t="s">
        <v>19</v>
      </c>
      <c r="F10" s="2">
        <v>45877</v>
      </c>
      <c r="I10" s="2" t="s">
        <v>20</v>
      </c>
      <c r="J10" s="2" t="s">
        <v>21</v>
      </c>
      <c r="K10" s="2" t="s">
        <v>22</v>
      </c>
      <c r="L10" s="2" t="s">
        <v>22</v>
      </c>
      <c r="M10" s="2" t="s">
        <v>36</v>
      </c>
      <c r="N10" s="2" t="s">
        <v>24</v>
      </c>
      <c r="O10" s="2" t="s">
        <v>362</v>
      </c>
      <c r="P10" s="2" t="s">
        <v>364</v>
      </c>
      <c r="Q10" s="2" t="s">
        <v>364</v>
      </c>
      <c r="R10" s="2" t="s">
        <v>364</v>
      </c>
      <c r="S10" s="2" t="s">
        <v>364</v>
      </c>
      <c r="T10" s="2" t="s">
        <v>266</v>
      </c>
      <c r="U10" s="2" t="s">
        <v>364</v>
      </c>
      <c r="V10" s="2" t="s">
        <v>364</v>
      </c>
      <c r="W10" s="2" t="s">
        <v>369</v>
      </c>
      <c r="X10" s="2" t="s">
        <v>364</v>
      </c>
      <c r="Y10" s="2" t="s">
        <v>364</v>
      </c>
      <c r="Z10" s="2" t="s">
        <v>266</v>
      </c>
      <c r="AA10" s="2" t="s">
        <v>364</v>
      </c>
      <c r="AB10" s="2" t="s">
        <v>364</v>
      </c>
      <c r="AC10" s="2" t="s">
        <v>364</v>
      </c>
      <c r="AD10" s="2" t="s">
        <v>364</v>
      </c>
      <c r="AE10" s="2" t="s">
        <v>364</v>
      </c>
      <c r="AF10" s="2" t="s">
        <v>364</v>
      </c>
      <c r="AG10" s="2" t="s">
        <v>266</v>
      </c>
      <c r="AH10" s="2" t="s">
        <v>364</v>
      </c>
      <c r="AI10" s="2" t="s">
        <v>364</v>
      </c>
      <c r="AJ10" s="2" t="s">
        <v>364</v>
      </c>
      <c r="AK10" s="2" t="s">
        <v>364</v>
      </c>
      <c r="AL10" s="2" t="s">
        <v>542</v>
      </c>
      <c r="AM10" s="2" t="s">
        <v>542</v>
      </c>
      <c r="AN10" s="2" t="s">
        <v>542</v>
      </c>
      <c r="AO10" s="2" t="s">
        <v>542</v>
      </c>
      <c r="AP10" s="2" t="s">
        <v>542</v>
      </c>
      <c r="AQ10" s="2" t="s">
        <v>542</v>
      </c>
      <c r="AR10" s="2" t="s">
        <v>542</v>
      </c>
      <c r="AS10" s="2" t="s">
        <v>542</v>
      </c>
      <c r="AT10" s="2" t="s">
        <v>542</v>
      </c>
      <c r="AU10" s="2">
        <v>19</v>
      </c>
      <c r="AV10" s="2">
        <v>0</v>
      </c>
      <c r="AW10" s="2">
        <v>18</v>
      </c>
      <c r="AX10" s="2">
        <v>0</v>
      </c>
      <c r="AY10" s="2">
        <v>0</v>
      </c>
      <c r="AZ10" s="2">
        <v>3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1</v>
      </c>
      <c r="BL10" s="2">
        <v>0</v>
      </c>
      <c r="BM10" s="2">
        <v>19</v>
      </c>
      <c r="BN10" s="2">
        <v>1</v>
      </c>
      <c r="BO10" s="2">
        <v>1</v>
      </c>
      <c r="BP10" s="2">
        <v>0</v>
      </c>
      <c r="BQ10" s="2">
        <v>0</v>
      </c>
      <c r="BR10" s="2" t="s">
        <v>384</v>
      </c>
      <c r="BS10" s="2" t="s">
        <v>385</v>
      </c>
      <c r="BT10" s="2" t="s">
        <v>381</v>
      </c>
    </row>
    <row r="11" spans="1:72" x14ac:dyDescent="0.2">
      <c r="A11" s="2" t="s">
        <v>548</v>
      </c>
      <c r="B11" s="2" t="s">
        <v>596</v>
      </c>
      <c r="C11" s="2" t="s">
        <v>549</v>
      </c>
      <c r="D11" s="2" t="s">
        <v>26</v>
      </c>
      <c r="E11" s="2" t="s">
        <v>19</v>
      </c>
      <c r="F11" s="2">
        <v>45885</v>
      </c>
      <c r="I11" s="2" t="s">
        <v>20</v>
      </c>
      <c r="J11" s="2" t="s">
        <v>21</v>
      </c>
      <c r="K11" s="2" t="s">
        <v>22</v>
      </c>
      <c r="L11" s="2" t="s">
        <v>22</v>
      </c>
      <c r="M11" s="2" t="s">
        <v>23</v>
      </c>
      <c r="N11" s="2" t="s">
        <v>24</v>
      </c>
      <c r="O11" s="2" t="s">
        <v>550</v>
      </c>
      <c r="P11" s="2" t="s">
        <v>364</v>
      </c>
      <c r="Q11" s="2" t="s">
        <v>364</v>
      </c>
      <c r="R11" s="2" t="s">
        <v>364</v>
      </c>
      <c r="S11" s="2" t="s">
        <v>266</v>
      </c>
      <c r="T11" s="2" t="s">
        <v>364</v>
      </c>
      <c r="U11" s="2" t="s">
        <v>364</v>
      </c>
      <c r="V11" s="2" t="s">
        <v>364</v>
      </c>
      <c r="W11" s="2" t="s">
        <v>370</v>
      </c>
      <c r="X11" s="2" t="s">
        <v>364</v>
      </c>
      <c r="Y11" s="2" t="s">
        <v>364</v>
      </c>
      <c r="Z11" s="2" t="s">
        <v>364</v>
      </c>
      <c r="AA11" s="2" t="s">
        <v>266</v>
      </c>
      <c r="AB11" s="2" t="s">
        <v>364</v>
      </c>
      <c r="AC11" s="2" t="s">
        <v>364</v>
      </c>
      <c r="AD11" s="2" t="s">
        <v>364</v>
      </c>
      <c r="AE11" s="2" t="s">
        <v>364</v>
      </c>
      <c r="AF11" s="2" t="s">
        <v>364</v>
      </c>
      <c r="AG11" s="2" t="s">
        <v>364</v>
      </c>
      <c r="AH11" s="2" t="s">
        <v>266</v>
      </c>
      <c r="AI11" s="2" t="s">
        <v>364</v>
      </c>
      <c r="AJ11" s="2" t="s">
        <v>364</v>
      </c>
      <c r="AK11" s="2" t="s">
        <v>364</v>
      </c>
      <c r="AL11" s="2" t="s">
        <v>542</v>
      </c>
      <c r="AM11" s="2" t="s">
        <v>542</v>
      </c>
      <c r="AN11" s="2" t="s">
        <v>542</v>
      </c>
      <c r="AO11" s="2" t="s">
        <v>542</v>
      </c>
      <c r="AP11" s="2" t="s">
        <v>542</v>
      </c>
      <c r="AQ11" s="2" t="s">
        <v>542</v>
      </c>
      <c r="AR11" s="2" t="s">
        <v>542</v>
      </c>
      <c r="AS11" s="2" t="s">
        <v>542</v>
      </c>
      <c r="AT11" s="2" t="s">
        <v>542</v>
      </c>
      <c r="AU11" s="2">
        <v>18</v>
      </c>
      <c r="AV11" s="2">
        <v>0</v>
      </c>
      <c r="AW11" s="2">
        <v>18</v>
      </c>
      <c r="AX11" s="2">
        <v>0</v>
      </c>
      <c r="AY11" s="2">
        <v>0</v>
      </c>
      <c r="AZ11" s="2">
        <v>3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1</v>
      </c>
      <c r="BM11" s="2">
        <v>18</v>
      </c>
      <c r="BN11" s="2">
        <v>1</v>
      </c>
      <c r="BO11" s="2">
        <v>1</v>
      </c>
      <c r="BP11" s="2">
        <v>0</v>
      </c>
      <c r="BQ11" s="2">
        <v>0</v>
      </c>
      <c r="BR11" s="2" t="s">
        <v>384</v>
      </c>
      <c r="BS11" s="2" t="s">
        <v>385</v>
      </c>
      <c r="BT11" s="2" t="s">
        <v>381</v>
      </c>
    </row>
    <row r="12" spans="1:72" x14ac:dyDescent="0.2">
      <c r="A12" s="2" t="s">
        <v>408</v>
      </c>
      <c r="B12" s="2" t="s">
        <v>409</v>
      </c>
      <c r="C12" s="2" t="s">
        <v>410</v>
      </c>
      <c r="D12" s="2" t="s">
        <v>26</v>
      </c>
      <c r="E12" s="2" t="s">
        <v>19</v>
      </c>
      <c r="F12" s="2">
        <v>45758</v>
      </c>
      <c r="I12" s="2" t="s">
        <v>20</v>
      </c>
      <c r="J12" s="2" t="s">
        <v>21</v>
      </c>
      <c r="K12" s="2" t="s">
        <v>51</v>
      </c>
      <c r="L12" s="2" t="s">
        <v>51</v>
      </c>
      <c r="M12" s="2" t="s">
        <v>23</v>
      </c>
      <c r="N12" s="2" t="s">
        <v>24</v>
      </c>
      <c r="O12" s="2" t="s">
        <v>411</v>
      </c>
      <c r="P12" s="2" t="s">
        <v>364</v>
      </c>
      <c r="Q12" s="2" t="s">
        <v>364</v>
      </c>
      <c r="R12" s="2" t="s">
        <v>364</v>
      </c>
      <c r="S12" s="2" t="s">
        <v>266</v>
      </c>
      <c r="T12" s="2" t="s">
        <v>364</v>
      </c>
      <c r="U12" s="2" t="s">
        <v>364</v>
      </c>
      <c r="V12" s="2" t="s">
        <v>364</v>
      </c>
      <c r="W12" s="2" t="s">
        <v>369</v>
      </c>
      <c r="X12" s="2" t="s">
        <v>364</v>
      </c>
      <c r="Y12" s="2" t="s">
        <v>364</v>
      </c>
      <c r="Z12" s="2" t="s">
        <v>364</v>
      </c>
      <c r="AA12" s="2" t="s">
        <v>266</v>
      </c>
      <c r="AB12" s="2" t="s">
        <v>364</v>
      </c>
      <c r="AC12" s="2" t="s">
        <v>364</v>
      </c>
      <c r="AD12" s="2" t="s">
        <v>364</v>
      </c>
      <c r="AE12" s="2" t="s">
        <v>364</v>
      </c>
      <c r="AF12" s="2" t="s">
        <v>364</v>
      </c>
      <c r="AG12" s="2" t="s">
        <v>364</v>
      </c>
      <c r="AH12" s="2" t="s">
        <v>266</v>
      </c>
      <c r="AI12" s="2" t="s">
        <v>364</v>
      </c>
      <c r="AJ12" s="2" t="s">
        <v>364</v>
      </c>
      <c r="AK12" s="2" t="s">
        <v>265</v>
      </c>
      <c r="AL12" s="2" t="s">
        <v>265</v>
      </c>
      <c r="AM12" s="2" t="s">
        <v>265</v>
      </c>
      <c r="AN12" s="2" t="s">
        <v>264</v>
      </c>
      <c r="AO12" s="2" t="s">
        <v>266</v>
      </c>
      <c r="AP12" s="2" t="s">
        <v>264</v>
      </c>
      <c r="AQ12" s="2" t="s">
        <v>264</v>
      </c>
      <c r="AR12" s="2" t="s">
        <v>264</v>
      </c>
      <c r="AS12" s="2" t="s">
        <v>264</v>
      </c>
      <c r="AT12" s="2" t="s">
        <v>264</v>
      </c>
      <c r="AU12" s="2">
        <v>18</v>
      </c>
      <c r="AV12" s="2">
        <v>0</v>
      </c>
      <c r="AW12" s="2">
        <v>17</v>
      </c>
      <c r="AX12" s="2">
        <v>0</v>
      </c>
      <c r="AY12" s="2">
        <v>0</v>
      </c>
      <c r="AZ12" s="2">
        <v>4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3</v>
      </c>
      <c r="BG12" s="2">
        <v>0</v>
      </c>
      <c r="BH12" s="2">
        <v>6</v>
      </c>
      <c r="BI12" s="2">
        <v>0</v>
      </c>
      <c r="BJ12" s="2">
        <v>0</v>
      </c>
      <c r="BK12" s="2">
        <v>1</v>
      </c>
      <c r="BL12" s="2">
        <v>0</v>
      </c>
      <c r="BM12" s="2">
        <v>18</v>
      </c>
      <c r="BN12" s="2">
        <v>1</v>
      </c>
      <c r="BO12" s="2">
        <v>1</v>
      </c>
      <c r="BP12" s="2">
        <v>0</v>
      </c>
      <c r="BQ12" s="2">
        <v>0</v>
      </c>
      <c r="BR12" s="2" t="s">
        <v>386</v>
      </c>
      <c r="BS12" s="2" t="s">
        <v>387</v>
      </c>
      <c r="BT12" s="2" t="s">
        <v>381</v>
      </c>
    </row>
    <row r="13" spans="1:72" x14ac:dyDescent="0.2">
      <c r="A13" s="2" t="s">
        <v>429</v>
      </c>
      <c r="B13" s="2" t="s">
        <v>573</v>
      </c>
      <c r="C13" s="2" t="s">
        <v>430</v>
      </c>
      <c r="D13" s="2" t="s">
        <v>26</v>
      </c>
      <c r="E13" s="2" t="s">
        <v>19</v>
      </c>
      <c r="F13" s="2">
        <v>45784</v>
      </c>
      <c r="I13" s="2" t="s">
        <v>20</v>
      </c>
      <c r="J13" s="2" t="s">
        <v>21</v>
      </c>
      <c r="K13" s="2" t="s">
        <v>51</v>
      </c>
      <c r="L13" s="2" t="s">
        <v>51</v>
      </c>
      <c r="M13" s="2" t="s">
        <v>23</v>
      </c>
      <c r="N13" s="2" t="s">
        <v>45</v>
      </c>
      <c r="O13" s="2" t="s">
        <v>431</v>
      </c>
      <c r="P13" s="2" t="s">
        <v>364</v>
      </c>
      <c r="Q13" s="2" t="s">
        <v>364</v>
      </c>
      <c r="R13" s="2" t="s">
        <v>264</v>
      </c>
      <c r="S13" s="2" t="s">
        <v>266</v>
      </c>
      <c r="T13" s="2" t="s">
        <v>266</v>
      </c>
      <c r="U13" s="2" t="s">
        <v>249</v>
      </c>
      <c r="V13" s="2" t="s">
        <v>364</v>
      </c>
      <c r="W13" s="2" t="s">
        <v>369</v>
      </c>
      <c r="X13" s="2" t="s">
        <v>364</v>
      </c>
      <c r="Y13" s="2" t="s">
        <v>364</v>
      </c>
      <c r="Z13" s="2" t="s">
        <v>364</v>
      </c>
      <c r="AA13" s="2" t="s">
        <v>266</v>
      </c>
      <c r="AB13" s="2" t="s">
        <v>364</v>
      </c>
      <c r="AC13" s="2" t="s">
        <v>364</v>
      </c>
      <c r="AD13" s="2" t="s">
        <v>364</v>
      </c>
      <c r="AE13" s="2" t="s">
        <v>364</v>
      </c>
      <c r="AF13" s="2" t="s">
        <v>364</v>
      </c>
      <c r="AG13" s="2" t="s">
        <v>364</v>
      </c>
      <c r="AH13" s="2" t="s">
        <v>266</v>
      </c>
      <c r="AI13" s="2" t="s">
        <v>249</v>
      </c>
      <c r="AJ13" s="2" t="s">
        <v>364</v>
      </c>
      <c r="AK13" s="2" t="s">
        <v>364</v>
      </c>
      <c r="AL13" s="2" t="s">
        <v>542</v>
      </c>
      <c r="AM13" s="2" t="s">
        <v>542</v>
      </c>
      <c r="AN13" s="2" t="s">
        <v>542</v>
      </c>
      <c r="AO13" s="2" t="s">
        <v>542</v>
      </c>
      <c r="AP13" s="2" t="s">
        <v>542</v>
      </c>
      <c r="AQ13" s="2" t="s">
        <v>542</v>
      </c>
      <c r="AR13" s="2" t="s">
        <v>542</v>
      </c>
      <c r="AS13" s="2" t="s">
        <v>542</v>
      </c>
      <c r="AT13" s="2" t="s">
        <v>542</v>
      </c>
      <c r="AU13" s="2">
        <v>15</v>
      </c>
      <c r="AV13" s="2">
        <v>2</v>
      </c>
      <c r="AW13" s="2">
        <v>14</v>
      </c>
      <c r="AX13" s="2">
        <v>0</v>
      </c>
      <c r="AY13" s="2">
        <v>0</v>
      </c>
      <c r="AZ13" s="2">
        <v>4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1</v>
      </c>
      <c r="BI13" s="2">
        <v>0</v>
      </c>
      <c r="BJ13" s="2">
        <v>0</v>
      </c>
      <c r="BK13" s="2">
        <v>1</v>
      </c>
      <c r="BL13" s="2">
        <v>0</v>
      </c>
      <c r="BM13" s="2">
        <v>17</v>
      </c>
      <c r="BN13" s="2">
        <v>0.88235294117647056</v>
      </c>
      <c r="BO13" s="2">
        <v>0.88235294117647056</v>
      </c>
      <c r="BP13" s="2">
        <v>2</v>
      </c>
      <c r="BQ13" s="2">
        <v>0.11764705882352941</v>
      </c>
      <c r="BR13" s="2" t="s">
        <v>386</v>
      </c>
      <c r="BS13" s="2" t="s">
        <v>387</v>
      </c>
      <c r="BT13" s="2" t="s">
        <v>381</v>
      </c>
    </row>
    <row r="14" spans="1:72" x14ac:dyDescent="0.2">
      <c r="A14" s="2" t="s">
        <v>607</v>
      </c>
      <c r="B14" s="2" t="s">
        <v>608</v>
      </c>
      <c r="C14" s="2" t="s">
        <v>609</v>
      </c>
      <c r="D14" s="2" t="s">
        <v>26</v>
      </c>
      <c r="E14" s="2" t="s">
        <v>19</v>
      </c>
      <c r="F14" s="2">
        <v>45905</v>
      </c>
      <c r="I14" s="2" t="s">
        <v>20</v>
      </c>
      <c r="J14" s="2" t="s">
        <v>21</v>
      </c>
      <c r="K14" s="2" t="s">
        <v>51</v>
      </c>
      <c r="L14" s="2" t="s">
        <v>51</v>
      </c>
      <c r="M14" s="2" t="s">
        <v>23</v>
      </c>
      <c r="N14" s="2" t="s">
        <v>24</v>
      </c>
      <c r="O14" s="2" t="s">
        <v>610</v>
      </c>
      <c r="P14" s="2" t="s">
        <v>364</v>
      </c>
      <c r="Q14" s="2" t="s">
        <v>364</v>
      </c>
      <c r="R14" s="2" t="s">
        <v>364</v>
      </c>
      <c r="S14" s="2" t="s">
        <v>364</v>
      </c>
      <c r="T14" s="2" t="s">
        <v>266</v>
      </c>
      <c r="U14" s="2" t="s">
        <v>364</v>
      </c>
      <c r="V14" s="2" t="s">
        <v>364</v>
      </c>
      <c r="W14" s="2" t="s">
        <v>370</v>
      </c>
      <c r="X14" s="2" t="s">
        <v>364</v>
      </c>
      <c r="Y14" s="2" t="s">
        <v>254</v>
      </c>
      <c r="Z14" s="2" t="s">
        <v>254</v>
      </c>
      <c r="AA14" s="2" t="s">
        <v>266</v>
      </c>
      <c r="AB14" s="2" t="s">
        <v>364</v>
      </c>
      <c r="AC14" s="2" t="s">
        <v>364</v>
      </c>
      <c r="AD14" s="2" t="s">
        <v>254</v>
      </c>
      <c r="AE14" s="2" t="s">
        <v>254</v>
      </c>
      <c r="AF14" s="2" t="s">
        <v>254</v>
      </c>
      <c r="AG14" s="2" t="s">
        <v>254</v>
      </c>
      <c r="AH14" s="2" t="s">
        <v>266</v>
      </c>
      <c r="AI14" s="2" t="s">
        <v>364</v>
      </c>
      <c r="AJ14" s="2" t="s">
        <v>364</v>
      </c>
      <c r="AK14" s="2" t="s">
        <v>364</v>
      </c>
      <c r="AL14" s="2" t="s">
        <v>542</v>
      </c>
      <c r="AM14" s="2" t="s">
        <v>542</v>
      </c>
      <c r="AN14" s="2" t="s">
        <v>542</v>
      </c>
      <c r="AO14" s="2" t="s">
        <v>542</v>
      </c>
      <c r="AP14" s="2" t="s">
        <v>542</v>
      </c>
      <c r="AQ14" s="2" t="s">
        <v>542</v>
      </c>
      <c r="AR14" s="2" t="s">
        <v>542</v>
      </c>
      <c r="AS14" s="2" t="s">
        <v>542</v>
      </c>
      <c r="AT14" s="2" t="s">
        <v>542</v>
      </c>
      <c r="AU14" s="2">
        <v>12</v>
      </c>
      <c r="AV14" s="2">
        <v>0</v>
      </c>
      <c r="AW14" s="2">
        <v>12</v>
      </c>
      <c r="AX14" s="2">
        <v>0</v>
      </c>
      <c r="AY14" s="2">
        <v>6</v>
      </c>
      <c r="AZ14" s="2">
        <v>3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1</v>
      </c>
      <c r="BM14" s="2">
        <v>18</v>
      </c>
      <c r="BN14" s="2">
        <v>0.66666666666666663</v>
      </c>
      <c r="BO14" s="2">
        <v>0.66666666666666663</v>
      </c>
      <c r="BP14" s="2">
        <v>6</v>
      </c>
      <c r="BQ14" s="2">
        <v>0.33333333333333331</v>
      </c>
      <c r="BR14" s="2" t="s">
        <v>386</v>
      </c>
      <c r="BS14" s="2" t="s">
        <v>387</v>
      </c>
      <c r="BT14" s="2" t="s">
        <v>378</v>
      </c>
    </row>
    <row r="15" spans="1:72" x14ac:dyDescent="0.2">
      <c r="A15" s="2" t="s">
        <v>519</v>
      </c>
      <c r="B15" s="2" t="s">
        <v>578</v>
      </c>
      <c r="C15" s="2" t="s">
        <v>520</v>
      </c>
      <c r="D15" s="2" t="s">
        <v>26</v>
      </c>
      <c r="E15" s="2" t="s">
        <v>198</v>
      </c>
      <c r="F15" s="2">
        <v>45850</v>
      </c>
      <c r="G15" s="2">
        <v>45932</v>
      </c>
      <c r="H15" s="2" t="s">
        <v>719</v>
      </c>
      <c r="I15" s="2" t="s">
        <v>20</v>
      </c>
      <c r="J15" s="2" t="s">
        <v>21</v>
      </c>
      <c r="K15" s="2" t="s">
        <v>51</v>
      </c>
      <c r="L15" s="2" t="s">
        <v>51</v>
      </c>
      <c r="M15" s="2" t="s">
        <v>23</v>
      </c>
      <c r="N15" s="2" t="s">
        <v>24</v>
      </c>
      <c r="O15" s="2" t="s">
        <v>78</v>
      </c>
      <c r="P15" s="2" t="s">
        <v>249</v>
      </c>
      <c r="Q15" s="2" t="s">
        <v>367</v>
      </c>
      <c r="R15" s="2" t="s">
        <v>367</v>
      </c>
      <c r="S15" s="2" t="s">
        <v>367</v>
      </c>
      <c r="T15" s="2" t="s">
        <v>367</v>
      </c>
      <c r="U15" s="2" t="s">
        <v>367</v>
      </c>
      <c r="V15" s="2" t="s">
        <v>367</v>
      </c>
      <c r="W15" s="2" t="s">
        <v>367</v>
      </c>
      <c r="X15" s="2" t="s">
        <v>367</v>
      </c>
      <c r="Y15" s="2" t="s">
        <v>367</v>
      </c>
      <c r="Z15" s="2" t="s">
        <v>367</v>
      </c>
      <c r="AA15" s="2" t="s">
        <v>367</v>
      </c>
      <c r="AB15" s="2" t="s">
        <v>367</v>
      </c>
      <c r="AC15" s="2" t="s">
        <v>367</v>
      </c>
      <c r="AD15" s="2" t="s">
        <v>367</v>
      </c>
      <c r="AE15" s="2" t="s">
        <v>367</v>
      </c>
      <c r="AF15" s="2" t="s">
        <v>367</v>
      </c>
      <c r="AG15" s="2" t="s">
        <v>367</v>
      </c>
      <c r="AH15" s="2" t="s">
        <v>367</v>
      </c>
      <c r="AI15" s="2" t="s">
        <v>367</v>
      </c>
      <c r="AJ15" s="2" t="s">
        <v>367</v>
      </c>
      <c r="AK15" s="2" t="s">
        <v>367</v>
      </c>
      <c r="AL15" s="2" t="s">
        <v>367</v>
      </c>
      <c r="AM15" s="2" t="s">
        <v>367</v>
      </c>
      <c r="AN15" s="2" t="s">
        <v>367</v>
      </c>
      <c r="AO15" s="2" t="s">
        <v>367</v>
      </c>
      <c r="AP15" s="2" t="s">
        <v>367</v>
      </c>
      <c r="AQ15" s="2" t="s">
        <v>367</v>
      </c>
      <c r="AR15" s="2" t="s">
        <v>367</v>
      </c>
      <c r="AS15" s="2" t="s">
        <v>367</v>
      </c>
      <c r="AT15" s="2" t="s">
        <v>367</v>
      </c>
      <c r="AU15" s="2">
        <v>0</v>
      </c>
      <c r="AV15" s="2">
        <v>1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30</v>
      </c>
      <c r="BJ15" s="2">
        <v>0</v>
      </c>
      <c r="BK15" s="2">
        <v>0</v>
      </c>
      <c r="BL15" s="2">
        <v>0</v>
      </c>
      <c r="BM15" s="2">
        <v>1</v>
      </c>
      <c r="BN15" s="2">
        <v>0</v>
      </c>
      <c r="BO15" s="2">
        <v>0</v>
      </c>
      <c r="BP15" s="2">
        <v>1</v>
      </c>
      <c r="BQ15" s="2">
        <v>1</v>
      </c>
      <c r="BR15" s="2" t="s">
        <v>386</v>
      </c>
      <c r="BS15" s="2" t="s">
        <v>387</v>
      </c>
      <c r="BT15" s="2" t="s">
        <v>378</v>
      </c>
    </row>
    <row r="16" spans="1:72" x14ac:dyDescent="0.2">
      <c r="A16" s="2" t="s">
        <v>720</v>
      </c>
      <c r="B16" s="2" t="s">
        <v>721</v>
      </c>
      <c r="C16" s="2" t="s">
        <v>722</v>
      </c>
      <c r="D16" s="2" t="s">
        <v>26</v>
      </c>
      <c r="E16" s="2" t="s">
        <v>198</v>
      </c>
      <c r="F16" s="2">
        <v>45939</v>
      </c>
      <c r="G16" s="2">
        <v>45940</v>
      </c>
      <c r="H16" s="2" t="s">
        <v>719</v>
      </c>
      <c r="I16" s="2" t="s">
        <v>20</v>
      </c>
      <c r="J16" s="2" t="s">
        <v>21</v>
      </c>
      <c r="K16" s="2" t="s">
        <v>51</v>
      </c>
      <c r="L16" s="2" t="s">
        <v>51</v>
      </c>
      <c r="M16" s="2" t="s">
        <v>23</v>
      </c>
      <c r="N16" s="2" t="s">
        <v>24</v>
      </c>
      <c r="O16" s="2" t="s">
        <v>507</v>
      </c>
      <c r="X16" s="2" t="s">
        <v>364</v>
      </c>
      <c r="Y16" s="2" t="s">
        <v>367</v>
      </c>
      <c r="Z16" s="2" t="s">
        <v>367</v>
      </c>
      <c r="AA16" s="2" t="s">
        <v>367</v>
      </c>
      <c r="AB16" s="2" t="s">
        <v>367</v>
      </c>
      <c r="AC16" s="2" t="s">
        <v>367</v>
      </c>
      <c r="AD16" s="2" t="s">
        <v>367</v>
      </c>
      <c r="AE16" s="2" t="s">
        <v>367</v>
      </c>
      <c r="AF16" s="2" t="s">
        <v>367</v>
      </c>
      <c r="AG16" s="2" t="s">
        <v>367</v>
      </c>
      <c r="AH16" s="2" t="s">
        <v>367</v>
      </c>
      <c r="AI16" s="2" t="s">
        <v>367</v>
      </c>
      <c r="AJ16" s="2" t="s">
        <v>367</v>
      </c>
      <c r="AK16" s="2" t="s">
        <v>367</v>
      </c>
      <c r="AL16" s="2" t="s">
        <v>367</v>
      </c>
      <c r="AM16" s="2" t="s">
        <v>367</v>
      </c>
      <c r="AN16" s="2" t="s">
        <v>367</v>
      </c>
      <c r="AO16" s="2" t="s">
        <v>367</v>
      </c>
      <c r="AP16" s="2" t="s">
        <v>367</v>
      </c>
      <c r="AQ16" s="2" t="s">
        <v>367</v>
      </c>
      <c r="AR16" s="2" t="s">
        <v>367</v>
      </c>
      <c r="AS16" s="2" t="s">
        <v>367</v>
      </c>
      <c r="AT16" s="2" t="s">
        <v>367</v>
      </c>
      <c r="AU16" s="2">
        <v>1</v>
      </c>
      <c r="AV16" s="2">
        <v>0</v>
      </c>
      <c r="AW16" s="2">
        <v>1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22</v>
      </c>
      <c r="BJ16" s="2">
        <v>0</v>
      </c>
      <c r="BK16" s="2">
        <v>0</v>
      </c>
      <c r="BL16" s="2">
        <v>0</v>
      </c>
      <c r="BM16" s="2">
        <v>1</v>
      </c>
      <c r="BN16" s="2">
        <v>1</v>
      </c>
      <c r="BO16" s="2">
        <v>1</v>
      </c>
      <c r="BP16" s="2">
        <v>0</v>
      </c>
      <c r="BQ16" s="2">
        <v>0</v>
      </c>
      <c r="BR16" s="2" t="s">
        <v>386</v>
      </c>
      <c r="BS16" s="2" t="s">
        <v>387</v>
      </c>
      <c r="BT16" s="2" t="s">
        <v>381</v>
      </c>
    </row>
    <row r="17" spans="1:72" x14ac:dyDescent="0.2">
      <c r="A17" s="2" t="s">
        <v>723</v>
      </c>
      <c r="B17" s="2" t="s">
        <v>724</v>
      </c>
      <c r="C17" s="2" t="s">
        <v>725</v>
      </c>
      <c r="D17" s="2" t="s">
        <v>26</v>
      </c>
      <c r="E17" s="2" t="s">
        <v>19</v>
      </c>
      <c r="F17" s="2">
        <v>45939</v>
      </c>
      <c r="I17" s="2" t="s">
        <v>20</v>
      </c>
      <c r="J17" s="2" t="s">
        <v>21</v>
      </c>
      <c r="K17" s="2" t="s">
        <v>51</v>
      </c>
      <c r="L17" s="2" t="s">
        <v>51</v>
      </c>
      <c r="M17" s="2" t="s">
        <v>23</v>
      </c>
      <c r="N17" s="2" t="s">
        <v>24</v>
      </c>
      <c r="O17" s="2" t="s">
        <v>146</v>
      </c>
      <c r="X17" s="2" t="s">
        <v>364</v>
      </c>
      <c r="Y17" s="2" t="s">
        <v>364</v>
      </c>
      <c r="Z17" s="2" t="s">
        <v>364</v>
      </c>
      <c r="AA17" s="2" t="s">
        <v>364</v>
      </c>
      <c r="AB17" s="2" t="s">
        <v>364</v>
      </c>
      <c r="AC17" s="2" t="s">
        <v>266</v>
      </c>
      <c r="AD17" s="2" t="s">
        <v>364</v>
      </c>
      <c r="AE17" s="2" t="s">
        <v>364</v>
      </c>
      <c r="AF17" s="2" t="s">
        <v>364</v>
      </c>
      <c r="AG17" s="2" t="s">
        <v>364</v>
      </c>
      <c r="AH17" s="2" t="s">
        <v>266</v>
      </c>
      <c r="AI17" s="2" t="s">
        <v>364</v>
      </c>
      <c r="AJ17" s="2" t="s">
        <v>364</v>
      </c>
      <c r="AK17" s="2" t="s">
        <v>364</v>
      </c>
      <c r="AL17" s="2" t="s">
        <v>542</v>
      </c>
      <c r="AM17" s="2" t="s">
        <v>542</v>
      </c>
      <c r="AN17" s="2" t="s">
        <v>542</v>
      </c>
      <c r="AO17" s="2" t="s">
        <v>542</v>
      </c>
      <c r="AP17" s="2" t="s">
        <v>542</v>
      </c>
      <c r="AQ17" s="2" t="s">
        <v>542</v>
      </c>
      <c r="AR17" s="2" t="s">
        <v>542</v>
      </c>
      <c r="AS17" s="2" t="s">
        <v>542</v>
      </c>
      <c r="AT17" s="2" t="s">
        <v>542</v>
      </c>
      <c r="AU17" s="2">
        <v>12</v>
      </c>
      <c r="AV17" s="2">
        <v>0</v>
      </c>
      <c r="AW17" s="2">
        <v>12</v>
      </c>
      <c r="AX17" s="2">
        <v>0</v>
      </c>
      <c r="AY17" s="2">
        <v>0</v>
      </c>
      <c r="AZ17" s="2">
        <v>2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12</v>
      </c>
      <c r="BN17" s="2">
        <v>1</v>
      </c>
      <c r="BO17" s="2">
        <v>1</v>
      </c>
      <c r="BP17" s="2">
        <v>0</v>
      </c>
      <c r="BQ17" s="2">
        <v>0</v>
      </c>
      <c r="BR17" s="2" t="s">
        <v>386</v>
      </c>
      <c r="BS17" s="2" t="s">
        <v>387</v>
      </c>
      <c r="BT17" s="2" t="s">
        <v>381</v>
      </c>
    </row>
    <row r="18" spans="1:72" x14ac:dyDescent="0.2">
      <c r="A18" s="2" t="s">
        <v>661</v>
      </c>
      <c r="B18" s="2" t="s">
        <v>662</v>
      </c>
      <c r="C18" s="2" t="s">
        <v>663</v>
      </c>
      <c r="D18" s="2" t="s">
        <v>26</v>
      </c>
      <c r="E18" s="2" t="s">
        <v>19</v>
      </c>
      <c r="F18" s="2">
        <v>45925</v>
      </c>
      <c r="I18" s="2" t="s">
        <v>34</v>
      </c>
      <c r="J18" s="2" t="s">
        <v>21</v>
      </c>
      <c r="K18" s="2" t="s">
        <v>35</v>
      </c>
      <c r="L18" s="2" t="s">
        <v>35</v>
      </c>
      <c r="M18" s="2" t="s">
        <v>36</v>
      </c>
      <c r="N18" s="2" t="s">
        <v>24</v>
      </c>
      <c r="O18" s="2" t="s">
        <v>664</v>
      </c>
      <c r="P18" s="2" t="s">
        <v>364</v>
      </c>
      <c r="Q18" s="2" t="s">
        <v>364</v>
      </c>
      <c r="R18" s="2" t="s">
        <v>364</v>
      </c>
      <c r="S18" s="2" t="s">
        <v>364</v>
      </c>
      <c r="T18" s="2" t="s">
        <v>266</v>
      </c>
      <c r="U18" s="2" t="s">
        <v>364</v>
      </c>
      <c r="V18" s="2" t="s">
        <v>364</v>
      </c>
      <c r="W18" s="2" t="s">
        <v>369</v>
      </c>
      <c r="X18" s="2" t="s">
        <v>364</v>
      </c>
      <c r="Y18" s="2" t="s">
        <v>364</v>
      </c>
      <c r="Z18" s="2" t="s">
        <v>266</v>
      </c>
      <c r="AA18" s="2" t="s">
        <v>364</v>
      </c>
      <c r="AB18" s="2" t="s">
        <v>364</v>
      </c>
      <c r="AC18" s="2" t="s">
        <v>364</v>
      </c>
      <c r="AD18" s="2" t="s">
        <v>364</v>
      </c>
      <c r="AE18" s="2" t="s">
        <v>364</v>
      </c>
      <c r="AF18" s="2" t="s">
        <v>364</v>
      </c>
      <c r="AG18" s="2" t="s">
        <v>266</v>
      </c>
      <c r="AH18" s="2" t="s">
        <v>364</v>
      </c>
      <c r="AI18" s="2" t="s">
        <v>364</v>
      </c>
      <c r="AJ18" s="2" t="s">
        <v>364</v>
      </c>
      <c r="AK18" s="2" t="s">
        <v>364</v>
      </c>
      <c r="AL18" s="2" t="s">
        <v>542</v>
      </c>
      <c r="AM18" s="2" t="s">
        <v>542</v>
      </c>
      <c r="AN18" s="2" t="s">
        <v>542</v>
      </c>
      <c r="AO18" s="2" t="s">
        <v>542</v>
      </c>
      <c r="AP18" s="2" t="s">
        <v>542</v>
      </c>
      <c r="AQ18" s="2" t="s">
        <v>542</v>
      </c>
      <c r="AR18" s="2" t="s">
        <v>542</v>
      </c>
      <c r="AS18" s="2" t="s">
        <v>542</v>
      </c>
      <c r="AT18" s="2" t="s">
        <v>542</v>
      </c>
      <c r="AU18" s="2">
        <v>19</v>
      </c>
      <c r="AV18" s="2">
        <v>0</v>
      </c>
      <c r="AW18" s="2">
        <v>18</v>
      </c>
      <c r="AX18" s="2">
        <v>0</v>
      </c>
      <c r="AY18" s="2">
        <v>0</v>
      </c>
      <c r="AZ18" s="2">
        <v>3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1</v>
      </c>
      <c r="BL18" s="2">
        <v>0</v>
      </c>
      <c r="BM18" s="2">
        <v>19</v>
      </c>
      <c r="BN18" s="2">
        <v>1</v>
      </c>
      <c r="BO18" s="2">
        <v>1</v>
      </c>
      <c r="BP18" s="2">
        <v>0</v>
      </c>
      <c r="BQ18" s="2">
        <v>0</v>
      </c>
      <c r="BR18" s="2" t="s">
        <v>388</v>
      </c>
      <c r="BS18" s="2" t="s">
        <v>389</v>
      </c>
      <c r="BT18" s="2" t="s">
        <v>381</v>
      </c>
    </row>
    <row r="19" spans="1:72" x14ac:dyDescent="0.2">
      <c r="A19" s="2" t="s">
        <v>665</v>
      </c>
      <c r="B19" s="2" t="s">
        <v>666</v>
      </c>
      <c r="C19" s="2" t="s">
        <v>667</v>
      </c>
      <c r="D19" s="2" t="s">
        <v>26</v>
      </c>
      <c r="E19" s="2" t="s">
        <v>19</v>
      </c>
      <c r="F19" s="2">
        <v>45925</v>
      </c>
      <c r="I19" s="2" t="s">
        <v>34</v>
      </c>
      <c r="J19" s="2" t="s">
        <v>21</v>
      </c>
      <c r="K19" s="2" t="s">
        <v>35</v>
      </c>
      <c r="L19" s="2" t="s">
        <v>35</v>
      </c>
      <c r="M19" s="2" t="s">
        <v>36</v>
      </c>
      <c r="N19" s="2" t="s">
        <v>24</v>
      </c>
      <c r="O19" s="2" t="s">
        <v>668</v>
      </c>
      <c r="P19" s="2" t="s">
        <v>364</v>
      </c>
      <c r="Q19" s="2" t="s">
        <v>364</v>
      </c>
      <c r="R19" s="2" t="s">
        <v>364</v>
      </c>
      <c r="S19" s="2" t="s">
        <v>364</v>
      </c>
      <c r="T19" s="2" t="s">
        <v>266</v>
      </c>
      <c r="U19" s="2" t="s">
        <v>364</v>
      </c>
      <c r="V19" s="2" t="s">
        <v>364</v>
      </c>
      <c r="W19" s="2" t="s">
        <v>369</v>
      </c>
      <c r="X19" s="2" t="s">
        <v>364</v>
      </c>
      <c r="Y19" s="2" t="s">
        <v>364</v>
      </c>
      <c r="Z19" s="2" t="s">
        <v>266</v>
      </c>
      <c r="AA19" s="2" t="s">
        <v>364</v>
      </c>
      <c r="AB19" s="2" t="s">
        <v>364</v>
      </c>
      <c r="AC19" s="2" t="s">
        <v>364</v>
      </c>
      <c r="AD19" s="2" t="s">
        <v>364</v>
      </c>
      <c r="AE19" s="2" t="s">
        <v>364</v>
      </c>
      <c r="AF19" s="2" t="s">
        <v>364</v>
      </c>
      <c r="AG19" s="2" t="s">
        <v>266</v>
      </c>
      <c r="AH19" s="2" t="s">
        <v>364</v>
      </c>
      <c r="AI19" s="2" t="s">
        <v>364</v>
      </c>
      <c r="AJ19" s="2" t="s">
        <v>364</v>
      </c>
      <c r="AK19" s="2" t="s">
        <v>364</v>
      </c>
      <c r="AL19" s="2" t="s">
        <v>542</v>
      </c>
      <c r="AM19" s="2" t="s">
        <v>542</v>
      </c>
      <c r="AN19" s="2" t="s">
        <v>542</v>
      </c>
      <c r="AO19" s="2" t="s">
        <v>542</v>
      </c>
      <c r="AP19" s="2" t="s">
        <v>542</v>
      </c>
      <c r="AQ19" s="2" t="s">
        <v>542</v>
      </c>
      <c r="AR19" s="2" t="s">
        <v>542</v>
      </c>
      <c r="AS19" s="2" t="s">
        <v>542</v>
      </c>
      <c r="AT19" s="2" t="s">
        <v>542</v>
      </c>
      <c r="AU19" s="2">
        <v>19</v>
      </c>
      <c r="AV19" s="2">
        <v>0</v>
      </c>
      <c r="AW19" s="2">
        <v>18</v>
      </c>
      <c r="AX19" s="2">
        <v>0</v>
      </c>
      <c r="AY19" s="2">
        <v>0</v>
      </c>
      <c r="AZ19" s="2">
        <v>3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1</v>
      </c>
      <c r="BL19" s="2">
        <v>0</v>
      </c>
      <c r="BM19" s="2">
        <v>19</v>
      </c>
      <c r="BN19" s="2">
        <v>1</v>
      </c>
      <c r="BO19" s="2">
        <v>1</v>
      </c>
      <c r="BP19" s="2">
        <v>0</v>
      </c>
      <c r="BQ19" s="2">
        <v>0</v>
      </c>
      <c r="BR19" s="2" t="s">
        <v>388</v>
      </c>
      <c r="BS19" s="2" t="s">
        <v>389</v>
      </c>
      <c r="BT19" s="2" t="s">
        <v>381</v>
      </c>
    </row>
    <row r="20" spans="1:72" x14ac:dyDescent="0.2">
      <c r="A20" s="2" t="s">
        <v>658</v>
      </c>
      <c r="B20" s="2" t="s">
        <v>659</v>
      </c>
      <c r="C20" s="2" t="s">
        <v>660</v>
      </c>
      <c r="D20" s="2" t="s">
        <v>26</v>
      </c>
      <c r="E20" s="2" t="s">
        <v>19</v>
      </c>
      <c r="F20" s="2">
        <v>45925</v>
      </c>
      <c r="I20" s="2" t="s">
        <v>34</v>
      </c>
      <c r="J20" s="2" t="s">
        <v>21</v>
      </c>
      <c r="K20" s="2" t="s">
        <v>35</v>
      </c>
      <c r="L20" s="2" t="s">
        <v>35</v>
      </c>
      <c r="M20" s="2" t="s">
        <v>23</v>
      </c>
      <c r="N20" s="2" t="s">
        <v>24</v>
      </c>
      <c r="O20" s="2" t="s">
        <v>438</v>
      </c>
      <c r="P20" s="2" t="s">
        <v>364</v>
      </c>
      <c r="Q20" s="2" t="s">
        <v>364</v>
      </c>
      <c r="R20" s="2" t="s">
        <v>364</v>
      </c>
      <c r="S20" s="2" t="s">
        <v>364</v>
      </c>
      <c r="T20" s="2" t="s">
        <v>266</v>
      </c>
      <c r="U20" s="2" t="s">
        <v>364</v>
      </c>
      <c r="V20" s="2" t="s">
        <v>364</v>
      </c>
      <c r="W20" s="2" t="s">
        <v>369</v>
      </c>
      <c r="X20" s="2" t="s">
        <v>364</v>
      </c>
      <c r="Y20" s="2" t="s">
        <v>364</v>
      </c>
      <c r="Z20" s="2" t="s">
        <v>364</v>
      </c>
      <c r="AA20" s="2" t="s">
        <v>266</v>
      </c>
      <c r="AB20" s="2" t="s">
        <v>364</v>
      </c>
      <c r="AC20" s="2" t="s">
        <v>364</v>
      </c>
      <c r="AD20" s="2" t="s">
        <v>364</v>
      </c>
      <c r="AE20" s="2" t="s">
        <v>364</v>
      </c>
      <c r="AF20" s="2" t="s">
        <v>364</v>
      </c>
      <c r="AG20" s="2" t="s">
        <v>364</v>
      </c>
      <c r="AH20" s="2" t="s">
        <v>266</v>
      </c>
      <c r="AI20" s="2" t="s">
        <v>264</v>
      </c>
      <c r="AJ20" s="2" t="s">
        <v>364</v>
      </c>
      <c r="AK20" s="2" t="s">
        <v>364</v>
      </c>
      <c r="AL20" s="2" t="s">
        <v>542</v>
      </c>
      <c r="AM20" s="2" t="s">
        <v>542</v>
      </c>
      <c r="AN20" s="2" t="s">
        <v>542</v>
      </c>
      <c r="AO20" s="2" t="s">
        <v>542</v>
      </c>
      <c r="AP20" s="2" t="s">
        <v>542</v>
      </c>
      <c r="AQ20" s="2" t="s">
        <v>542</v>
      </c>
      <c r="AR20" s="2" t="s">
        <v>542</v>
      </c>
      <c r="AS20" s="2" t="s">
        <v>542</v>
      </c>
      <c r="AT20" s="2" t="s">
        <v>542</v>
      </c>
      <c r="AU20" s="2">
        <v>18</v>
      </c>
      <c r="AV20" s="2">
        <v>0</v>
      </c>
      <c r="AW20" s="2">
        <v>17</v>
      </c>
      <c r="AX20" s="2">
        <v>0</v>
      </c>
      <c r="AY20" s="2">
        <v>0</v>
      </c>
      <c r="AZ20" s="2">
        <v>3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1</v>
      </c>
      <c r="BI20" s="2">
        <v>0</v>
      </c>
      <c r="BJ20" s="2">
        <v>0</v>
      </c>
      <c r="BK20" s="2">
        <v>1</v>
      </c>
      <c r="BL20" s="2">
        <v>0</v>
      </c>
      <c r="BM20" s="2">
        <v>18</v>
      </c>
      <c r="BN20" s="2">
        <v>1</v>
      </c>
      <c r="BO20" s="2">
        <v>1</v>
      </c>
      <c r="BP20" s="2">
        <v>0</v>
      </c>
      <c r="BQ20" s="2">
        <v>0</v>
      </c>
      <c r="BR20" s="2" t="s">
        <v>388</v>
      </c>
      <c r="BS20" s="2" t="s">
        <v>389</v>
      </c>
      <c r="BT20" s="2" t="s">
        <v>381</v>
      </c>
    </row>
    <row r="21" spans="1:72" x14ac:dyDescent="0.2">
      <c r="A21" s="2" t="s">
        <v>551</v>
      </c>
      <c r="B21" s="2" t="s">
        <v>590</v>
      </c>
      <c r="C21" s="2" t="s">
        <v>552</v>
      </c>
      <c r="D21" s="2" t="s">
        <v>26</v>
      </c>
      <c r="E21" s="2" t="s">
        <v>19</v>
      </c>
      <c r="F21" s="2">
        <v>45885</v>
      </c>
      <c r="I21" s="2" t="s">
        <v>34</v>
      </c>
      <c r="J21" s="2" t="s">
        <v>21</v>
      </c>
      <c r="K21" s="2" t="s">
        <v>35</v>
      </c>
      <c r="L21" s="2" t="s">
        <v>35</v>
      </c>
      <c r="M21" s="2" t="s">
        <v>23</v>
      </c>
      <c r="N21" s="2" t="s">
        <v>24</v>
      </c>
      <c r="O21" s="2" t="s">
        <v>553</v>
      </c>
      <c r="P21" s="2" t="s">
        <v>364</v>
      </c>
      <c r="Q21" s="2" t="s">
        <v>364</v>
      </c>
      <c r="R21" s="2" t="s">
        <v>364</v>
      </c>
      <c r="S21" s="2" t="s">
        <v>266</v>
      </c>
      <c r="T21" s="2" t="s">
        <v>364</v>
      </c>
      <c r="U21" s="2" t="s">
        <v>364</v>
      </c>
      <c r="V21" s="2" t="s">
        <v>364</v>
      </c>
      <c r="W21" s="2" t="s">
        <v>370</v>
      </c>
      <c r="X21" s="2" t="s">
        <v>364</v>
      </c>
      <c r="Y21" s="2" t="s">
        <v>364</v>
      </c>
      <c r="Z21" s="2" t="s">
        <v>364</v>
      </c>
      <c r="AA21" s="2" t="s">
        <v>266</v>
      </c>
      <c r="AB21" s="2" t="s">
        <v>364</v>
      </c>
      <c r="AC21" s="2" t="s">
        <v>364</v>
      </c>
      <c r="AD21" s="2" t="s">
        <v>364</v>
      </c>
      <c r="AE21" s="2" t="s">
        <v>264</v>
      </c>
      <c r="AF21" s="2" t="s">
        <v>364</v>
      </c>
      <c r="AG21" s="2" t="s">
        <v>364</v>
      </c>
      <c r="AH21" s="2" t="s">
        <v>266</v>
      </c>
      <c r="AI21" s="2" t="s">
        <v>364</v>
      </c>
      <c r="AJ21" s="2" t="s">
        <v>364</v>
      </c>
      <c r="AK21" s="2" t="s">
        <v>364</v>
      </c>
      <c r="AL21" s="2" t="s">
        <v>542</v>
      </c>
      <c r="AM21" s="2" t="s">
        <v>542</v>
      </c>
      <c r="AN21" s="2" t="s">
        <v>542</v>
      </c>
      <c r="AO21" s="2" t="s">
        <v>542</v>
      </c>
      <c r="AP21" s="2" t="s">
        <v>542</v>
      </c>
      <c r="AQ21" s="2" t="s">
        <v>542</v>
      </c>
      <c r="AR21" s="2" t="s">
        <v>542</v>
      </c>
      <c r="AS21" s="2" t="s">
        <v>542</v>
      </c>
      <c r="AT21" s="2" t="s">
        <v>542</v>
      </c>
      <c r="AU21" s="2">
        <v>17</v>
      </c>
      <c r="AV21" s="2">
        <v>0</v>
      </c>
      <c r="AW21" s="2">
        <v>17</v>
      </c>
      <c r="AX21" s="2">
        <v>0</v>
      </c>
      <c r="AY21" s="2">
        <v>0</v>
      </c>
      <c r="AZ21" s="2">
        <v>3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1</v>
      </c>
      <c r="BI21" s="2">
        <v>0</v>
      </c>
      <c r="BJ21" s="2">
        <v>0</v>
      </c>
      <c r="BK21" s="2">
        <v>0</v>
      </c>
      <c r="BL21" s="2">
        <v>1</v>
      </c>
      <c r="BM21" s="2">
        <v>17</v>
      </c>
      <c r="BN21" s="2">
        <v>1</v>
      </c>
      <c r="BO21" s="2">
        <v>1</v>
      </c>
      <c r="BP21" s="2">
        <v>0</v>
      </c>
      <c r="BQ21" s="2">
        <v>0</v>
      </c>
      <c r="BR21" s="2" t="s">
        <v>388</v>
      </c>
      <c r="BS21" s="2" t="s">
        <v>389</v>
      </c>
      <c r="BT21" s="2" t="s">
        <v>381</v>
      </c>
    </row>
    <row r="22" spans="1:72" x14ac:dyDescent="0.2">
      <c r="A22" s="2" t="s">
        <v>31</v>
      </c>
      <c r="B22" s="2" t="s">
        <v>32</v>
      </c>
      <c r="C22" s="2" t="s">
        <v>33</v>
      </c>
      <c r="D22" s="2" t="s">
        <v>26</v>
      </c>
      <c r="E22" s="2" t="s">
        <v>19</v>
      </c>
      <c r="F22" s="2">
        <v>45414</v>
      </c>
      <c r="I22" s="2" t="s">
        <v>34</v>
      </c>
      <c r="J22" s="2" t="s">
        <v>21</v>
      </c>
      <c r="K22" s="2" t="s">
        <v>35</v>
      </c>
      <c r="L22" s="2" t="s">
        <v>35</v>
      </c>
      <c r="M22" s="2" t="s">
        <v>23</v>
      </c>
      <c r="N22" s="2" t="s">
        <v>45</v>
      </c>
      <c r="O22" s="2" t="s">
        <v>37</v>
      </c>
      <c r="P22" s="2" t="s">
        <v>364</v>
      </c>
      <c r="Q22" s="2" t="s">
        <v>364</v>
      </c>
      <c r="R22" s="2" t="s">
        <v>364</v>
      </c>
      <c r="S22" s="2" t="s">
        <v>364</v>
      </c>
      <c r="T22" s="2" t="s">
        <v>266</v>
      </c>
      <c r="U22" s="2" t="s">
        <v>364</v>
      </c>
      <c r="V22" s="2" t="s">
        <v>364</v>
      </c>
      <c r="W22" s="2" t="s">
        <v>369</v>
      </c>
      <c r="X22" s="2" t="s">
        <v>364</v>
      </c>
      <c r="Y22" s="2" t="s">
        <v>364</v>
      </c>
      <c r="Z22" s="2" t="s">
        <v>364</v>
      </c>
      <c r="AA22" s="2" t="s">
        <v>266</v>
      </c>
      <c r="AB22" s="2" t="s">
        <v>364</v>
      </c>
      <c r="AC22" s="2" t="s">
        <v>364</v>
      </c>
      <c r="AD22" s="2" t="s">
        <v>364</v>
      </c>
      <c r="AE22" s="2" t="s">
        <v>364</v>
      </c>
      <c r="AF22" s="2" t="s">
        <v>364</v>
      </c>
      <c r="AG22" s="2" t="s">
        <v>364</v>
      </c>
      <c r="AH22" s="2" t="s">
        <v>266</v>
      </c>
      <c r="AI22" s="2" t="s">
        <v>364</v>
      </c>
      <c r="AJ22" s="2" t="s">
        <v>364</v>
      </c>
      <c r="AK22" s="2" t="s">
        <v>364</v>
      </c>
      <c r="AL22" s="2" t="s">
        <v>542</v>
      </c>
      <c r="AM22" s="2" t="s">
        <v>542</v>
      </c>
      <c r="AN22" s="2" t="s">
        <v>542</v>
      </c>
      <c r="AO22" s="2" t="s">
        <v>542</v>
      </c>
      <c r="AP22" s="2" t="s">
        <v>542</v>
      </c>
      <c r="AQ22" s="2" t="s">
        <v>542</v>
      </c>
      <c r="AR22" s="2" t="s">
        <v>542</v>
      </c>
      <c r="AS22" s="2" t="s">
        <v>542</v>
      </c>
      <c r="AT22" s="2" t="s">
        <v>542</v>
      </c>
      <c r="AU22" s="2">
        <v>19</v>
      </c>
      <c r="AV22" s="2">
        <v>0</v>
      </c>
      <c r="AW22" s="2">
        <v>18</v>
      </c>
      <c r="AX22" s="2">
        <v>0</v>
      </c>
      <c r="AY22" s="2">
        <v>0</v>
      </c>
      <c r="AZ22" s="2">
        <v>3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1</v>
      </c>
      <c r="BL22" s="2">
        <v>0</v>
      </c>
      <c r="BM22" s="2">
        <v>19</v>
      </c>
      <c r="BN22" s="2">
        <v>1</v>
      </c>
      <c r="BO22" s="2">
        <v>1</v>
      </c>
      <c r="BP22" s="2">
        <v>0</v>
      </c>
      <c r="BQ22" s="2">
        <v>0</v>
      </c>
      <c r="BR22" s="2" t="s">
        <v>388</v>
      </c>
      <c r="BS22" s="2" t="s">
        <v>389</v>
      </c>
      <c r="BT22" s="2" t="s">
        <v>381</v>
      </c>
    </row>
    <row r="23" spans="1:72" x14ac:dyDescent="0.2">
      <c r="A23" s="2" t="s">
        <v>537</v>
      </c>
      <c r="B23" s="2" t="s">
        <v>589</v>
      </c>
      <c r="C23" s="2" t="s">
        <v>538</v>
      </c>
      <c r="D23" s="2" t="s">
        <v>26</v>
      </c>
      <c r="E23" s="2" t="s">
        <v>19</v>
      </c>
      <c r="F23" s="2">
        <v>45877</v>
      </c>
      <c r="I23" s="2" t="s">
        <v>34</v>
      </c>
      <c r="J23" s="2" t="s">
        <v>21</v>
      </c>
      <c r="K23" s="2" t="s">
        <v>52</v>
      </c>
      <c r="L23" s="2" t="s">
        <v>52</v>
      </c>
      <c r="M23" s="2" t="s">
        <v>23</v>
      </c>
      <c r="N23" s="2" t="s">
        <v>24</v>
      </c>
      <c r="O23" s="2" t="s">
        <v>546</v>
      </c>
      <c r="P23" s="2" t="s">
        <v>254</v>
      </c>
      <c r="Q23" s="2" t="s">
        <v>254</v>
      </c>
      <c r="R23" s="2" t="s">
        <v>364</v>
      </c>
      <c r="S23" s="2" t="s">
        <v>364</v>
      </c>
      <c r="T23" s="2" t="s">
        <v>266</v>
      </c>
      <c r="U23" s="2" t="s">
        <v>364</v>
      </c>
      <c r="V23" s="2" t="s">
        <v>364</v>
      </c>
      <c r="W23" s="2" t="s">
        <v>369</v>
      </c>
      <c r="X23" s="2" t="s">
        <v>364</v>
      </c>
      <c r="Y23" s="2" t="s">
        <v>364</v>
      </c>
      <c r="Z23" s="2" t="s">
        <v>364</v>
      </c>
      <c r="AA23" s="2" t="s">
        <v>266</v>
      </c>
      <c r="AB23" s="2" t="s">
        <v>364</v>
      </c>
      <c r="AC23" s="2" t="s">
        <v>254</v>
      </c>
      <c r="AD23" s="2" t="s">
        <v>254</v>
      </c>
      <c r="AE23" s="2" t="s">
        <v>254</v>
      </c>
      <c r="AF23" s="2" t="s">
        <v>254</v>
      </c>
      <c r="AG23" s="2" t="s">
        <v>364</v>
      </c>
      <c r="AH23" s="2" t="s">
        <v>266</v>
      </c>
      <c r="AI23" s="2" t="s">
        <v>364</v>
      </c>
      <c r="AJ23" s="2" t="s">
        <v>364</v>
      </c>
      <c r="AK23" s="2" t="s">
        <v>364</v>
      </c>
      <c r="AL23" s="2" t="s">
        <v>542</v>
      </c>
      <c r="AM23" s="2" t="s">
        <v>542</v>
      </c>
      <c r="AN23" s="2" t="s">
        <v>542</v>
      </c>
      <c r="AO23" s="2" t="s">
        <v>542</v>
      </c>
      <c r="AP23" s="2" t="s">
        <v>542</v>
      </c>
      <c r="AQ23" s="2" t="s">
        <v>542</v>
      </c>
      <c r="AR23" s="2" t="s">
        <v>542</v>
      </c>
      <c r="AS23" s="2" t="s">
        <v>542</v>
      </c>
      <c r="AT23" s="2" t="s">
        <v>542</v>
      </c>
      <c r="AU23" s="2">
        <v>13</v>
      </c>
      <c r="AV23" s="2">
        <v>0</v>
      </c>
      <c r="AW23" s="2">
        <v>12</v>
      </c>
      <c r="AX23" s="2">
        <v>0</v>
      </c>
      <c r="AY23" s="2">
        <v>6</v>
      </c>
      <c r="AZ23" s="2">
        <v>3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1</v>
      </c>
      <c r="BL23" s="2">
        <v>0</v>
      </c>
      <c r="BM23" s="2">
        <v>19</v>
      </c>
      <c r="BN23" s="2">
        <v>0.68421052631578949</v>
      </c>
      <c r="BO23" s="2">
        <v>0.68421052631578949</v>
      </c>
      <c r="BP23" s="2">
        <v>6</v>
      </c>
      <c r="BQ23" s="2">
        <v>0.31578947368421051</v>
      </c>
      <c r="BR23" s="2" t="s">
        <v>390</v>
      </c>
      <c r="BS23" s="2" t="s">
        <v>391</v>
      </c>
      <c r="BT23" s="2" t="s">
        <v>378</v>
      </c>
    </row>
    <row r="24" spans="1:72" x14ac:dyDescent="0.2">
      <c r="A24" s="2" t="s">
        <v>554</v>
      </c>
      <c r="B24" s="2" t="s">
        <v>594</v>
      </c>
      <c r="C24" s="2" t="s">
        <v>555</v>
      </c>
      <c r="D24" s="2" t="s">
        <v>26</v>
      </c>
      <c r="E24" s="2" t="s">
        <v>198</v>
      </c>
      <c r="F24" s="2">
        <v>45885</v>
      </c>
      <c r="G24" s="2">
        <v>45946</v>
      </c>
      <c r="H24" s="2" t="s">
        <v>569</v>
      </c>
      <c r="I24" s="2" t="s">
        <v>34</v>
      </c>
      <c r="J24" s="2" t="s">
        <v>21</v>
      </c>
      <c r="K24" s="2" t="s">
        <v>52</v>
      </c>
      <c r="L24" s="2" t="s">
        <v>52</v>
      </c>
      <c r="M24" s="2" t="s">
        <v>23</v>
      </c>
      <c r="N24" s="2" t="s">
        <v>24</v>
      </c>
      <c r="O24" s="2" t="s">
        <v>97</v>
      </c>
      <c r="P24" s="2" t="s">
        <v>249</v>
      </c>
      <c r="Q24" s="2" t="s">
        <v>364</v>
      </c>
      <c r="R24" s="2" t="s">
        <v>364</v>
      </c>
      <c r="S24" s="2" t="s">
        <v>249</v>
      </c>
      <c r="T24" s="2" t="s">
        <v>266</v>
      </c>
      <c r="U24" s="2" t="s">
        <v>254</v>
      </c>
      <c r="V24" s="2" t="s">
        <v>364</v>
      </c>
      <c r="W24" s="2" t="s">
        <v>370</v>
      </c>
      <c r="X24" s="2" t="s">
        <v>249</v>
      </c>
      <c r="Y24" s="2" t="s">
        <v>364</v>
      </c>
      <c r="Z24" s="2" t="s">
        <v>249</v>
      </c>
      <c r="AA24" s="2" t="s">
        <v>266</v>
      </c>
      <c r="AB24" s="2" t="s">
        <v>364</v>
      </c>
      <c r="AC24" s="2" t="s">
        <v>364</v>
      </c>
      <c r="AD24" s="2" t="s">
        <v>249</v>
      </c>
      <c r="AE24" s="2" t="s">
        <v>249</v>
      </c>
      <c r="AF24" s="2" t="s">
        <v>367</v>
      </c>
      <c r="AG24" s="2" t="s">
        <v>367</v>
      </c>
      <c r="AH24" s="2" t="s">
        <v>367</v>
      </c>
      <c r="AI24" s="2" t="s">
        <v>367</v>
      </c>
      <c r="AJ24" s="2" t="s">
        <v>367</v>
      </c>
      <c r="AK24" s="2" t="s">
        <v>367</v>
      </c>
      <c r="AL24" s="2" t="s">
        <v>367</v>
      </c>
      <c r="AM24" s="2" t="s">
        <v>367</v>
      </c>
      <c r="AN24" s="2" t="s">
        <v>367</v>
      </c>
      <c r="AO24" s="2" t="s">
        <v>367</v>
      </c>
      <c r="AP24" s="2" t="s">
        <v>367</v>
      </c>
      <c r="AQ24" s="2" t="s">
        <v>367</v>
      </c>
      <c r="AR24" s="2" t="s">
        <v>367</v>
      </c>
      <c r="AS24" s="2" t="s">
        <v>367</v>
      </c>
      <c r="AT24" s="2" t="s">
        <v>367</v>
      </c>
      <c r="AU24" s="2">
        <v>6</v>
      </c>
      <c r="AV24" s="2">
        <v>6</v>
      </c>
      <c r="AW24" s="2">
        <v>6</v>
      </c>
      <c r="AX24" s="2">
        <v>0</v>
      </c>
      <c r="AY24" s="2">
        <v>1</v>
      </c>
      <c r="AZ24" s="2">
        <v>2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15</v>
      </c>
      <c r="BJ24" s="2">
        <v>0</v>
      </c>
      <c r="BK24" s="2">
        <v>0</v>
      </c>
      <c r="BL24" s="2">
        <v>1</v>
      </c>
      <c r="BM24" s="2">
        <v>13</v>
      </c>
      <c r="BN24" s="2">
        <v>0.46153846153846156</v>
      </c>
      <c r="BO24" s="2">
        <v>0.46153846153846156</v>
      </c>
      <c r="BP24" s="2">
        <v>7</v>
      </c>
      <c r="BQ24" s="2">
        <v>0.53846153846153844</v>
      </c>
      <c r="BR24" s="2" t="s">
        <v>390</v>
      </c>
      <c r="BS24" s="2" t="s">
        <v>391</v>
      </c>
      <c r="BT24" s="2" t="s">
        <v>378</v>
      </c>
    </row>
    <row r="25" spans="1:72" x14ac:dyDescent="0.2">
      <c r="A25" s="2" t="s">
        <v>65</v>
      </c>
      <c r="B25" s="2" t="s">
        <v>66</v>
      </c>
      <c r="C25" s="2" t="s">
        <v>67</v>
      </c>
      <c r="D25" s="2" t="s">
        <v>26</v>
      </c>
      <c r="E25" s="2" t="s">
        <v>19</v>
      </c>
      <c r="F25" s="2">
        <v>45153</v>
      </c>
      <c r="I25" s="2" t="s">
        <v>34</v>
      </c>
      <c r="J25" s="2" t="s">
        <v>21</v>
      </c>
      <c r="K25" s="2" t="s">
        <v>52</v>
      </c>
      <c r="L25" s="2" t="s">
        <v>52</v>
      </c>
      <c r="M25" s="2" t="s">
        <v>36</v>
      </c>
      <c r="N25" s="2" t="s">
        <v>45</v>
      </c>
      <c r="O25" s="2" t="s">
        <v>68</v>
      </c>
      <c r="P25" s="2" t="s">
        <v>364</v>
      </c>
      <c r="Q25" s="2" t="s">
        <v>364</v>
      </c>
      <c r="R25" s="2" t="s">
        <v>364</v>
      </c>
      <c r="S25" s="2" t="s">
        <v>364</v>
      </c>
      <c r="T25" s="2" t="s">
        <v>266</v>
      </c>
      <c r="U25" s="2" t="s">
        <v>364</v>
      </c>
      <c r="V25" s="2" t="s">
        <v>364</v>
      </c>
      <c r="W25" s="2" t="s">
        <v>369</v>
      </c>
      <c r="X25" s="2" t="s">
        <v>364</v>
      </c>
      <c r="Y25" s="2" t="s">
        <v>364</v>
      </c>
      <c r="Z25" s="2" t="s">
        <v>266</v>
      </c>
      <c r="AA25" s="2" t="s">
        <v>364</v>
      </c>
      <c r="AB25" s="2" t="s">
        <v>364</v>
      </c>
      <c r="AC25" s="2" t="s">
        <v>364</v>
      </c>
      <c r="AD25" s="2" t="s">
        <v>364</v>
      </c>
      <c r="AE25" s="2" t="s">
        <v>364</v>
      </c>
      <c r="AF25" s="2" t="s">
        <v>364</v>
      </c>
      <c r="AG25" s="2" t="s">
        <v>266</v>
      </c>
      <c r="AH25" s="2" t="s">
        <v>364</v>
      </c>
      <c r="AI25" s="2" t="s">
        <v>364</v>
      </c>
      <c r="AJ25" s="2" t="s">
        <v>364</v>
      </c>
      <c r="AK25" s="2" t="s">
        <v>264</v>
      </c>
      <c r="AL25" s="2" t="s">
        <v>542</v>
      </c>
      <c r="AM25" s="2" t="s">
        <v>542</v>
      </c>
      <c r="AN25" s="2" t="s">
        <v>542</v>
      </c>
      <c r="AO25" s="2" t="s">
        <v>542</v>
      </c>
      <c r="AP25" s="2" t="s">
        <v>542</v>
      </c>
      <c r="AQ25" s="2" t="s">
        <v>542</v>
      </c>
      <c r="AR25" s="2" t="s">
        <v>542</v>
      </c>
      <c r="AS25" s="2" t="s">
        <v>542</v>
      </c>
      <c r="AT25" s="2" t="s">
        <v>542</v>
      </c>
      <c r="AU25" s="2">
        <v>18</v>
      </c>
      <c r="AV25" s="2">
        <v>0</v>
      </c>
      <c r="AW25" s="2">
        <v>17</v>
      </c>
      <c r="AX25" s="2">
        <v>0</v>
      </c>
      <c r="AY25" s="2">
        <v>0</v>
      </c>
      <c r="AZ25" s="2">
        <v>3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1</v>
      </c>
      <c r="BI25" s="2">
        <v>0</v>
      </c>
      <c r="BJ25" s="2">
        <v>0</v>
      </c>
      <c r="BK25" s="2">
        <v>1</v>
      </c>
      <c r="BL25" s="2">
        <v>0</v>
      </c>
      <c r="BM25" s="2">
        <v>18</v>
      </c>
      <c r="BN25" s="2">
        <v>1</v>
      </c>
      <c r="BO25" s="2">
        <v>1</v>
      </c>
      <c r="BP25" s="2">
        <v>0</v>
      </c>
      <c r="BQ25" s="2">
        <v>0</v>
      </c>
      <c r="BR25" s="2" t="s">
        <v>390</v>
      </c>
      <c r="BS25" s="2" t="s">
        <v>391</v>
      </c>
      <c r="BT25" s="2" t="s">
        <v>381</v>
      </c>
    </row>
    <row r="26" spans="1:72" x14ac:dyDescent="0.2">
      <c r="A26" s="2" t="s">
        <v>726</v>
      </c>
      <c r="B26" s="2" t="s">
        <v>727</v>
      </c>
      <c r="C26" s="2" t="s">
        <v>728</v>
      </c>
      <c r="D26" s="2" t="s">
        <v>26</v>
      </c>
      <c r="E26" s="2" t="s">
        <v>19</v>
      </c>
      <c r="F26" s="2">
        <v>45951</v>
      </c>
      <c r="I26" s="2" t="s">
        <v>34</v>
      </c>
      <c r="J26" s="2" t="s">
        <v>21</v>
      </c>
      <c r="K26" s="2" t="s">
        <v>52</v>
      </c>
      <c r="L26" s="2" t="s">
        <v>52</v>
      </c>
      <c r="M26" s="2" t="s">
        <v>23</v>
      </c>
      <c r="N26" s="2" t="s">
        <v>24</v>
      </c>
      <c r="O26" s="2" t="s">
        <v>49</v>
      </c>
      <c r="AJ26" s="2" t="s">
        <v>364</v>
      </c>
      <c r="AK26" s="2" t="s">
        <v>364</v>
      </c>
      <c r="AL26" s="2" t="s">
        <v>542</v>
      </c>
      <c r="AM26" s="2" t="s">
        <v>542</v>
      </c>
      <c r="AN26" s="2" t="s">
        <v>542</v>
      </c>
      <c r="AO26" s="2" t="s">
        <v>542</v>
      </c>
      <c r="AP26" s="2" t="s">
        <v>542</v>
      </c>
      <c r="AQ26" s="2" t="s">
        <v>542</v>
      </c>
      <c r="AR26" s="2" t="s">
        <v>542</v>
      </c>
      <c r="AS26" s="2" t="s">
        <v>542</v>
      </c>
      <c r="AT26" s="2" t="s">
        <v>542</v>
      </c>
      <c r="AU26" s="2">
        <v>2</v>
      </c>
      <c r="AV26" s="2">
        <v>0</v>
      </c>
      <c r="AW26" s="2">
        <v>2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2</v>
      </c>
      <c r="BN26" s="2">
        <v>1</v>
      </c>
      <c r="BO26" s="2">
        <v>1</v>
      </c>
      <c r="BP26" s="2">
        <v>0</v>
      </c>
      <c r="BQ26" s="2">
        <v>0</v>
      </c>
      <c r="BR26" s="2" t="s">
        <v>390</v>
      </c>
      <c r="BS26" s="2" t="s">
        <v>391</v>
      </c>
      <c r="BT26" s="2" t="s">
        <v>381</v>
      </c>
    </row>
    <row r="27" spans="1:72" x14ac:dyDescent="0.2">
      <c r="A27" s="2" t="s">
        <v>151</v>
      </c>
      <c r="B27" s="2" t="s">
        <v>152</v>
      </c>
      <c r="C27" s="2" t="s">
        <v>153</v>
      </c>
      <c r="D27" s="2" t="s">
        <v>26</v>
      </c>
      <c r="E27" s="2" t="s">
        <v>19</v>
      </c>
      <c r="F27" s="2">
        <v>44459</v>
      </c>
      <c r="I27" s="2" t="s">
        <v>41</v>
      </c>
      <c r="J27" s="2" t="s">
        <v>21</v>
      </c>
      <c r="K27" s="2" t="s">
        <v>42</v>
      </c>
      <c r="L27" s="2" t="s">
        <v>42</v>
      </c>
      <c r="M27" s="2" t="s">
        <v>23</v>
      </c>
      <c r="N27" s="2" t="s">
        <v>24</v>
      </c>
      <c r="O27" s="2" t="s">
        <v>199</v>
      </c>
      <c r="P27" s="2" t="s">
        <v>264</v>
      </c>
      <c r="Q27" s="2" t="s">
        <v>264</v>
      </c>
      <c r="R27" s="2" t="s">
        <v>364</v>
      </c>
      <c r="S27" s="2" t="s">
        <v>364</v>
      </c>
      <c r="T27" s="2" t="s">
        <v>266</v>
      </c>
      <c r="U27" s="2" t="s">
        <v>364</v>
      </c>
      <c r="V27" s="2" t="s">
        <v>364</v>
      </c>
      <c r="W27" s="2" t="s">
        <v>369</v>
      </c>
      <c r="X27" s="2" t="s">
        <v>364</v>
      </c>
      <c r="Y27" s="2" t="s">
        <v>364</v>
      </c>
      <c r="Z27" s="2" t="s">
        <v>364</v>
      </c>
      <c r="AA27" s="2" t="s">
        <v>266</v>
      </c>
      <c r="AB27" s="2" t="s">
        <v>364</v>
      </c>
      <c r="AC27" s="2" t="s">
        <v>364</v>
      </c>
      <c r="AD27" s="2" t="s">
        <v>364</v>
      </c>
      <c r="AE27" s="2" t="s">
        <v>364</v>
      </c>
      <c r="AF27" s="2" t="s">
        <v>364</v>
      </c>
      <c r="AG27" s="2" t="s">
        <v>542</v>
      </c>
      <c r="AH27" s="2" t="s">
        <v>266</v>
      </c>
      <c r="AI27" s="2" t="s">
        <v>364</v>
      </c>
      <c r="AJ27" s="2" t="s">
        <v>364</v>
      </c>
      <c r="AK27" s="2" t="s">
        <v>364</v>
      </c>
      <c r="AL27" s="2" t="s">
        <v>542</v>
      </c>
      <c r="AM27" s="2" t="s">
        <v>542</v>
      </c>
      <c r="AN27" s="2" t="s">
        <v>542</v>
      </c>
      <c r="AO27" s="2" t="s">
        <v>542</v>
      </c>
      <c r="AP27" s="2" t="s">
        <v>542</v>
      </c>
      <c r="AQ27" s="2" t="s">
        <v>542</v>
      </c>
      <c r="AR27" s="2" t="s">
        <v>542</v>
      </c>
      <c r="AS27" s="2" t="s">
        <v>542</v>
      </c>
      <c r="AT27" s="2" t="s">
        <v>542</v>
      </c>
      <c r="AU27" s="2">
        <v>16</v>
      </c>
      <c r="AV27" s="2">
        <v>0</v>
      </c>
      <c r="AW27" s="2">
        <v>15</v>
      </c>
      <c r="AX27" s="2">
        <v>0</v>
      </c>
      <c r="AY27" s="2">
        <v>0</v>
      </c>
      <c r="AZ27" s="2">
        <v>3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2</v>
      </c>
      <c r="BI27" s="2">
        <v>0</v>
      </c>
      <c r="BJ27" s="2">
        <v>0</v>
      </c>
      <c r="BK27" s="2">
        <v>1</v>
      </c>
      <c r="BL27" s="2">
        <v>0</v>
      </c>
      <c r="BM27" s="2">
        <v>16</v>
      </c>
      <c r="BN27" s="2">
        <v>1</v>
      </c>
      <c r="BO27" s="2">
        <v>1</v>
      </c>
      <c r="BP27" s="2">
        <v>0</v>
      </c>
      <c r="BQ27" s="2">
        <v>0</v>
      </c>
      <c r="BR27" s="2" t="s">
        <v>389</v>
      </c>
      <c r="BS27" s="2" t="s">
        <v>379</v>
      </c>
      <c r="BT27" s="2" t="s">
        <v>381</v>
      </c>
    </row>
    <row r="28" spans="1:72" x14ac:dyDescent="0.2">
      <c r="A28" s="2" t="s">
        <v>394</v>
      </c>
      <c r="B28" s="2" t="s">
        <v>583</v>
      </c>
      <c r="C28" s="2" t="s">
        <v>395</v>
      </c>
      <c r="D28" s="2" t="s">
        <v>56</v>
      </c>
      <c r="E28" s="2" t="s">
        <v>19</v>
      </c>
      <c r="F28" s="2">
        <v>45735</v>
      </c>
      <c r="I28" s="2" t="s">
        <v>20</v>
      </c>
      <c r="J28" s="2" t="s">
        <v>21</v>
      </c>
      <c r="K28" s="2" t="s">
        <v>53</v>
      </c>
      <c r="L28" s="2" t="s">
        <v>53</v>
      </c>
      <c r="M28" s="2" t="s">
        <v>23</v>
      </c>
      <c r="N28" s="2" t="s">
        <v>24</v>
      </c>
      <c r="O28" s="2" t="s">
        <v>396</v>
      </c>
      <c r="P28" s="2" t="s">
        <v>364</v>
      </c>
      <c r="Q28" s="2" t="s">
        <v>364</v>
      </c>
      <c r="R28" s="2" t="s">
        <v>364</v>
      </c>
      <c r="S28" s="2" t="s">
        <v>364</v>
      </c>
      <c r="T28" s="2" t="s">
        <v>266</v>
      </c>
      <c r="U28" s="2" t="s">
        <v>364</v>
      </c>
      <c r="V28" s="2" t="s">
        <v>364</v>
      </c>
      <c r="W28" s="2" t="s">
        <v>369</v>
      </c>
      <c r="X28" s="2" t="s">
        <v>364</v>
      </c>
      <c r="Y28" s="2" t="s">
        <v>364</v>
      </c>
      <c r="Z28" s="2" t="s">
        <v>364</v>
      </c>
      <c r="AA28" s="2" t="s">
        <v>266</v>
      </c>
      <c r="AB28" s="2" t="s">
        <v>364</v>
      </c>
      <c r="AC28" s="2" t="s">
        <v>364</v>
      </c>
      <c r="AD28" s="2" t="s">
        <v>264</v>
      </c>
      <c r="AE28" s="2" t="s">
        <v>364</v>
      </c>
      <c r="AF28" s="2" t="s">
        <v>364</v>
      </c>
      <c r="AG28" s="2" t="s">
        <v>364</v>
      </c>
      <c r="AH28" s="2" t="s">
        <v>266</v>
      </c>
      <c r="AI28" s="2" t="s">
        <v>364</v>
      </c>
      <c r="AJ28" s="2" t="s">
        <v>364</v>
      </c>
      <c r="AK28" s="2" t="s">
        <v>364</v>
      </c>
      <c r="AL28" s="2" t="s">
        <v>542</v>
      </c>
      <c r="AM28" s="2" t="s">
        <v>542</v>
      </c>
      <c r="AN28" s="2" t="s">
        <v>542</v>
      </c>
      <c r="AO28" s="2" t="s">
        <v>542</v>
      </c>
      <c r="AP28" s="2" t="s">
        <v>542</v>
      </c>
      <c r="AQ28" s="2" t="s">
        <v>542</v>
      </c>
      <c r="AR28" s="2" t="s">
        <v>542</v>
      </c>
      <c r="AS28" s="2" t="s">
        <v>542</v>
      </c>
      <c r="AT28" s="2" t="s">
        <v>542</v>
      </c>
      <c r="AU28" s="2">
        <v>18</v>
      </c>
      <c r="AV28" s="2">
        <v>0</v>
      </c>
      <c r="AW28" s="2">
        <v>17</v>
      </c>
      <c r="AX28" s="2">
        <v>0</v>
      </c>
      <c r="AY28" s="2">
        <v>0</v>
      </c>
      <c r="AZ28" s="2">
        <v>3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1</v>
      </c>
      <c r="BI28" s="2">
        <v>0</v>
      </c>
      <c r="BJ28" s="2">
        <v>0</v>
      </c>
      <c r="BK28" s="2">
        <v>1</v>
      </c>
      <c r="BL28" s="2">
        <v>0</v>
      </c>
      <c r="BM28" s="2">
        <v>18</v>
      </c>
      <c r="BN28" s="2">
        <v>1</v>
      </c>
      <c r="BO28" s="2">
        <v>1</v>
      </c>
      <c r="BP28" s="2">
        <v>0</v>
      </c>
      <c r="BQ28" s="2">
        <v>0</v>
      </c>
      <c r="BR28" s="2" t="s">
        <v>379</v>
      </c>
      <c r="BS28" s="2" t="s">
        <v>380</v>
      </c>
      <c r="BT28" s="2" t="s">
        <v>381</v>
      </c>
    </row>
    <row r="29" spans="1:72" x14ac:dyDescent="0.2">
      <c r="A29" s="2" t="s">
        <v>603</v>
      </c>
      <c r="B29" s="2" t="s">
        <v>604</v>
      </c>
      <c r="C29" s="2" t="s">
        <v>605</v>
      </c>
      <c r="D29" s="2" t="s">
        <v>56</v>
      </c>
      <c r="E29" s="2" t="s">
        <v>19</v>
      </c>
      <c r="F29" s="2">
        <v>45905</v>
      </c>
      <c r="I29" s="2" t="s">
        <v>20</v>
      </c>
      <c r="J29" s="2" t="s">
        <v>21</v>
      </c>
      <c r="K29" s="2" t="s">
        <v>53</v>
      </c>
      <c r="L29" s="2" t="s">
        <v>53</v>
      </c>
      <c r="M29" s="2" t="s">
        <v>36</v>
      </c>
      <c r="N29" s="2" t="s">
        <v>24</v>
      </c>
      <c r="O29" s="2" t="s">
        <v>606</v>
      </c>
      <c r="P29" s="2" t="s">
        <v>364</v>
      </c>
      <c r="Q29" s="2" t="s">
        <v>364</v>
      </c>
      <c r="R29" s="2" t="s">
        <v>364</v>
      </c>
      <c r="S29" s="2" t="s">
        <v>364</v>
      </c>
      <c r="T29" s="2" t="s">
        <v>266</v>
      </c>
      <c r="U29" s="2" t="s">
        <v>364</v>
      </c>
      <c r="V29" s="2" t="s">
        <v>364</v>
      </c>
      <c r="W29" s="2" t="s">
        <v>370</v>
      </c>
      <c r="X29" s="2" t="s">
        <v>364</v>
      </c>
      <c r="Y29" s="2" t="s">
        <v>364</v>
      </c>
      <c r="Z29" s="2" t="s">
        <v>266</v>
      </c>
      <c r="AA29" s="2" t="s">
        <v>364</v>
      </c>
      <c r="AB29" s="2" t="s">
        <v>364</v>
      </c>
      <c r="AC29" s="2" t="s">
        <v>364</v>
      </c>
      <c r="AD29" s="2" t="s">
        <v>364</v>
      </c>
      <c r="AE29" s="2" t="s">
        <v>364</v>
      </c>
      <c r="AF29" s="2" t="s">
        <v>364</v>
      </c>
      <c r="AG29" s="2" t="s">
        <v>266</v>
      </c>
      <c r="AH29" s="2" t="s">
        <v>364</v>
      </c>
      <c r="AI29" s="2" t="s">
        <v>364</v>
      </c>
      <c r="AJ29" s="2" t="s">
        <v>364</v>
      </c>
      <c r="AK29" s="2" t="s">
        <v>364</v>
      </c>
      <c r="AL29" s="2" t="s">
        <v>542</v>
      </c>
      <c r="AM29" s="2" t="s">
        <v>542</v>
      </c>
      <c r="AN29" s="2" t="s">
        <v>542</v>
      </c>
      <c r="AO29" s="2" t="s">
        <v>542</v>
      </c>
      <c r="AP29" s="2" t="s">
        <v>542</v>
      </c>
      <c r="AQ29" s="2" t="s">
        <v>542</v>
      </c>
      <c r="AR29" s="2" t="s">
        <v>542</v>
      </c>
      <c r="AS29" s="2" t="s">
        <v>542</v>
      </c>
      <c r="AT29" s="2" t="s">
        <v>542</v>
      </c>
      <c r="AU29" s="2">
        <v>18</v>
      </c>
      <c r="AV29" s="2">
        <v>0</v>
      </c>
      <c r="AW29" s="2">
        <v>18</v>
      </c>
      <c r="AX29" s="2">
        <v>0</v>
      </c>
      <c r="AY29" s="2">
        <v>0</v>
      </c>
      <c r="AZ29" s="2">
        <v>3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1</v>
      </c>
      <c r="BM29" s="2">
        <v>18</v>
      </c>
      <c r="BN29" s="2">
        <v>1</v>
      </c>
      <c r="BO29" s="2">
        <v>1</v>
      </c>
      <c r="BP29" s="2">
        <v>0</v>
      </c>
      <c r="BQ29" s="2">
        <v>0</v>
      </c>
      <c r="BR29" s="2" t="s">
        <v>379</v>
      </c>
      <c r="BS29" s="2" t="s">
        <v>380</v>
      </c>
      <c r="BT29" s="2" t="s">
        <v>381</v>
      </c>
    </row>
    <row r="30" spans="1:72" x14ac:dyDescent="0.2">
      <c r="A30" s="2" t="s">
        <v>82</v>
      </c>
      <c r="B30" s="2" t="s">
        <v>83</v>
      </c>
      <c r="C30" s="2" t="s">
        <v>84</v>
      </c>
      <c r="D30" s="2" t="s">
        <v>56</v>
      </c>
      <c r="E30" s="2" t="s">
        <v>19</v>
      </c>
      <c r="F30" s="2">
        <v>44539</v>
      </c>
      <c r="I30" s="2" t="s">
        <v>20</v>
      </c>
      <c r="J30" s="2" t="s">
        <v>21</v>
      </c>
      <c r="K30" s="2" t="s">
        <v>29</v>
      </c>
      <c r="L30" s="2" t="s">
        <v>29</v>
      </c>
      <c r="M30" s="2" t="s">
        <v>23</v>
      </c>
      <c r="N30" s="2" t="s">
        <v>45</v>
      </c>
      <c r="O30" s="2" t="s">
        <v>85</v>
      </c>
      <c r="P30" s="2" t="s">
        <v>255</v>
      </c>
      <c r="Q30" s="2" t="s">
        <v>255</v>
      </c>
      <c r="R30" s="2" t="s">
        <v>255</v>
      </c>
      <c r="S30" s="2" t="s">
        <v>255</v>
      </c>
      <c r="T30" s="2" t="s">
        <v>255</v>
      </c>
      <c r="U30" s="2" t="s">
        <v>264</v>
      </c>
      <c r="V30" s="2" t="s">
        <v>264</v>
      </c>
      <c r="W30" s="2" t="s">
        <v>264</v>
      </c>
      <c r="X30" s="2" t="s">
        <v>264</v>
      </c>
      <c r="Y30" s="2" t="s">
        <v>264</v>
      </c>
      <c r="Z30" s="2" t="s">
        <v>364</v>
      </c>
      <c r="AA30" s="2" t="s">
        <v>266</v>
      </c>
      <c r="AB30" s="2" t="s">
        <v>364</v>
      </c>
      <c r="AC30" s="2" t="s">
        <v>364</v>
      </c>
      <c r="AD30" s="2" t="s">
        <v>364</v>
      </c>
      <c r="AE30" s="2" t="s">
        <v>364</v>
      </c>
      <c r="AF30" s="2" t="s">
        <v>364</v>
      </c>
      <c r="AG30" s="2" t="s">
        <v>364</v>
      </c>
      <c r="AH30" s="2" t="s">
        <v>266</v>
      </c>
      <c r="AI30" s="2" t="s">
        <v>364</v>
      </c>
      <c r="AJ30" s="2" t="s">
        <v>364</v>
      </c>
      <c r="AK30" s="2" t="s">
        <v>364</v>
      </c>
      <c r="AL30" s="2" t="s">
        <v>542</v>
      </c>
      <c r="AM30" s="2" t="s">
        <v>542</v>
      </c>
      <c r="AN30" s="2" t="s">
        <v>542</v>
      </c>
      <c r="AO30" s="2" t="s">
        <v>542</v>
      </c>
      <c r="AP30" s="2" t="s">
        <v>542</v>
      </c>
      <c r="AQ30" s="2" t="s">
        <v>542</v>
      </c>
      <c r="AR30" s="2" t="s">
        <v>542</v>
      </c>
      <c r="AS30" s="2" t="s">
        <v>542</v>
      </c>
      <c r="AT30" s="2" t="s">
        <v>542</v>
      </c>
      <c r="AU30" s="2">
        <v>10</v>
      </c>
      <c r="AV30" s="2">
        <v>0</v>
      </c>
      <c r="AW30" s="2">
        <v>10</v>
      </c>
      <c r="AX30" s="2">
        <v>0</v>
      </c>
      <c r="AY30" s="2">
        <v>0</v>
      </c>
      <c r="AZ30" s="2">
        <v>2</v>
      </c>
      <c r="BA30" s="2">
        <v>0</v>
      </c>
      <c r="BB30" s="2">
        <v>5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5</v>
      </c>
      <c r="BI30" s="2">
        <v>0</v>
      </c>
      <c r="BJ30" s="2">
        <v>0</v>
      </c>
      <c r="BK30" s="2">
        <v>0</v>
      </c>
      <c r="BL30" s="2">
        <v>0</v>
      </c>
      <c r="BM30" s="2">
        <v>10</v>
      </c>
      <c r="BN30" s="2">
        <v>1</v>
      </c>
      <c r="BO30" s="2">
        <v>1</v>
      </c>
      <c r="BP30" s="2">
        <v>0</v>
      </c>
      <c r="BQ30" s="2">
        <v>0</v>
      </c>
      <c r="BR30" s="2" t="s">
        <v>382</v>
      </c>
      <c r="BS30" s="2" t="s">
        <v>383</v>
      </c>
      <c r="BT30" s="2" t="s">
        <v>381</v>
      </c>
    </row>
    <row r="31" spans="1:72" x14ac:dyDescent="0.2">
      <c r="A31" s="2" t="s">
        <v>136</v>
      </c>
      <c r="B31" s="2" t="s">
        <v>137</v>
      </c>
      <c r="C31" s="2" t="s">
        <v>138</v>
      </c>
      <c r="D31" s="2" t="s">
        <v>56</v>
      </c>
      <c r="E31" s="2" t="s">
        <v>19</v>
      </c>
      <c r="F31" s="2">
        <v>45383</v>
      </c>
      <c r="I31" s="2" t="s">
        <v>20</v>
      </c>
      <c r="J31" s="2" t="s">
        <v>21</v>
      </c>
      <c r="K31" s="2" t="s">
        <v>22</v>
      </c>
      <c r="L31" s="2" t="s">
        <v>22</v>
      </c>
      <c r="M31" s="2" t="s">
        <v>23</v>
      </c>
      <c r="N31" s="2" t="s">
        <v>50</v>
      </c>
      <c r="O31" s="2" t="s">
        <v>139</v>
      </c>
      <c r="P31" s="2" t="s">
        <v>364</v>
      </c>
      <c r="Q31" s="2" t="s">
        <v>364</v>
      </c>
      <c r="R31" s="2" t="s">
        <v>364</v>
      </c>
      <c r="S31" s="2" t="s">
        <v>364</v>
      </c>
      <c r="T31" s="2" t="s">
        <v>266</v>
      </c>
      <c r="U31" s="2" t="s">
        <v>364</v>
      </c>
      <c r="V31" s="2" t="s">
        <v>364</v>
      </c>
      <c r="W31" s="2" t="s">
        <v>370</v>
      </c>
      <c r="X31" s="2" t="s">
        <v>364</v>
      </c>
      <c r="Y31" s="2" t="s">
        <v>364</v>
      </c>
      <c r="Z31" s="2" t="s">
        <v>364</v>
      </c>
      <c r="AA31" s="2" t="s">
        <v>266</v>
      </c>
      <c r="AB31" s="2" t="s">
        <v>364</v>
      </c>
      <c r="AC31" s="2" t="s">
        <v>364</v>
      </c>
      <c r="AD31" s="2" t="s">
        <v>364</v>
      </c>
      <c r="AE31" s="2" t="s">
        <v>364</v>
      </c>
      <c r="AF31" s="2" t="s">
        <v>364</v>
      </c>
      <c r="AG31" s="2" t="s">
        <v>364</v>
      </c>
      <c r="AH31" s="2" t="s">
        <v>266</v>
      </c>
      <c r="AI31" s="2" t="s">
        <v>364</v>
      </c>
      <c r="AJ31" s="2" t="s">
        <v>364</v>
      </c>
      <c r="AK31" s="2" t="s">
        <v>364</v>
      </c>
      <c r="AL31" s="2" t="s">
        <v>542</v>
      </c>
      <c r="AM31" s="2" t="s">
        <v>542</v>
      </c>
      <c r="AN31" s="2" t="s">
        <v>542</v>
      </c>
      <c r="AO31" s="2" t="s">
        <v>542</v>
      </c>
      <c r="AP31" s="2" t="s">
        <v>542</v>
      </c>
      <c r="AQ31" s="2" t="s">
        <v>542</v>
      </c>
      <c r="AR31" s="2" t="s">
        <v>542</v>
      </c>
      <c r="AS31" s="2" t="s">
        <v>542</v>
      </c>
      <c r="AT31" s="2" t="s">
        <v>542</v>
      </c>
      <c r="AU31" s="2">
        <v>18</v>
      </c>
      <c r="AV31" s="2">
        <v>0</v>
      </c>
      <c r="AW31" s="2">
        <v>18</v>
      </c>
      <c r="AX31" s="2">
        <v>0</v>
      </c>
      <c r="AY31" s="2">
        <v>0</v>
      </c>
      <c r="AZ31" s="2">
        <v>3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1</v>
      </c>
      <c r="BM31" s="2">
        <v>18</v>
      </c>
      <c r="BN31" s="2">
        <v>1</v>
      </c>
      <c r="BO31" s="2">
        <v>1</v>
      </c>
      <c r="BP31" s="2">
        <v>0</v>
      </c>
      <c r="BQ31" s="2">
        <v>0</v>
      </c>
      <c r="BR31" s="2" t="s">
        <v>384</v>
      </c>
      <c r="BS31" s="2" t="s">
        <v>385</v>
      </c>
      <c r="BT31" s="2" t="s">
        <v>381</v>
      </c>
    </row>
    <row r="32" spans="1:72" x14ac:dyDescent="0.2">
      <c r="A32" s="2" t="s">
        <v>627</v>
      </c>
      <c r="B32" s="2" t="s">
        <v>628</v>
      </c>
      <c r="C32" s="2" t="s">
        <v>629</v>
      </c>
      <c r="D32" s="2" t="s">
        <v>56</v>
      </c>
      <c r="E32" s="2" t="s">
        <v>19</v>
      </c>
      <c r="F32" s="2">
        <v>45905</v>
      </c>
      <c r="I32" s="2" t="s">
        <v>20</v>
      </c>
      <c r="J32" s="2" t="s">
        <v>21</v>
      </c>
      <c r="K32" s="2" t="s">
        <v>22</v>
      </c>
      <c r="L32" s="2" t="s">
        <v>22</v>
      </c>
      <c r="M32" s="2" t="s">
        <v>23</v>
      </c>
      <c r="N32" s="2" t="s">
        <v>24</v>
      </c>
      <c r="O32" s="2" t="s">
        <v>630</v>
      </c>
      <c r="P32" s="2" t="s">
        <v>364</v>
      </c>
      <c r="Q32" s="2" t="s">
        <v>364</v>
      </c>
      <c r="R32" s="2" t="s">
        <v>364</v>
      </c>
      <c r="S32" s="2" t="s">
        <v>364</v>
      </c>
      <c r="T32" s="2" t="s">
        <v>266</v>
      </c>
      <c r="U32" s="2" t="s">
        <v>364</v>
      </c>
      <c r="V32" s="2" t="s">
        <v>364</v>
      </c>
      <c r="W32" s="2" t="s">
        <v>369</v>
      </c>
      <c r="X32" s="2" t="s">
        <v>364</v>
      </c>
      <c r="Y32" s="2" t="s">
        <v>364</v>
      </c>
      <c r="Z32" s="2" t="s">
        <v>364</v>
      </c>
      <c r="AA32" s="2" t="s">
        <v>266</v>
      </c>
      <c r="AB32" s="2" t="s">
        <v>364</v>
      </c>
      <c r="AC32" s="2" t="s">
        <v>364</v>
      </c>
      <c r="AD32" s="2" t="s">
        <v>364</v>
      </c>
      <c r="AE32" s="2" t="s">
        <v>364</v>
      </c>
      <c r="AF32" s="2" t="s">
        <v>364</v>
      </c>
      <c r="AG32" s="2" t="s">
        <v>249</v>
      </c>
      <c r="AH32" s="2" t="s">
        <v>266</v>
      </c>
      <c r="AI32" s="2" t="s">
        <v>364</v>
      </c>
      <c r="AJ32" s="2" t="s">
        <v>364</v>
      </c>
      <c r="AK32" s="2" t="s">
        <v>364</v>
      </c>
      <c r="AL32" s="2" t="s">
        <v>542</v>
      </c>
      <c r="AM32" s="2" t="s">
        <v>542</v>
      </c>
      <c r="AN32" s="2" t="s">
        <v>542</v>
      </c>
      <c r="AO32" s="2" t="s">
        <v>542</v>
      </c>
      <c r="AP32" s="2" t="s">
        <v>542</v>
      </c>
      <c r="AQ32" s="2" t="s">
        <v>542</v>
      </c>
      <c r="AR32" s="2" t="s">
        <v>542</v>
      </c>
      <c r="AS32" s="2" t="s">
        <v>542</v>
      </c>
      <c r="AT32" s="2" t="s">
        <v>542</v>
      </c>
      <c r="AU32" s="2">
        <v>18</v>
      </c>
      <c r="AV32" s="2">
        <v>1</v>
      </c>
      <c r="AW32" s="2">
        <v>17</v>
      </c>
      <c r="AX32" s="2">
        <v>0</v>
      </c>
      <c r="AY32" s="2">
        <v>0</v>
      </c>
      <c r="AZ32" s="2">
        <v>3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1</v>
      </c>
      <c r="BL32" s="2">
        <v>0</v>
      </c>
      <c r="BM32" s="2">
        <v>19</v>
      </c>
      <c r="BN32" s="2">
        <v>0.94736842105263153</v>
      </c>
      <c r="BO32" s="2">
        <v>0.94736842105263153</v>
      </c>
      <c r="BP32" s="2">
        <v>1</v>
      </c>
      <c r="BQ32" s="2">
        <v>5.2631578947368418E-2</v>
      </c>
      <c r="BR32" s="2" t="s">
        <v>384</v>
      </c>
      <c r="BS32" s="2" t="s">
        <v>385</v>
      </c>
      <c r="BT32" s="2" t="s">
        <v>381</v>
      </c>
    </row>
    <row r="33" spans="1:72" x14ac:dyDescent="0.2">
      <c r="A33" s="2" t="s">
        <v>680</v>
      </c>
      <c r="B33" s="2" t="s">
        <v>681</v>
      </c>
      <c r="C33" s="2" t="s">
        <v>682</v>
      </c>
      <c r="D33" s="2" t="s">
        <v>56</v>
      </c>
      <c r="E33" s="2" t="s">
        <v>19</v>
      </c>
      <c r="F33" s="2">
        <v>45925</v>
      </c>
      <c r="I33" s="2" t="s">
        <v>20</v>
      </c>
      <c r="J33" s="2" t="s">
        <v>21</v>
      </c>
      <c r="K33" s="2" t="s">
        <v>22</v>
      </c>
      <c r="L33" s="2" t="s">
        <v>22</v>
      </c>
      <c r="M33" s="2" t="s">
        <v>23</v>
      </c>
      <c r="N33" s="2" t="s">
        <v>45</v>
      </c>
      <c r="O33" s="2" t="s">
        <v>461</v>
      </c>
      <c r="P33" s="2" t="s">
        <v>364</v>
      </c>
      <c r="Q33" s="2" t="s">
        <v>364</v>
      </c>
      <c r="R33" s="2" t="s">
        <v>364</v>
      </c>
      <c r="S33" s="2" t="s">
        <v>266</v>
      </c>
      <c r="T33" s="2" t="s">
        <v>364</v>
      </c>
      <c r="U33" s="2" t="s">
        <v>364</v>
      </c>
      <c r="V33" s="2" t="s">
        <v>364</v>
      </c>
      <c r="W33" s="2" t="s">
        <v>369</v>
      </c>
      <c r="X33" s="2" t="s">
        <v>364</v>
      </c>
      <c r="Y33" s="2" t="s">
        <v>364</v>
      </c>
      <c r="Z33" s="2" t="s">
        <v>364</v>
      </c>
      <c r="AA33" s="2" t="s">
        <v>266</v>
      </c>
      <c r="AB33" s="2" t="s">
        <v>364</v>
      </c>
      <c r="AC33" s="2" t="s">
        <v>364</v>
      </c>
      <c r="AD33" s="2" t="s">
        <v>364</v>
      </c>
      <c r="AE33" s="2" t="s">
        <v>364</v>
      </c>
      <c r="AF33" s="2" t="s">
        <v>364</v>
      </c>
      <c r="AG33" s="2" t="s">
        <v>266</v>
      </c>
      <c r="AH33" s="2" t="s">
        <v>364</v>
      </c>
      <c r="AI33" s="2" t="s">
        <v>364</v>
      </c>
      <c r="AJ33" s="2" t="s">
        <v>364</v>
      </c>
      <c r="AK33" s="2" t="s">
        <v>364</v>
      </c>
      <c r="AL33" s="2" t="s">
        <v>542</v>
      </c>
      <c r="AM33" s="2" t="s">
        <v>542</v>
      </c>
      <c r="AN33" s="2" t="s">
        <v>266</v>
      </c>
      <c r="AO33" s="2" t="s">
        <v>542</v>
      </c>
      <c r="AP33" s="2" t="s">
        <v>542</v>
      </c>
      <c r="AQ33" s="2" t="s">
        <v>542</v>
      </c>
      <c r="AR33" s="2" t="s">
        <v>542</v>
      </c>
      <c r="AS33" s="2" t="s">
        <v>542</v>
      </c>
      <c r="AT33" s="2" t="s">
        <v>542</v>
      </c>
      <c r="AU33" s="2">
        <v>19</v>
      </c>
      <c r="AV33" s="2">
        <v>0</v>
      </c>
      <c r="AW33" s="2">
        <v>18</v>
      </c>
      <c r="AX33" s="2">
        <v>0</v>
      </c>
      <c r="AY33" s="2">
        <v>0</v>
      </c>
      <c r="AZ33" s="2">
        <v>4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1</v>
      </c>
      <c r="BL33" s="2">
        <v>0</v>
      </c>
      <c r="BM33" s="2">
        <v>19</v>
      </c>
      <c r="BN33" s="2">
        <v>1</v>
      </c>
      <c r="BO33" s="2">
        <v>1</v>
      </c>
      <c r="BP33" s="2">
        <v>0</v>
      </c>
      <c r="BQ33" s="2">
        <v>0</v>
      </c>
      <c r="BR33" s="2" t="s">
        <v>384</v>
      </c>
      <c r="BS33" s="2" t="s">
        <v>385</v>
      </c>
      <c r="BT33" s="2" t="s">
        <v>381</v>
      </c>
    </row>
    <row r="34" spans="1:72" x14ac:dyDescent="0.2">
      <c r="A34" s="2" t="s">
        <v>412</v>
      </c>
      <c r="B34" s="2" t="s">
        <v>575</v>
      </c>
      <c r="C34" s="2" t="s">
        <v>413</v>
      </c>
      <c r="D34" s="2" t="s">
        <v>56</v>
      </c>
      <c r="E34" s="2" t="s">
        <v>19</v>
      </c>
      <c r="F34" s="2">
        <v>45758</v>
      </c>
      <c r="I34" s="2" t="s">
        <v>20</v>
      </c>
      <c r="J34" s="2" t="s">
        <v>21</v>
      </c>
      <c r="K34" s="2" t="s">
        <v>51</v>
      </c>
      <c r="L34" s="2" t="s">
        <v>51</v>
      </c>
      <c r="M34" s="2" t="s">
        <v>23</v>
      </c>
      <c r="N34" s="2" t="s">
        <v>24</v>
      </c>
      <c r="O34" s="2" t="s">
        <v>414</v>
      </c>
      <c r="P34" s="2" t="s">
        <v>364</v>
      </c>
      <c r="Q34" s="2" t="s">
        <v>364</v>
      </c>
      <c r="R34" s="2" t="s">
        <v>364</v>
      </c>
      <c r="S34" s="2" t="s">
        <v>266</v>
      </c>
      <c r="T34" s="2" t="s">
        <v>364</v>
      </c>
      <c r="U34" s="2" t="s">
        <v>364</v>
      </c>
      <c r="V34" s="2" t="s">
        <v>364</v>
      </c>
      <c r="W34" s="2" t="s">
        <v>370</v>
      </c>
      <c r="X34" s="2" t="s">
        <v>364</v>
      </c>
      <c r="Y34" s="2" t="s">
        <v>364</v>
      </c>
      <c r="Z34" s="2" t="s">
        <v>364</v>
      </c>
      <c r="AA34" s="2" t="s">
        <v>266</v>
      </c>
      <c r="AB34" s="2" t="s">
        <v>364</v>
      </c>
      <c r="AC34" s="2" t="s">
        <v>364</v>
      </c>
      <c r="AD34" s="2" t="s">
        <v>364</v>
      </c>
      <c r="AE34" s="2" t="s">
        <v>364</v>
      </c>
      <c r="AF34" s="2" t="s">
        <v>364</v>
      </c>
      <c r="AG34" s="2" t="s">
        <v>364</v>
      </c>
      <c r="AH34" s="2" t="s">
        <v>266</v>
      </c>
      <c r="AI34" s="2" t="s">
        <v>364</v>
      </c>
      <c r="AJ34" s="2" t="s">
        <v>364</v>
      </c>
      <c r="AK34" s="2" t="s">
        <v>364</v>
      </c>
      <c r="AL34" s="2" t="s">
        <v>542</v>
      </c>
      <c r="AM34" s="2" t="s">
        <v>542</v>
      </c>
      <c r="AN34" s="2" t="s">
        <v>542</v>
      </c>
      <c r="AO34" s="2" t="s">
        <v>542</v>
      </c>
      <c r="AP34" s="2" t="s">
        <v>542</v>
      </c>
      <c r="AQ34" s="2" t="s">
        <v>542</v>
      </c>
      <c r="AR34" s="2" t="s">
        <v>542</v>
      </c>
      <c r="AS34" s="2" t="s">
        <v>542</v>
      </c>
      <c r="AT34" s="2" t="s">
        <v>542</v>
      </c>
      <c r="AU34" s="2">
        <v>18</v>
      </c>
      <c r="AV34" s="2">
        <v>0</v>
      </c>
      <c r="AW34" s="2">
        <v>18</v>
      </c>
      <c r="AX34" s="2">
        <v>0</v>
      </c>
      <c r="AY34" s="2">
        <v>0</v>
      </c>
      <c r="AZ34" s="2">
        <v>3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1</v>
      </c>
      <c r="BM34" s="2">
        <v>18</v>
      </c>
      <c r="BN34" s="2">
        <v>1</v>
      </c>
      <c r="BO34" s="2">
        <v>1</v>
      </c>
      <c r="BP34" s="2">
        <v>0</v>
      </c>
      <c r="BQ34" s="2">
        <v>0</v>
      </c>
      <c r="BR34" s="2" t="s">
        <v>386</v>
      </c>
      <c r="BS34" s="2" t="s">
        <v>387</v>
      </c>
      <c r="BT34" s="2" t="s">
        <v>381</v>
      </c>
    </row>
    <row r="35" spans="1:72" x14ac:dyDescent="0.2">
      <c r="A35" s="2" t="s">
        <v>115</v>
      </c>
      <c r="B35" s="2" t="s">
        <v>116</v>
      </c>
      <c r="C35" s="2" t="s">
        <v>117</v>
      </c>
      <c r="D35" s="2" t="s">
        <v>56</v>
      </c>
      <c r="E35" s="2" t="s">
        <v>19</v>
      </c>
      <c r="F35" s="2">
        <v>45598</v>
      </c>
      <c r="I35" s="2" t="s">
        <v>20</v>
      </c>
      <c r="J35" s="2" t="s">
        <v>21</v>
      </c>
      <c r="K35" s="2" t="s">
        <v>51</v>
      </c>
      <c r="L35" s="2" t="s">
        <v>51</v>
      </c>
      <c r="M35" s="2" t="s">
        <v>36</v>
      </c>
      <c r="N35" s="2" t="s">
        <v>45</v>
      </c>
      <c r="O35" s="2" t="s">
        <v>118</v>
      </c>
      <c r="P35" s="2" t="s">
        <v>364</v>
      </c>
      <c r="Q35" s="2" t="s">
        <v>249</v>
      </c>
      <c r="R35" s="2" t="s">
        <v>364</v>
      </c>
      <c r="S35" s="2" t="s">
        <v>364</v>
      </c>
      <c r="T35" s="2" t="s">
        <v>266</v>
      </c>
      <c r="U35" s="2" t="s">
        <v>364</v>
      </c>
      <c r="V35" s="2" t="s">
        <v>364</v>
      </c>
      <c r="W35" s="2" t="s">
        <v>369</v>
      </c>
      <c r="X35" s="2" t="s">
        <v>364</v>
      </c>
      <c r="Y35" s="2" t="s">
        <v>364</v>
      </c>
      <c r="Z35" s="2" t="s">
        <v>266</v>
      </c>
      <c r="AA35" s="2" t="s">
        <v>364</v>
      </c>
      <c r="AB35" s="2" t="s">
        <v>364</v>
      </c>
      <c r="AC35" s="2" t="s">
        <v>364</v>
      </c>
      <c r="AD35" s="2" t="s">
        <v>364</v>
      </c>
      <c r="AE35" s="2" t="s">
        <v>364</v>
      </c>
      <c r="AF35" s="2" t="s">
        <v>264</v>
      </c>
      <c r="AG35" s="2" t="s">
        <v>266</v>
      </c>
      <c r="AH35" s="2" t="s">
        <v>364</v>
      </c>
      <c r="AI35" s="2" t="s">
        <v>364</v>
      </c>
      <c r="AJ35" s="2" t="s">
        <v>364</v>
      </c>
      <c r="AK35" s="2" t="s">
        <v>364</v>
      </c>
      <c r="AL35" s="2" t="s">
        <v>542</v>
      </c>
      <c r="AM35" s="2" t="s">
        <v>542</v>
      </c>
      <c r="AN35" s="2" t="s">
        <v>542</v>
      </c>
      <c r="AO35" s="2" t="s">
        <v>542</v>
      </c>
      <c r="AP35" s="2" t="s">
        <v>542</v>
      </c>
      <c r="AQ35" s="2" t="s">
        <v>542</v>
      </c>
      <c r="AR35" s="2" t="s">
        <v>542</v>
      </c>
      <c r="AS35" s="2" t="s">
        <v>542</v>
      </c>
      <c r="AT35" s="2" t="s">
        <v>542</v>
      </c>
      <c r="AU35" s="2">
        <v>17</v>
      </c>
      <c r="AV35" s="2">
        <v>1</v>
      </c>
      <c r="AW35" s="2">
        <v>16</v>
      </c>
      <c r="AX35" s="2">
        <v>0</v>
      </c>
      <c r="AY35" s="2">
        <v>0</v>
      </c>
      <c r="AZ35" s="2">
        <v>3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1</v>
      </c>
      <c r="BI35" s="2">
        <v>0</v>
      </c>
      <c r="BJ35" s="2">
        <v>0</v>
      </c>
      <c r="BK35" s="2">
        <v>1</v>
      </c>
      <c r="BL35" s="2">
        <v>0</v>
      </c>
      <c r="BM35" s="2">
        <v>18</v>
      </c>
      <c r="BN35" s="2">
        <v>0.94444444444444442</v>
      </c>
      <c r="BO35" s="2">
        <v>0.94444444444444442</v>
      </c>
      <c r="BP35" s="2">
        <v>1</v>
      </c>
      <c r="BQ35" s="2">
        <v>5.5555555555555552E-2</v>
      </c>
      <c r="BR35" s="2" t="s">
        <v>386</v>
      </c>
      <c r="BS35" s="2" t="s">
        <v>387</v>
      </c>
      <c r="BT35" s="2" t="s">
        <v>381</v>
      </c>
    </row>
    <row r="36" spans="1:72" x14ac:dyDescent="0.2">
      <c r="A36" s="2" t="s">
        <v>539</v>
      </c>
      <c r="B36" s="2" t="s">
        <v>592</v>
      </c>
      <c r="C36" s="2" t="s">
        <v>540</v>
      </c>
      <c r="D36" s="2" t="s">
        <v>56</v>
      </c>
      <c r="E36" s="2" t="s">
        <v>19</v>
      </c>
      <c r="F36" s="2">
        <v>45877</v>
      </c>
      <c r="I36" s="2" t="s">
        <v>20</v>
      </c>
      <c r="J36" s="2" t="s">
        <v>21</v>
      </c>
      <c r="K36" s="2" t="s">
        <v>51</v>
      </c>
      <c r="L36" s="2" t="s">
        <v>51</v>
      </c>
      <c r="M36" s="2" t="s">
        <v>23</v>
      </c>
      <c r="N36" s="2" t="s">
        <v>24</v>
      </c>
      <c r="O36" s="2" t="s">
        <v>544</v>
      </c>
      <c r="P36" s="2" t="s">
        <v>364</v>
      </c>
      <c r="Q36" s="2" t="s">
        <v>364</v>
      </c>
      <c r="R36" s="2" t="s">
        <v>364</v>
      </c>
      <c r="S36" s="2" t="s">
        <v>364</v>
      </c>
      <c r="T36" s="2" t="s">
        <v>266</v>
      </c>
      <c r="U36" s="2" t="s">
        <v>364</v>
      </c>
      <c r="V36" s="2" t="s">
        <v>364</v>
      </c>
      <c r="W36" s="2" t="s">
        <v>370</v>
      </c>
      <c r="X36" s="2" t="s">
        <v>364</v>
      </c>
      <c r="Y36" s="2" t="s">
        <v>364</v>
      </c>
      <c r="Z36" s="2" t="s">
        <v>364</v>
      </c>
      <c r="AA36" s="2" t="s">
        <v>266</v>
      </c>
      <c r="AB36" s="2" t="s">
        <v>364</v>
      </c>
      <c r="AC36" s="2" t="s">
        <v>364</v>
      </c>
      <c r="AD36" s="2" t="s">
        <v>364</v>
      </c>
      <c r="AE36" s="2" t="s">
        <v>364</v>
      </c>
      <c r="AF36" s="2" t="s">
        <v>364</v>
      </c>
      <c r="AG36" s="2" t="s">
        <v>364</v>
      </c>
      <c r="AH36" s="2" t="s">
        <v>266</v>
      </c>
      <c r="AI36" s="2" t="s">
        <v>364</v>
      </c>
      <c r="AJ36" s="2" t="s">
        <v>364</v>
      </c>
      <c r="AK36" s="2" t="s">
        <v>364</v>
      </c>
      <c r="AL36" s="2" t="s">
        <v>542</v>
      </c>
      <c r="AM36" s="2" t="s">
        <v>542</v>
      </c>
      <c r="AN36" s="2" t="s">
        <v>542</v>
      </c>
      <c r="AO36" s="2" t="s">
        <v>542</v>
      </c>
      <c r="AP36" s="2" t="s">
        <v>542</v>
      </c>
      <c r="AQ36" s="2" t="s">
        <v>542</v>
      </c>
      <c r="AR36" s="2" t="s">
        <v>542</v>
      </c>
      <c r="AS36" s="2" t="s">
        <v>542</v>
      </c>
      <c r="AT36" s="2" t="s">
        <v>542</v>
      </c>
      <c r="AU36" s="2">
        <v>18</v>
      </c>
      <c r="AV36" s="2">
        <v>0</v>
      </c>
      <c r="AW36" s="2">
        <v>18</v>
      </c>
      <c r="AX36" s="2">
        <v>0</v>
      </c>
      <c r="AY36" s="2">
        <v>0</v>
      </c>
      <c r="AZ36" s="2">
        <v>3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1</v>
      </c>
      <c r="BM36" s="2">
        <v>18</v>
      </c>
      <c r="BN36" s="2">
        <v>1</v>
      </c>
      <c r="BO36" s="2">
        <v>1</v>
      </c>
      <c r="BP36" s="2">
        <v>0</v>
      </c>
      <c r="BQ36" s="2">
        <v>0</v>
      </c>
      <c r="BR36" s="2" t="s">
        <v>386</v>
      </c>
      <c r="BS36" s="2" t="s">
        <v>387</v>
      </c>
      <c r="BT36" s="2" t="s">
        <v>381</v>
      </c>
    </row>
    <row r="37" spans="1:72" x14ac:dyDescent="0.2">
      <c r="A37" s="2" t="s">
        <v>560</v>
      </c>
      <c r="B37" s="2" t="s">
        <v>580</v>
      </c>
      <c r="C37" s="2" t="s">
        <v>561</v>
      </c>
      <c r="D37" s="2" t="s">
        <v>56</v>
      </c>
      <c r="E37" s="2" t="s">
        <v>19</v>
      </c>
      <c r="F37" s="2">
        <v>45894</v>
      </c>
      <c r="I37" s="2" t="s">
        <v>20</v>
      </c>
      <c r="J37" s="2" t="s">
        <v>21</v>
      </c>
      <c r="K37" s="2" t="s">
        <v>51</v>
      </c>
      <c r="L37" s="2" t="s">
        <v>51</v>
      </c>
      <c r="M37" s="2" t="s">
        <v>36</v>
      </c>
      <c r="N37" s="2" t="s">
        <v>24</v>
      </c>
      <c r="O37" s="2" t="s">
        <v>428</v>
      </c>
      <c r="P37" s="2" t="s">
        <v>364</v>
      </c>
      <c r="Q37" s="2" t="s">
        <v>364</v>
      </c>
      <c r="R37" s="2" t="s">
        <v>364</v>
      </c>
      <c r="S37" s="2" t="s">
        <v>266</v>
      </c>
      <c r="T37" s="2" t="s">
        <v>364</v>
      </c>
      <c r="U37" s="2" t="s">
        <v>364</v>
      </c>
      <c r="V37" s="2" t="s">
        <v>364</v>
      </c>
      <c r="W37" s="2" t="s">
        <v>369</v>
      </c>
      <c r="X37" s="2" t="s">
        <v>364</v>
      </c>
      <c r="Y37" s="2" t="s">
        <v>364</v>
      </c>
      <c r="Z37" s="2" t="s">
        <v>266</v>
      </c>
      <c r="AA37" s="2" t="s">
        <v>364</v>
      </c>
      <c r="AB37" s="2" t="s">
        <v>364</v>
      </c>
      <c r="AC37" s="2" t="s">
        <v>364</v>
      </c>
      <c r="AD37" s="2" t="s">
        <v>364</v>
      </c>
      <c r="AE37" s="2" t="s">
        <v>364</v>
      </c>
      <c r="AF37" s="2" t="s">
        <v>364</v>
      </c>
      <c r="AG37" s="2" t="s">
        <v>266</v>
      </c>
      <c r="AH37" s="2" t="s">
        <v>364</v>
      </c>
      <c r="AI37" s="2" t="s">
        <v>364</v>
      </c>
      <c r="AJ37" s="2" t="s">
        <v>364</v>
      </c>
      <c r="AK37" s="2" t="s">
        <v>364</v>
      </c>
      <c r="AL37" s="2" t="s">
        <v>542</v>
      </c>
      <c r="AM37" s="2" t="s">
        <v>542</v>
      </c>
      <c r="AN37" s="2" t="s">
        <v>542</v>
      </c>
      <c r="AO37" s="2" t="s">
        <v>542</v>
      </c>
      <c r="AP37" s="2" t="s">
        <v>542</v>
      </c>
      <c r="AQ37" s="2" t="s">
        <v>542</v>
      </c>
      <c r="AR37" s="2" t="s">
        <v>542</v>
      </c>
      <c r="AS37" s="2" t="s">
        <v>542</v>
      </c>
      <c r="AT37" s="2" t="s">
        <v>542</v>
      </c>
      <c r="AU37" s="2">
        <v>19</v>
      </c>
      <c r="AV37" s="2">
        <v>0</v>
      </c>
      <c r="AW37" s="2">
        <v>18</v>
      </c>
      <c r="AX37" s="2">
        <v>0</v>
      </c>
      <c r="AY37" s="2">
        <v>0</v>
      </c>
      <c r="AZ37" s="2">
        <v>3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1</v>
      </c>
      <c r="BL37" s="2">
        <v>0</v>
      </c>
      <c r="BM37" s="2">
        <v>19</v>
      </c>
      <c r="BN37" s="2">
        <v>1</v>
      </c>
      <c r="BO37" s="2">
        <v>1</v>
      </c>
      <c r="BP37" s="2">
        <v>0</v>
      </c>
      <c r="BQ37" s="2">
        <v>0</v>
      </c>
      <c r="BR37" s="2" t="s">
        <v>386</v>
      </c>
      <c r="BS37" s="2" t="s">
        <v>387</v>
      </c>
      <c r="BT37" s="2" t="s">
        <v>381</v>
      </c>
    </row>
    <row r="38" spans="1:72" x14ac:dyDescent="0.2">
      <c r="A38" s="2" t="s">
        <v>564</v>
      </c>
      <c r="B38" s="2" t="s">
        <v>584</v>
      </c>
      <c r="C38" s="2" t="s">
        <v>565</v>
      </c>
      <c r="D38" s="2" t="s">
        <v>56</v>
      </c>
      <c r="E38" s="2" t="s">
        <v>19</v>
      </c>
      <c r="F38" s="2">
        <v>45894</v>
      </c>
      <c r="I38" s="2" t="s">
        <v>20</v>
      </c>
      <c r="J38" s="2" t="s">
        <v>21</v>
      </c>
      <c r="K38" s="2" t="s">
        <v>51</v>
      </c>
      <c r="L38" s="2" t="s">
        <v>51</v>
      </c>
      <c r="M38" s="2" t="s">
        <v>23</v>
      </c>
      <c r="N38" s="2" t="s">
        <v>24</v>
      </c>
      <c r="O38" s="2" t="s">
        <v>110</v>
      </c>
      <c r="P38" s="2" t="s">
        <v>249</v>
      </c>
      <c r="Q38" s="2" t="s">
        <v>364</v>
      </c>
      <c r="R38" s="2" t="s">
        <v>364</v>
      </c>
      <c r="S38" s="2" t="s">
        <v>364</v>
      </c>
      <c r="T38" s="2" t="s">
        <v>266</v>
      </c>
      <c r="U38" s="2" t="s">
        <v>364</v>
      </c>
      <c r="V38" s="2" t="s">
        <v>364</v>
      </c>
      <c r="W38" s="2" t="s">
        <v>249</v>
      </c>
      <c r="X38" s="2" t="s">
        <v>364</v>
      </c>
      <c r="Y38" s="2" t="s">
        <v>364</v>
      </c>
      <c r="Z38" s="2" t="s">
        <v>364</v>
      </c>
      <c r="AA38" s="2" t="s">
        <v>266</v>
      </c>
      <c r="AB38" s="2" t="s">
        <v>364</v>
      </c>
      <c r="AC38" s="2" t="s">
        <v>364</v>
      </c>
      <c r="AD38" s="2" t="s">
        <v>364</v>
      </c>
      <c r="AE38" s="2" t="s">
        <v>364</v>
      </c>
      <c r="AF38" s="2" t="s">
        <v>364</v>
      </c>
      <c r="AG38" s="2" t="s">
        <v>364</v>
      </c>
      <c r="AH38" s="2" t="s">
        <v>266</v>
      </c>
      <c r="AI38" s="2" t="s">
        <v>249</v>
      </c>
      <c r="AJ38" s="2" t="s">
        <v>364</v>
      </c>
      <c r="AK38" s="2" t="s">
        <v>364</v>
      </c>
      <c r="AL38" s="2" t="s">
        <v>542</v>
      </c>
      <c r="AM38" s="2" t="s">
        <v>542</v>
      </c>
      <c r="AN38" s="2" t="s">
        <v>542</v>
      </c>
      <c r="AO38" s="2" t="s">
        <v>542</v>
      </c>
      <c r="AP38" s="2" t="s">
        <v>542</v>
      </c>
      <c r="AQ38" s="2" t="s">
        <v>542</v>
      </c>
      <c r="AR38" s="2" t="s">
        <v>542</v>
      </c>
      <c r="AS38" s="2" t="s">
        <v>542</v>
      </c>
      <c r="AT38" s="2" t="s">
        <v>542</v>
      </c>
      <c r="AU38" s="2">
        <v>16</v>
      </c>
      <c r="AV38" s="2">
        <v>3</v>
      </c>
      <c r="AW38" s="2">
        <v>16</v>
      </c>
      <c r="AX38" s="2">
        <v>0</v>
      </c>
      <c r="AY38" s="2">
        <v>0</v>
      </c>
      <c r="AZ38" s="2">
        <v>3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19</v>
      </c>
      <c r="BN38" s="2">
        <v>0.84210526315789469</v>
      </c>
      <c r="BO38" s="2">
        <v>0.84210526315789469</v>
      </c>
      <c r="BP38" s="2">
        <v>3</v>
      </c>
      <c r="BQ38" s="2">
        <v>0.15789473684210525</v>
      </c>
      <c r="BR38" s="2" t="s">
        <v>386</v>
      </c>
      <c r="BS38" s="2" t="s">
        <v>387</v>
      </c>
      <c r="BT38" s="2" t="s">
        <v>378</v>
      </c>
    </row>
    <row r="39" spans="1:72" x14ac:dyDescent="0.2">
      <c r="A39" s="2" t="s">
        <v>147</v>
      </c>
      <c r="B39" s="2" t="s">
        <v>148</v>
      </c>
      <c r="C39" s="2" t="s">
        <v>149</v>
      </c>
      <c r="D39" s="2" t="s">
        <v>56</v>
      </c>
      <c r="E39" s="2" t="s">
        <v>19</v>
      </c>
      <c r="F39" s="2">
        <v>44935</v>
      </c>
      <c r="I39" s="2" t="s">
        <v>20</v>
      </c>
      <c r="J39" s="2" t="s">
        <v>21</v>
      </c>
      <c r="K39" s="2" t="s">
        <v>51</v>
      </c>
      <c r="L39" s="2" t="s">
        <v>51</v>
      </c>
      <c r="M39" s="2" t="s">
        <v>36</v>
      </c>
      <c r="N39" s="2" t="s">
        <v>24</v>
      </c>
      <c r="O39" s="2" t="s">
        <v>150</v>
      </c>
      <c r="P39" s="2" t="s">
        <v>264</v>
      </c>
      <c r="Q39" s="2" t="s">
        <v>364</v>
      </c>
      <c r="R39" s="2" t="s">
        <v>364</v>
      </c>
      <c r="S39" s="2" t="s">
        <v>266</v>
      </c>
      <c r="T39" s="2" t="s">
        <v>364</v>
      </c>
      <c r="U39" s="2" t="s">
        <v>364</v>
      </c>
      <c r="V39" s="2" t="s">
        <v>364</v>
      </c>
      <c r="W39" s="2" t="s">
        <v>369</v>
      </c>
      <c r="X39" s="2" t="s">
        <v>364</v>
      </c>
      <c r="Y39" s="2" t="s">
        <v>364</v>
      </c>
      <c r="Z39" s="2" t="s">
        <v>266</v>
      </c>
      <c r="AA39" s="2" t="s">
        <v>364</v>
      </c>
      <c r="AB39" s="2" t="s">
        <v>364</v>
      </c>
      <c r="AC39" s="2" t="s">
        <v>364</v>
      </c>
      <c r="AD39" s="2" t="s">
        <v>364</v>
      </c>
      <c r="AE39" s="2" t="s">
        <v>364</v>
      </c>
      <c r="AF39" s="2" t="s">
        <v>364</v>
      </c>
      <c r="AG39" s="2" t="s">
        <v>266</v>
      </c>
      <c r="AH39" s="2" t="s">
        <v>364</v>
      </c>
      <c r="AI39" s="2" t="s">
        <v>364</v>
      </c>
      <c r="AJ39" s="2" t="s">
        <v>364</v>
      </c>
      <c r="AK39" s="2" t="s">
        <v>364</v>
      </c>
      <c r="AL39" s="2" t="s">
        <v>542</v>
      </c>
      <c r="AM39" s="2" t="s">
        <v>542</v>
      </c>
      <c r="AN39" s="2" t="s">
        <v>542</v>
      </c>
      <c r="AO39" s="2" t="s">
        <v>266</v>
      </c>
      <c r="AP39" s="2" t="s">
        <v>542</v>
      </c>
      <c r="AQ39" s="2" t="s">
        <v>542</v>
      </c>
      <c r="AR39" s="2" t="s">
        <v>542</v>
      </c>
      <c r="AS39" s="2" t="s">
        <v>542</v>
      </c>
      <c r="AT39" s="2" t="s">
        <v>542</v>
      </c>
      <c r="AU39" s="2">
        <v>18</v>
      </c>
      <c r="AV39" s="2">
        <v>0</v>
      </c>
      <c r="AW39" s="2">
        <v>17</v>
      </c>
      <c r="AX39" s="2">
        <v>0</v>
      </c>
      <c r="AY39" s="2">
        <v>0</v>
      </c>
      <c r="AZ39" s="2">
        <v>4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1</v>
      </c>
      <c r="BI39" s="2">
        <v>0</v>
      </c>
      <c r="BJ39" s="2">
        <v>0</v>
      </c>
      <c r="BK39" s="2">
        <v>1</v>
      </c>
      <c r="BL39" s="2">
        <v>0</v>
      </c>
      <c r="BM39" s="2">
        <v>18</v>
      </c>
      <c r="BN39" s="2">
        <v>1</v>
      </c>
      <c r="BO39" s="2">
        <v>1</v>
      </c>
      <c r="BP39" s="2">
        <v>0</v>
      </c>
      <c r="BQ39" s="2">
        <v>0</v>
      </c>
      <c r="BR39" s="2" t="s">
        <v>386</v>
      </c>
      <c r="BS39" s="2" t="s">
        <v>387</v>
      </c>
      <c r="BT39" s="2" t="s">
        <v>381</v>
      </c>
    </row>
    <row r="40" spans="1:72" x14ac:dyDescent="0.2">
      <c r="A40" s="2" t="s">
        <v>729</v>
      </c>
      <c r="B40" s="2" t="s">
        <v>730</v>
      </c>
      <c r="C40" s="2" t="s">
        <v>731</v>
      </c>
      <c r="D40" s="2" t="s">
        <v>56</v>
      </c>
      <c r="E40" s="2" t="s">
        <v>19</v>
      </c>
      <c r="F40" s="2">
        <v>45939</v>
      </c>
      <c r="I40" s="2" t="s">
        <v>20</v>
      </c>
      <c r="J40" s="2" t="s">
        <v>21</v>
      </c>
      <c r="K40" s="2" t="s">
        <v>51</v>
      </c>
      <c r="L40" s="2" t="s">
        <v>51</v>
      </c>
      <c r="M40" s="2" t="s">
        <v>23</v>
      </c>
      <c r="N40" s="2" t="s">
        <v>24</v>
      </c>
      <c r="O40" s="2" t="s">
        <v>547</v>
      </c>
      <c r="X40" s="2" t="s">
        <v>364</v>
      </c>
      <c r="Y40" s="2" t="s">
        <v>364</v>
      </c>
      <c r="Z40" s="2" t="s">
        <v>364</v>
      </c>
      <c r="AA40" s="2" t="s">
        <v>364</v>
      </c>
      <c r="AB40" s="2" t="s">
        <v>364</v>
      </c>
      <c r="AC40" s="2" t="s">
        <v>266</v>
      </c>
      <c r="AD40" s="2" t="s">
        <v>364</v>
      </c>
      <c r="AE40" s="2" t="s">
        <v>364</v>
      </c>
      <c r="AF40" s="2" t="s">
        <v>364</v>
      </c>
      <c r="AG40" s="2" t="s">
        <v>364</v>
      </c>
      <c r="AH40" s="2" t="s">
        <v>266</v>
      </c>
      <c r="AI40" s="2" t="s">
        <v>364</v>
      </c>
      <c r="AJ40" s="2" t="s">
        <v>364</v>
      </c>
      <c r="AK40" s="2" t="s">
        <v>364</v>
      </c>
      <c r="AL40" s="2" t="s">
        <v>542</v>
      </c>
      <c r="AM40" s="2" t="s">
        <v>542</v>
      </c>
      <c r="AN40" s="2" t="s">
        <v>542</v>
      </c>
      <c r="AO40" s="2" t="s">
        <v>542</v>
      </c>
      <c r="AP40" s="2" t="s">
        <v>542</v>
      </c>
      <c r="AQ40" s="2" t="s">
        <v>542</v>
      </c>
      <c r="AR40" s="2" t="s">
        <v>542</v>
      </c>
      <c r="AS40" s="2" t="s">
        <v>542</v>
      </c>
      <c r="AT40" s="2" t="s">
        <v>542</v>
      </c>
      <c r="AU40" s="2">
        <v>12</v>
      </c>
      <c r="AV40" s="2">
        <v>0</v>
      </c>
      <c r="AW40" s="2">
        <v>12</v>
      </c>
      <c r="AX40" s="2">
        <v>0</v>
      </c>
      <c r="AY40" s="2">
        <v>0</v>
      </c>
      <c r="AZ40" s="2">
        <v>2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12</v>
      </c>
      <c r="BN40" s="2">
        <v>1</v>
      </c>
      <c r="BO40" s="2">
        <v>1</v>
      </c>
      <c r="BP40" s="2">
        <v>0</v>
      </c>
      <c r="BQ40" s="2">
        <v>0</v>
      </c>
      <c r="BR40" s="2" t="s">
        <v>386</v>
      </c>
      <c r="BS40" s="2" t="s">
        <v>387</v>
      </c>
      <c r="BT40" s="2" t="s">
        <v>381</v>
      </c>
    </row>
    <row r="41" spans="1:72" x14ac:dyDescent="0.2">
      <c r="A41" s="2" t="s">
        <v>732</v>
      </c>
      <c r="B41" s="2" t="s">
        <v>733</v>
      </c>
      <c r="C41" s="2" t="s">
        <v>734</v>
      </c>
      <c r="D41" s="2" t="s">
        <v>56</v>
      </c>
      <c r="E41" s="2" t="s">
        <v>19</v>
      </c>
      <c r="F41" s="2">
        <v>45939</v>
      </c>
      <c r="I41" s="2" t="s">
        <v>20</v>
      </c>
      <c r="J41" s="2" t="s">
        <v>21</v>
      </c>
      <c r="K41" s="2" t="s">
        <v>51</v>
      </c>
      <c r="L41" s="2" t="s">
        <v>51</v>
      </c>
      <c r="M41" s="2" t="s">
        <v>23</v>
      </c>
      <c r="N41" s="2" t="s">
        <v>24</v>
      </c>
      <c r="O41" s="2" t="s">
        <v>735</v>
      </c>
      <c r="X41" s="2" t="s">
        <v>364</v>
      </c>
      <c r="Y41" s="2" t="s">
        <v>364</v>
      </c>
      <c r="Z41" s="2" t="s">
        <v>364</v>
      </c>
      <c r="AA41" s="2" t="s">
        <v>364</v>
      </c>
      <c r="AB41" s="2" t="s">
        <v>364</v>
      </c>
      <c r="AC41" s="2" t="s">
        <v>266</v>
      </c>
      <c r="AD41" s="2" t="s">
        <v>364</v>
      </c>
      <c r="AE41" s="2" t="s">
        <v>364</v>
      </c>
      <c r="AF41" s="2" t="s">
        <v>364</v>
      </c>
      <c r="AG41" s="2" t="s">
        <v>364</v>
      </c>
      <c r="AH41" s="2" t="s">
        <v>266</v>
      </c>
      <c r="AI41" s="2" t="s">
        <v>364</v>
      </c>
      <c r="AJ41" s="2" t="s">
        <v>364</v>
      </c>
      <c r="AK41" s="2" t="s">
        <v>364</v>
      </c>
      <c r="AL41" s="2" t="s">
        <v>542</v>
      </c>
      <c r="AM41" s="2" t="s">
        <v>542</v>
      </c>
      <c r="AN41" s="2" t="s">
        <v>542</v>
      </c>
      <c r="AO41" s="2" t="s">
        <v>542</v>
      </c>
      <c r="AP41" s="2" t="s">
        <v>542</v>
      </c>
      <c r="AQ41" s="2" t="s">
        <v>542</v>
      </c>
      <c r="AR41" s="2" t="s">
        <v>542</v>
      </c>
      <c r="AS41" s="2" t="s">
        <v>542</v>
      </c>
      <c r="AT41" s="2" t="s">
        <v>542</v>
      </c>
      <c r="AU41" s="2">
        <v>12</v>
      </c>
      <c r="AV41" s="2">
        <v>0</v>
      </c>
      <c r="AW41" s="2">
        <v>12</v>
      </c>
      <c r="AX41" s="2">
        <v>0</v>
      </c>
      <c r="AY41" s="2">
        <v>0</v>
      </c>
      <c r="AZ41" s="2">
        <v>2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</v>
      </c>
      <c r="BN41" s="2">
        <v>1</v>
      </c>
      <c r="BO41" s="2">
        <v>1</v>
      </c>
      <c r="BP41" s="2">
        <v>0</v>
      </c>
      <c r="BQ41" s="2">
        <v>0</v>
      </c>
      <c r="BR41" s="2" t="s">
        <v>386</v>
      </c>
      <c r="BS41" s="2" t="s">
        <v>387</v>
      </c>
      <c r="BT41" s="2" t="s">
        <v>381</v>
      </c>
    </row>
    <row r="42" spans="1:72" x14ac:dyDescent="0.2">
      <c r="A42" s="2" t="s">
        <v>736</v>
      </c>
      <c r="B42" s="2" t="s">
        <v>737</v>
      </c>
      <c r="C42" s="2" t="s">
        <v>738</v>
      </c>
      <c r="D42" s="2" t="s">
        <v>56</v>
      </c>
      <c r="E42" s="2" t="s">
        <v>19</v>
      </c>
      <c r="F42" s="2">
        <v>45939</v>
      </c>
      <c r="I42" s="2" t="s">
        <v>20</v>
      </c>
      <c r="J42" s="2" t="s">
        <v>21</v>
      </c>
      <c r="K42" s="2" t="s">
        <v>51</v>
      </c>
      <c r="L42" s="2" t="s">
        <v>51</v>
      </c>
      <c r="M42" s="2" t="s">
        <v>36</v>
      </c>
      <c r="N42" s="2" t="s">
        <v>24</v>
      </c>
      <c r="O42" s="2" t="s">
        <v>160</v>
      </c>
      <c r="X42" s="2" t="s">
        <v>364</v>
      </c>
      <c r="Y42" s="2" t="s">
        <v>364</v>
      </c>
      <c r="Z42" s="2" t="s">
        <v>249</v>
      </c>
      <c r="AA42" s="2" t="s">
        <v>364</v>
      </c>
      <c r="AB42" s="2" t="s">
        <v>364</v>
      </c>
      <c r="AC42" s="2" t="s">
        <v>249</v>
      </c>
      <c r="AD42" s="2" t="s">
        <v>364</v>
      </c>
      <c r="AE42" s="2" t="s">
        <v>364</v>
      </c>
      <c r="AF42" s="2" t="s">
        <v>364</v>
      </c>
      <c r="AG42" s="2" t="s">
        <v>266</v>
      </c>
      <c r="AH42" s="2" t="s">
        <v>364</v>
      </c>
      <c r="AI42" s="2" t="s">
        <v>364</v>
      </c>
      <c r="AJ42" s="2" t="s">
        <v>364</v>
      </c>
      <c r="AK42" s="2" t="s">
        <v>364</v>
      </c>
      <c r="AL42" s="2" t="s">
        <v>542</v>
      </c>
      <c r="AM42" s="2" t="s">
        <v>542</v>
      </c>
      <c r="AN42" s="2" t="s">
        <v>542</v>
      </c>
      <c r="AO42" s="2" t="s">
        <v>542</v>
      </c>
      <c r="AP42" s="2" t="s">
        <v>542</v>
      </c>
      <c r="AQ42" s="2" t="s">
        <v>542</v>
      </c>
      <c r="AR42" s="2" t="s">
        <v>542</v>
      </c>
      <c r="AS42" s="2" t="s">
        <v>542</v>
      </c>
      <c r="AT42" s="2" t="s">
        <v>542</v>
      </c>
      <c r="AU42" s="2">
        <v>11</v>
      </c>
      <c r="AV42" s="2">
        <v>2</v>
      </c>
      <c r="AW42" s="2">
        <v>11</v>
      </c>
      <c r="AX42" s="2">
        <v>0</v>
      </c>
      <c r="AY42" s="2">
        <v>0</v>
      </c>
      <c r="AZ42" s="2">
        <v>1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13</v>
      </c>
      <c r="BN42" s="2">
        <v>0.84615384615384615</v>
      </c>
      <c r="BO42" s="2">
        <v>0.84615384615384615</v>
      </c>
      <c r="BP42" s="2">
        <v>2</v>
      </c>
      <c r="BQ42" s="2">
        <v>0.15384615384615385</v>
      </c>
      <c r="BR42" s="2" t="s">
        <v>386</v>
      </c>
      <c r="BS42" s="2" t="s">
        <v>387</v>
      </c>
      <c r="BT42" s="2" t="s">
        <v>378</v>
      </c>
    </row>
    <row r="43" spans="1:72" x14ac:dyDescent="0.2">
      <c r="A43" s="2" t="s">
        <v>455</v>
      </c>
      <c r="B43" s="2" t="s">
        <v>585</v>
      </c>
      <c r="C43" s="2" t="s">
        <v>506</v>
      </c>
      <c r="D43" s="2" t="s">
        <v>56</v>
      </c>
      <c r="E43" s="2" t="s">
        <v>19</v>
      </c>
      <c r="F43" s="2">
        <v>45813</v>
      </c>
      <c r="I43" s="2" t="s">
        <v>20</v>
      </c>
      <c r="J43" s="2" t="s">
        <v>101</v>
      </c>
      <c r="K43" s="2" t="s">
        <v>503</v>
      </c>
      <c r="L43" s="2" t="s">
        <v>503</v>
      </c>
      <c r="M43" s="2" t="s">
        <v>23</v>
      </c>
      <c r="N43" s="2" t="s">
        <v>24</v>
      </c>
      <c r="O43" s="2" t="s">
        <v>456</v>
      </c>
      <c r="P43" s="2" t="s">
        <v>364</v>
      </c>
      <c r="Q43" s="2" t="s">
        <v>364</v>
      </c>
      <c r="R43" s="2" t="s">
        <v>364</v>
      </c>
      <c r="S43" s="2" t="s">
        <v>364</v>
      </c>
      <c r="T43" s="2" t="s">
        <v>266</v>
      </c>
      <c r="U43" s="2" t="s">
        <v>364</v>
      </c>
      <c r="V43" s="2" t="s">
        <v>364</v>
      </c>
      <c r="W43" s="2" t="s">
        <v>369</v>
      </c>
      <c r="X43" s="2" t="s">
        <v>364</v>
      </c>
      <c r="Y43" s="2" t="s">
        <v>364</v>
      </c>
      <c r="Z43" s="2" t="s">
        <v>364</v>
      </c>
      <c r="AA43" s="2" t="s">
        <v>266</v>
      </c>
      <c r="AB43" s="2" t="s">
        <v>364</v>
      </c>
      <c r="AC43" s="2" t="s">
        <v>364</v>
      </c>
      <c r="AD43" s="2" t="s">
        <v>364</v>
      </c>
      <c r="AE43" s="2" t="s">
        <v>249</v>
      </c>
      <c r="AF43" s="2" t="s">
        <v>364</v>
      </c>
      <c r="AG43" s="2" t="s">
        <v>364</v>
      </c>
      <c r="AH43" s="2" t="s">
        <v>266</v>
      </c>
      <c r="AI43" s="2" t="s">
        <v>364</v>
      </c>
      <c r="AJ43" s="2" t="s">
        <v>364</v>
      </c>
      <c r="AK43" s="2" t="s">
        <v>364</v>
      </c>
      <c r="AL43" s="2" t="s">
        <v>542</v>
      </c>
      <c r="AM43" s="2" t="s">
        <v>542</v>
      </c>
      <c r="AN43" s="2" t="s">
        <v>542</v>
      </c>
      <c r="AO43" s="2" t="s">
        <v>542</v>
      </c>
      <c r="AP43" s="2" t="s">
        <v>542</v>
      </c>
      <c r="AQ43" s="2" t="s">
        <v>542</v>
      </c>
      <c r="AR43" s="2" t="s">
        <v>542</v>
      </c>
      <c r="AS43" s="2" t="s">
        <v>542</v>
      </c>
      <c r="AT43" s="2" t="s">
        <v>542</v>
      </c>
      <c r="AU43" s="2">
        <v>18</v>
      </c>
      <c r="AV43" s="2">
        <v>1</v>
      </c>
      <c r="AW43" s="2">
        <v>17</v>
      </c>
      <c r="AX43" s="2">
        <v>0</v>
      </c>
      <c r="AY43" s="2">
        <v>0</v>
      </c>
      <c r="AZ43" s="2">
        <v>3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1</v>
      </c>
      <c r="BL43" s="2">
        <v>0</v>
      </c>
      <c r="BM43" s="2">
        <v>19</v>
      </c>
      <c r="BN43" s="2">
        <v>0.94736842105263153</v>
      </c>
      <c r="BO43" s="2">
        <v>0.94736842105263153</v>
      </c>
      <c r="BP43" s="2">
        <v>1</v>
      </c>
      <c r="BQ43" s="2">
        <v>5.2631578947368418E-2</v>
      </c>
      <c r="BR43" s="2" t="s">
        <v>504</v>
      </c>
      <c r="BS43" s="2" t="s">
        <v>505</v>
      </c>
      <c r="BT43" s="2" t="s">
        <v>381</v>
      </c>
    </row>
    <row r="44" spans="1:72" x14ac:dyDescent="0.2">
      <c r="A44" s="2" t="s">
        <v>457</v>
      </c>
      <c r="B44" s="2" t="s">
        <v>586</v>
      </c>
      <c r="C44" s="2" t="s">
        <v>566</v>
      </c>
      <c r="D44" s="2" t="s">
        <v>56</v>
      </c>
      <c r="E44" s="2" t="s">
        <v>198</v>
      </c>
      <c r="F44" s="2">
        <v>45813</v>
      </c>
      <c r="G44" s="2">
        <v>45933</v>
      </c>
      <c r="H44" s="2" t="s">
        <v>719</v>
      </c>
      <c r="I44" s="2" t="s">
        <v>34</v>
      </c>
      <c r="J44" s="2" t="s">
        <v>101</v>
      </c>
      <c r="K44" s="2" t="s">
        <v>458</v>
      </c>
      <c r="L44" s="2" t="s">
        <v>458</v>
      </c>
      <c r="M44" s="2" t="s">
        <v>23</v>
      </c>
      <c r="N44" s="2" t="s">
        <v>24</v>
      </c>
      <c r="O44" s="2" t="s">
        <v>184</v>
      </c>
      <c r="P44" s="2" t="s">
        <v>264</v>
      </c>
      <c r="Q44" s="2" t="s">
        <v>364</v>
      </c>
      <c r="R44" s="2" t="s">
        <v>364</v>
      </c>
      <c r="S44" s="2" t="s">
        <v>367</v>
      </c>
      <c r="T44" s="2" t="s">
        <v>367</v>
      </c>
      <c r="U44" s="2" t="s">
        <v>367</v>
      </c>
      <c r="V44" s="2" t="s">
        <v>367</v>
      </c>
      <c r="W44" s="2" t="s">
        <v>367</v>
      </c>
      <c r="X44" s="2" t="s">
        <v>367</v>
      </c>
      <c r="Y44" s="2" t="s">
        <v>367</v>
      </c>
      <c r="Z44" s="2" t="s">
        <v>367</v>
      </c>
      <c r="AA44" s="2" t="s">
        <v>367</v>
      </c>
      <c r="AB44" s="2" t="s">
        <v>367</v>
      </c>
      <c r="AC44" s="2" t="s">
        <v>367</v>
      </c>
      <c r="AD44" s="2" t="s">
        <v>367</v>
      </c>
      <c r="AE44" s="2" t="s">
        <v>367</v>
      </c>
      <c r="AF44" s="2" t="s">
        <v>367</v>
      </c>
      <c r="AG44" s="2" t="s">
        <v>367</v>
      </c>
      <c r="AH44" s="2" t="s">
        <v>367</v>
      </c>
      <c r="AI44" s="2" t="s">
        <v>367</v>
      </c>
      <c r="AJ44" s="2" t="s">
        <v>367</v>
      </c>
      <c r="AK44" s="2" t="s">
        <v>367</v>
      </c>
      <c r="AL44" s="2" t="s">
        <v>367</v>
      </c>
      <c r="AM44" s="2" t="s">
        <v>367</v>
      </c>
      <c r="AN44" s="2" t="s">
        <v>367</v>
      </c>
      <c r="AO44" s="2" t="s">
        <v>367</v>
      </c>
      <c r="AP44" s="2" t="s">
        <v>367</v>
      </c>
      <c r="AQ44" s="2" t="s">
        <v>367</v>
      </c>
      <c r="AR44" s="2" t="s">
        <v>367</v>
      </c>
      <c r="AS44" s="2" t="s">
        <v>367</v>
      </c>
      <c r="AT44" s="2" t="s">
        <v>367</v>
      </c>
      <c r="AU44" s="2">
        <v>2</v>
      </c>
      <c r="AV44" s="2">
        <v>0</v>
      </c>
      <c r="AW44" s="2">
        <v>2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1</v>
      </c>
      <c r="BI44" s="2">
        <v>28</v>
      </c>
      <c r="BJ44" s="2">
        <v>0</v>
      </c>
      <c r="BK44" s="2">
        <v>0</v>
      </c>
      <c r="BL44" s="2">
        <v>0</v>
      </c>
      <c r="BM44" s="2">
        <v>2</v>
      </c>
      <c r="BN44" s="2">
        <v>1</v>
      </c>
      <c r="BO44" s="2">
        <v>1</v>
      </c>
      <c r="BP44" s="2">
        <v>0</v>
      </c>
      <c r="BQ44" s="2">
        <v>0</v>
      </c>
      <c r="BR44" s="2" t="s">
        <v>388</v>
      </c>
      <c r="BS44" s="2" t="s">
        <v>383</v>
      </c>
      <c r="BT44" s="2" t="s">
        <v>381</v>
      </c>
    </row>
    <row r="45" spans="1:72" x14ac:dyDescent="0.2">
      <c r="A45" s="2" t="s">
        <v>511</v>
      </c>
      <c r="B45" s="2" t="s">
        <v>593</v>
      </c>
      <c r="C45" s="2" t="s">
        <v>512</v>
      </c>
      <c r="D45" s="2" t="s">
        <v>56</v>
      </c>
      <c r="E45" s="2" t="s">
        <v>19</v>
      </c>
      <c r="F45" s="2">
        <v>45836</v>
      </c>
      <c r="I45" s="2" t="s">
        <v>34</v>
      </c>
      <c r="J45" s="2" t="s">
        <v>21</v>
      </c>
      <c r="K45" s="2" t="s">
        <v>35</v>
      </c>
      <c r="L45" s="2" t="s">
        <v>35</v>
      </c>
      <c r="M45" s="2" t="s">
        <v>36</v>
      </c>
      <c r="N45" s="2" t="s">
        <v>24</v>
      </c>
      <c r="O45" s="2" t="s">
        <v>513</v>
      </c>
      <c r="P45" s="2" t="s">
        <v>364</v>
      </c>
      <c r="Q45" s="2" t="s">
        <v>364</v>
      </c>
      <c r="R45" s="2" t="s">
        <v>364</v>
      </c>
      <c r="S45" s="2" t="s">
        <v>364</v>
      </c>
      <c r="T45" s="2" t="s">
        <v>266</v>
      </c>
      <c r="U45" s="2" t="s">
        <v>364</v>
      </c>
      <c r="V45" s="2" t="s">
        <v>364</v>
      </c>
      <c r="W45" s="2" t="s">
        <v>369</v>
      </c>
      <c r="X45" s="2" t="s">
        <v>364</v>
      </c>
      <c r="Y45" s="2" t="s">
        <v>364</v>
      </c>
      <c r="Z45" s="2" t="s">
        <v>266</v>
      </c>
      <c r="AA45" s="2" t="s">
        <v>364</v>
      </c>
      <c r="AB45" s="2" t="s">
        <v>364</v>
      </c>
      <c r="AC45" s="2" t="s">
        <v>364</v>
      </c>
      <c r="AD45" s="2" t="s">
        <v>364</v>
      </c>
      <c r="AE45" s="2" t="s">
        <v>364</v>
      </c>
      <c r="AF45" s="2" t="s">
        <v>364</v>
      </c>
      <c r="AG45" s="2" t="s">
        <v>266</v>
      </c>
      <c r="AH45" s="2" t="s">
        <v>364</v>
      </c>
      <c r="AI45" s="2" t="s">
        <v>364</v>
      </c>
      <c r="AJ45" s="2" t="s">
        <v>364</v>
      </c>
      <c r="AK45" s="2" t="s">
        <v>364</v>
      </c>
      <c r="AL45" s="2" t="s">
        <v>542</v>
      </c>
      <c r="AM45" s="2" t="s">
        <v>542</v>
      </c>
      <c r="AN45" s="2" t="s">
        <v>266</v>
      </c>
      <c r="AO45" s="2" t="s">
        <v>542</v>
      </c>
      <c r="AP45" s="2" t="s">
        <v>542</v>
      </c>
      <c r="AQ45" s="2" t="s">
        <v>542</v>
      </c>
      <c r="AR45" s="2" t="s">
        <v>542</v>
      </c>
      <c r="AS45" s="2" t="s">
        <v>542</v>
      </c>
      <c r="AT45" s="2" t="s">
        <v>542</v>
      </c>
      <c r="AU45" s="2">
        <v>19</v>
      </c>
      <c r="AV45" s="2">
        <v>0</v>
      </c>
      <c r="AW45" s="2">
        <v>18</v>
      </c>
      <c r="AX45" s="2">
        <v>0</v>
      </c>
      <c r="AY45" s="2">
        <v>0</v>
      </c>
      <c r="AZ45" s="2">
        <v>4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1</v>
      </c>
      <c r="BL45" s="2">
        <v>0</v>
      </c>
      <c r="BM45" s="2">
        <v>19</v>
      </c>
      <c r="BN45" s="2">
        <v>1</v>
      </c>
      <c r="BO45" s="2">
        <v>1</v>
      </c>
      <c r="BP45" s="2">
        <v>0</v>
      </c>
      <c r="BQ45" s="2">
        <v>0</v>
      </c>
      <c r="BR45" s="2" t="s">
        <v>388</v>
      </c>
      <c r="BS45" s="2" t="s">
        <v>389</v>
      </c>
      <c r="BT45" s="2" t="s">
        <v>381</v>
      </c>
    </row>
    <row r="46" spans="1:72" x14ac:dyDescent="0.2">
      <c r="A46" s="2" t="s">
        <v>104</v>
      </c>
      <c r="B46" s="2" t="s">
        <v>105</v>
      </c>
      <c r="C46" s="2" t="s">
        <v>106</v>
      </c>
      <c r="D46" s="2" t="s">
        <v>56</v>
      </c>
      <c r="E46" s="2" t="s">
        <v>19</v>
      </c>
      <c r="F46" s="2">
        <v>45314</v>
      </c>
      <c r="I46" s="2" t="s">
        <v>34</v>
      </c>
      <c r="J46" s="2" t="s">
        <v>21</v>
      </c>
      <c r="K46" s="2" t="s">
        <v>35</v>
      </c>
      <c r="L46" s="2" t="s">
        <v>35</v>
      </c>
      <c r="M46" s="2" t="s">
        <v>23</v>
      </c>
      <c r="N46" s="2" t="s">
        <v>45</v>
      </c>
      <c r="O46" s="2" t="s">
        <v>107</v>
      </c>
      <c r="P46" s="2" t="s">
        <v>364</v>
      </c>
      <c r="Q46" s="2" t="s">
        <v>364</v>
      </c>
      <c r="R46" s="2" t="s">
        <v>364</v>
      </c>
      <c r="S46" s="2" t="s">
        <v>364</v>
      </c>
      <c r="T46" s="2" t="s">
        <v>266</v>
      </c>
      <c r="U46" s="2" t="s">
        <v>364</v>
      </c>
      <c r="V46" s="2" t="s">
        <v>364</v>
      </c>
      <c r="W46" s="2" t="s">
        <v>370</v>
      </c>
      <c r="X46" s="2" t="s">
        <v>364</v>
      </c>
      <c r="Y46" s="2" t="s">
        <v>364</v>
      </c>
      <c r="Z46" s="2" t="s">
        <v>364</v>
      </c>
      <c r="AA46" s="2" t="s">
        <v>266</v>
      </c>
      <c r="AB46" s="2" t="s">
        <v>364</v>
      </c>
      <c r="AC46" s="2" t="s">
        <v>364</v>
      </c>
      <c r="AD46" s="2" t="s">
        <v>364</v>
      </c>
      <c r="AE46" s="2" t="s">
        <v>364</v>
      </c>
      <c r="AF46" s="2" t="s">
        <v>364</v>
      </c>
      <c r="AG46" s="2" t="s">
        <v>364</v>
      </c>
      <c r="AH46" s="2" t="s">
        <v>266</v>
      </c>
      <c r="AI46" s="2" t="s">
        <v>364</v>
      </c>
      <c r="AJ46" s="2" t="s">
        <v>364</v>
      </c>
      <c r="AK46" s="2" t="s">
        <v>264</v>
      </c>
      <c r="AL46" s="2" t="s">
        <v>264</v>
      </c>
      <c r="AM46" s="2" t="s">
        <v>264</v>
      </c>
      <c r="AN46" s="2" t="s">
        <v>264</v>
      </c>
      <c r="AO46" s="2" t="s">
        <v>266</v>
      </c>
      <c r="AP46" s="2" t="s">
        <v>264</v>
      </c>
      <c r="AQ46" s="2" t="s">
        <v>264</v>
      </c>
      <c r="AR46" s="2" t="s">
        <v>542</v>
      </c>
      <c r="AS46" s="2" t="s">
        <v>542</v>
      </c>
      <c r="AT46" s="2" t="s">
        <v>542</v>
      </c>
      <c r="AU46" s="2">
        <v>17</v>
      </c>
      <c r="AV46" s="2">
        <v>0</v>
      </c>
      <c r="AW46" s="2">
        <v>17</v>
      </c>
      <c r="AX46" s="2">
        <v>0</v>
      </c>
      <c r="AY46" s="2">
        <v>0</v>
      </c>
      <c r="AZ46" s="2">
        <v>4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6</v>
      </c>
      <c r="BI46" s="2">
        <v>0</v>
      </c>
      <c r="BJ46" s="2">
        <v>0</v>
      </c>
      <c r="BK46" s="2">
        <v>0</v>
      </c>
      <c r="BL46" s="2">
        <v>1</v>
      </c>
      <c r="BM46" s="2">
        <v>17</v>
      </c>
      <c r="BN46" s="2">
        <v>1</v>
      </c>
      <c r="BO46" s="2">
        <v>1</v>
      </c>
      <c r="BP46" s="2">
        <v>0</v>
      </c>
      <c r="BQ46" s="2">
        <v>0</v>
      </c>
      <c r="BR46" s="2" t="s">
        <v>388</v>
      </c>
      <c r="BS46" s="2" t="s">
        <v>389</v>
      </c>
      <c r="BT46" s="2" t="s">
        <v>381</v>
      </c>
    </row>
    <row r="47" spans="1:72" x14ac:dyDescent="0.2">
      <c r="A47" s="2" t="s">
        <v>180</v>
      </c>
      <c r="B47" s="2" t="s">
        <v>181</v>
      </c>
      <c r="C47" s="2" t="s">
        <v>182</v>
      </c>
      <c r="D47" s="2" t="s">
        <v>56</v>
      </c>
      <c r="E47" s="2" t="s">
        <v>19</v>
      </c>
      <c r="F47" s="2">
        <v>45444</v>
      </c>
      <c r="I47" s="2" t="s">
        <v>34</v>
      </c>
      <c r="J47" s="2" t="s">
        <v>21</v>
      </c>
      <c r="K47" s="2" t="s">
        <v>52</v>
      </c>
      <c r="L47" s="2" t="s">
        <v>52</v>
      </c>
      <c r="M47" s="2" t="s">
        <v>23</v>
      </c>
      <c r="N47" s="2" t="s">
        <v>24</v>
      </c>
      <c r="O47" s="2" t="s">
        <v>183</v>
      </c>
      <c r="P47" s="2" t="s">
        <v>364</v>
      </c>
      <c r="Q47" s="2" t="s">
        <v>364</v>
      </c>
      <c r="R47" s="2" t="s">
        <v>364</v>
      </c>
      <c r="S47" s="2" t="s">
        <v>266</v>
      </c>
      <c r="T47" s="2" t="s">
        <v>249</v>
      </c>
      <c r="U47" s="2" t="s">
        <v>364</v>
      </c>
      <c r="V47" s="2" t="s">
        <v>364</v>
      </c>
      <c r="W47" s="2" t="s">
        <v>369</v>
      </c>
      <c r="X47" s="2" t="s">
        <v>249</v>
      </c>
      <c r="Y47" s="2" t="s">
        <v>364</v>
      </c>
      <c r="Z47" s="2" t="s">
        <v>364</v>
      </c>
      <c r="AA47" s="2" t="s">
        <v>266</v>
      </c>
      <c r="AB47" s="2" t="s">
        <v>364</v>
      </c>
      <c r="AC47" s="2" t="s">
        <v>364</v>
      </c>
      <c r="AD47" s="2" t="s">
        <v>364</v>
      </c>
      <c r="AE47" s="2" t="s">
        <v>249</v>
      </c>
      <c r="AF47" s="2" t="s">
        <v>364</v>
      </c>
      <c r="AG47" s="2" t="s">
        <v>364</v>
      </c>
      <c r="AH47" s="2" t="s">
        <v>266</v>
      </c>
      <c r="AI47" s="2" t="s">
        <v>364</v>
      </c>
      <c r="AJ47" s="2" t="s">
        <v>364</v>
      </c>
      <c r="AK47" s="2" t="s">
        <v>364</v>
      </c>
      <c r="AL47" s="2" t="s">
        <v>542</v>
      </c>
      <c r="AM47" s="2" t="s">
        <v>264</v>
      </c>
      <c r="AN47" s="2" t="s">
        <v>542</v>
      </c>
      <c r="AO47" s="2" t="s">
        <v>542</v>
      </c>
      <c r="AP47" s="2" t="s">
        <v>542</v>
      </c>
      <c r="AQ47" s="2" t="s">
        <v>542</v>
      </c>
      <c r="AR47" s="2" t="s">
        <v>542</v>
      </c>
      <c r="AS47" s="2" t="s">
        <v>542</v>
      </c>
      <c r="AT47" s="2" t="s">
        <v>542</v>
      </c>
      <c r="AU47" s="2">
        <v>16</v>
      </c>
      <c r="AV47" s="2">
        <v>3</v>
      </c>
      <c r="AW47" s="2">
        <v>15</v>
      </c>
      <c r="AX47" s="2">
        <v>0</v>
      </c>
      <c r="AY47" s="2">
        <v>0</v>
      </c>
      <c r="AZ47" s="2">
        <v>3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1</v>
      </c>
      <c r="BI47" s="2">
        <v>0</v>
      </c>
      <c r="BJ47" s="2">
        <v>0</v>
      </c>
      <c r="BK47" s="2">
        <v>1</v>
      </c>
      <c r="BL47" s="2">
        <v>0</v>
      </c>
      <c r="BM47" s="2">
        <v>19</v>
      </c>
      <c r="BN47" s="2">
        <v>0.84210526315789469</v>
      </c>
      <c r="BO47" s="2">
        <v>0.84210526315789469</v>
      </c>
      <c r="BP47" s="2">
        <v>3</v>
      </c>
      <c r="BQ47" s="2">
        <v>0.15789473684210525</v>
      </c>
      <c r="BR47" s="2" t="s">
        <v>390</v>
      </c>
      <c r="BS47" s="2" t="s">
        <v>391</v>
      </c>
      <c r="BT47" s="2" t="s">
        <v>378</v>
      </c>
    </row>
    <row r="48" spans="1:72" x14ac:dyDescent="0.2">
      <c r="A48" s="2" t="s">
        <v>676</v>
      </c>
      <c r="B48" s="2" t="s">
        <v>677</v>
      </c>
      <c r="C48" s="2" t="s">
        <v>678</v>
      </c>
      <c r="D48" s="2" t="s">
        <v>56</v>
      </c>
      <c r="E48" s="2" t="s">
        <v>19</v>
      </c>
      <c r="F48" s="2">
        <v>45925</v>
      </c>
      <c r="I48" s="2" t="s">
        <v>34</v>
      </c>
      <c r="J48" s="2" t="s">
        <v>21</v>
      </c>
      <c r="K48" s="2" t="s">
        <v>52</v>
      </c>
      <c r="L48" s="2" t="s">
        <v>52</v>
      </c>
      <c r="M48" s="2" t="s">
        <v>23</v>
      </c>
      <c r="N48" s="2" t="s">
        <v>24</v>
      </c>
      <c r="O48" s="2" t="s">
        <v>679</v>
      </c>
      <c r="P48" s="2" t="s">
        <v>364</v>
      </c>
      <c r="Q48" s="2" t="s">
        <v>364</v>
      </c>
      <c r="R48" s="2" t="s">
        <v>364</v>
      </c>
      <c r="S48" s="2" t="s">
        <v>364</v>
      </c>
      <c r="T48" s="2" t="s">
        <v>266</v>
      </c>
      <c r="U48" s="2" t="s">
        <v>364</v>
      </c>
      <c r="V48" s="2" t="s">
        <v>364</v>
      </c>
      <c r="W48" s="2" t="s">
        <v>369</v>
      </c>
      <c r="X48" s="2" t="s">
        <v>364</v>
      </c>
      <c r="Y48" s="2" t="s">
        <v>364</v>
      </c>
      <c r="Z48" s="2" t="s">
        <v>364</v>
      </c>
      <c r="AA48" s="2" t="s">
        <v>266</v>
      </c>
      <c r="AB48" s="2" t="s">
        <v>364</v>
      </c>
      <c r="AC48" s="2" t="s">
        <v>364</v>
      </c>
      <c r="AD48" s="2" t="s">
        <v>364</v>
      </c>
      <c r="AE48" s="2" t="s">
        <v>364</v>
      </c>
      <c r="AF48" s="2" t="s">
        <v>364</v>
      </c>
      <c r="AG48" s="2" t="s">
        <v>364</v>
      </c>
      <c r="AH48" s="2" t="s">
        <v>266</v>
      </c>
      <c r="AI48" s="2" t="s">
        <v>364</v>
      </c>
      <c r="AJ48" s="2" t="s">
        <v>364</v>
      </c>
      <c r="AK48" s="2" t="s">
        <v>364</v>
      </c>
      <c r="AL48" s="2" t="s">
        <v>542</v>
      </c>
      <c r="AM48" s="2" t="s">
        <v>542</v>
      </c>
      <c r="AN48" s="2" t="s">
        <v>542</v>
      </c>
      <c r="AO48" s="2" t="s">
        <v>542</v>
      </c>
      <c r="AP48" s="2" t="s">
        <v>542</v>
      </c>
      <c r="AQ48" s="2" t="s">
        <v>542</v>
      </c>
      <c r="AR48" s="2" t="s">
        <v>542</v>
      </c>
      <c r="AS48" s="2" t="s">
        <v>542</v>
      </c>
      <c r="AT48" s="2" t="s">
        <v>542</v>
      </c>
      <c r="AU48" s="2">
        <v>19</v>
      </c>
      <c r="AV48" s="2">
        <v>0</v>
      </c>
      <c r="AW48" s="2">
        <v>18</v>
      </c>
      <c r="AX48" s="2">
        <v>0</v>
      </c>
      <c r="AY48" s="2">
        <v>0</v>
      </c>
      <c r="AZ48" s="2">
        <v>3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1</v>
      </c>
      <c r="BL48" s="2">
        <v>0</v>
      </c>
      <c r="BM48" s="2">
        <v>19</v>
      </c>
      <c r="BN48" s="2">
        <v>1</v>
      </c>
      <c r="BO48" s="2">
        <v>1</v>
      </c>
      <c r="BP48" s="2">
        <v>0</v>
      </c>
      <c r="BQ48" s="2">
        <v>0</v>
      </c>
      <c r="BR48" s="2" t="s">
        <v>390</v>
      </c>
      <c r="BS48" s="2" t="s">
        <v>391</v>
      </c>
      <c r="BT48" s="2" t="s">
        <v>381</v>
      </c>
    </row>
    <row r="49" spans="1:72" x14ac:dyDescent="0.2">
      <c r="A49" s="2" t="s">
        <v>739</v>
      </c>
      <c r="B49" s="2" t="s">
        <v>740</v>
      </c>
      <c r="C49" s="2" t="s">
        <v>741</v>
      </c>
      <c r="D49" s="2" t="s">
        <v>56</v>
      </c>
      <c r="E49" s="2" t="s">
        <v>19</v>
      </c>
      <c r="F49" s="2">
        <v>45951</v>
      </c>
      <c r="I49" s="2" t="s">
        <v>34</v>
      </c>
      <c r="J49" s="2" t="s">
        <v>21</v>
      </c>
      <c r="K49" s="2" t="s">
        <v>52</v>
      </c>
      <c r="L49" s="2" t="s">
        <v>52</v>
      </c>
      <c r="M49" s="2" t="s">
        <v>23</v>
      </c>
      <c r="N49" s="2" t="s">
        <v>24</v>
      </c>
      <c r="O49" s="2" t="s">
        <v>742</v>
      </c>
      <c r="AJ49" s="2" t="s">
        <v>364</v>
      </c>
      <c r="AK49" s="2" t="s">
        <v>364</v>
      </c>
      <c r="AL49" s="2" t="s">
        <v>542</v>
      </c>
      <c r="AM49" s="2" t="s">
        <v>542</v>
      </c>
      <c r="AN49" s="2" t="s">
        <v>542</v>
      </c>
      <c r="AO49" s="2" t="s">
        <v>542</v>
      </c>
      <c r="AP49" s="2" t="s">
        <v>542</v>
      </c>
      <c r="AQ49" s="2" t="s">
        <v>542</v>
      </c>
      <c r="AR49" s="2" t="s">
        <v>542</v>
      </c>
      <c r="AS49" s="2" t="s">
        <v>542</v>
      </c>
      <c r="AT49" s="2" t="s">
        <v>542</v>
      </c>
      <c r="AU49" s="2">
        <v>2</v>
      </c>
      <c r="AV49" s="2">
        <v>0</v>
      </c>
      <c r="AW49" s="2">
        <v>2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2</v>
      </c>
      <c r="BN49" s="2">
        <v>1</v>
      </c>
      <c r="BO49" s="2">
        <v>1</v>
      </c>
      <c r="BP49" s="2">
        <v>0</v>
      </c>
      <c r="BQ49" s="2">
        <v>0</v>
      </c>
      <c r="BR49" s="2" t="s">
        <v>390</v>
      </c>
      <c r="BS49" s="2" t="s">
        <v>391</v>
      </c>
      <c r="BT49" s="2" t="s">
        <v>381</v>
      </c>
    </row>
    <row r="50" spans="1:72" x14ac:dyDescent="0.2">
      <c r="A50" s="2" t="s">
        <v>98</v>
      </c>
      <c r="B50" s="2" t="s">
        <v>99</v>
      </c>
      <c r="C50" s="2" t="s">
        <v>100</v>
      </c>
      <c r="D50" s="2" t="s">
        <v>56</v>
      </c>
      <c r="E50" s="2" t="s">
        <v>19</v>
      </c>
      <c r="F50" s="2">
        <v>45126</v>
      </c>
      <c r="I50" s="2" t="s">
        <v>34</v>
      </c>
      <c r="J50" s="2" t="s">
        <v>101</v>
      </c>
      <c r="K50" s="2" t="s">
        <v>102</v>
      </c>
      <c r="L50" s="2" t="s">
        <v>102</v>
      </c>
      <c r="M50" s="2" t="s">
        <v>23</v>
      </c>
      <c r="N50" s="2" t="s">
        <v>24</v>
      </c>
      <c r="O50" s="2" t="s">
        <v>103</v>
      </c>
      <c r="P50" s="2" t="s">
        <v>364</v>
      </c>
      <c r="Q50" s="2" t="s">
        <v>364</v>
      </c>
      <c r="R50" s="2" t="s">
        <v>364</v>
      </c>
      <c r="S50" s="2" t="s">
        <v>364</v>
      </c>
      <c r="T50" s="2" t="s">
        <v>266</v>
      </c>
      <c r="U50" s="2" t="s">
        <v>249</v>
      </c>
      <c r="V50" s="2" t="s">
        <v>364</v>
      </c>
      <c r="W50" s="2" t="s">
        <v>369</v>
      </c>
      <c r="X50" s="2" t="s">
        <v>364</v>
      </c>
      <c r="Y50" s="2" t="s">
        <v>364</v>
      </c>
      <c r="Z50" s="2" t="s">
        <v>364</v>
      </c>
      <c r="AA50" s="2" t="s">
        <v>266</v>
      </c>
      <c r="AB50" s="2" t="s">
        <v>364</v>
      </c>
      <c r="AC50" s="2" t="s">
        <v>364</v>
      </c>
      <c r="AD50" s="2" t="s">
        <v>364</v>
      </c>
      <c r="AE50" s="2" t="s">
        <v>364</v>
      </c>
      <c r="AF50" s="2" t="s">
        <v>364</v>
      </c>
      <c r="AG50" s="2" t="s">
        <v>364</v>
      </c>
      <c r="AH50" s="2" t="s">
        <v>266</v>
      </c>
      <c r="AI50" s="2" t="s">
        <v>364</v>
      </c>
      <c r="AJ50" s="2" t="s">
        <v>364</v>
      </c>
      <c r="AK50" s="2" t="s">
        <v>364</v>
      </c>
      <c r="AL50" s="2" t="s">
        <v>542</v>
      </c>
      <c r="AM50" s="2" t="s">
        <v>542</v>
      </c>
      <c r="AN50" s="2" t="s">
        <v>542</v>
      </c>
      <c r="AO50" s="2" t="s">
        <v>542</v>
      </c>
      <c r="AP50" s="2" t="s">
        <v>542</v>
      </c>
      <c r="AQ50" s="2" t="s">
        <v>542</v>
      </c>
      <c r="AR50" s="2" t="s">
        <v>542</v>
      </c>
      <c r="AS50" s="2" t="s">
        <v>542</v>
      </c>
      <c r="AT50" s="2" t="s">
        <v>542</v>
      </c>
      <c r="AU50" s="2">
        <v>18</v>
      </c>
      <c r="AV50" s="2">
        <v>1</v>
      </c>
      <c r="AW50" s="2">
        <v>17</v>
      </c>
      <c r="AX50" s="2">
        <v>0</v>
      </c>
      <c r="AY50" s="2">
        <v>0</v>
      </c>
      <c r="AZ50" s="2">
        <v>3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1</v>
      </c>
      <c r="BL50" s="2">
        <v>0</v>
      </c>
      <c r="BM50" s="2">
        <v>19</v>
      </c>
      <c r="BN50" s="2">
        <v>0.94736842105263153</v>
      </c>
      <c r="BO50" s="2">
        <v>0.94736842105263153</v>
      </c>
      <c r="BP50" s="2">
        <v>1</v>
      </c>
      <c r="BQ50" s="2">
        <v>5.2631578947368418E-2</v>
      </c>
      <c r="BR50" s="2" t="s">
        <v>380</v>
      </c>
      <c r="BS50" s="2" t="s">
        <v>392</v>
      </c>
      <c r="BT50" s="2" t="s">
        <v>381</v>
      </c>
    </row>
    <row r="51" spans="1:72" x14ac:dyDescent="0.2">
      <c r="A51" s="2" t="s">
        <v>140</v>
      </c>
      <c r="B51" s="2" t="s">
        <v>141</v>
      </c>
      <c r="C51" s="2" t="s">
        <v>142</v>
      </c>
      <c r="D51" s="2" t="s">
        <v>56</v>
      </c>
      <c r="E51" s="2" t="s">
        <v>19</v>
      </c>
      <c r="F51" s="2">
        <v>44545</v>
      </c>
      <c r="I51" s="2" t="s">
        <v>41</v>
      </c>
      <c r="J51" s="2" t="s">
        <v>21</v>
      </c>
      <c r="K51" s="2" t="s">
        <v>42</v>
      </c>
      <c r="L51" s="2" t="s">
        <v>42</v>
      </c>
      <c r="M51" s="2" t="s">
        <v>36</v>
      </c>
      <c r="N51" s="2" t="s">
        <v>24</v>
      </c>
      <c r="O51" s="2" t="s">
        <v>351</v>
      </c>
      <c r="P51" s="2" t="s">
        <v>364</v>
      </c>
      <c r="Q51" s="2" t="s">
        <v>364</v>
      </c>
      <c r="R51" s="2" t="s">
        <v>266</v>
      </c>
      <c r="S51" s="2" t="s">
        <v>264</v>
      </c>
      <c r="T51" s="2" t="s">
        <v>364</v>
      </c>
      <c r="U51" s="2" t="s">
        <v>364</v>
      </c>
      <c r="V51" s="2" t="s">
        <v>364</v>
      </c>
      <c r="W51" s="2" t="s">
        <v>369</v>
      </c>
      <c r="X51" s="2" t="s">
        <v>364</v>
      </c>
      <c r="Y51" s="2" t="s">
        <v>264</v>
      </c>
      <c r="Z51" s="2" t="s">
        <v>266</v>
      </c>
      <c r="AA51" s="2" t="s">
        <v>364</v>
      </c>
      <c r="AB51" s="2" t="s">
        <v>364</v>
      </c>
      <c r="AC51" s="2" t="s">
        <v>364</v>
      </c>
      <c r="AD51" s="2" t="s">
        <v>364</v>
      </c>
      <c r="AE51" s="2" t="s">
        <v>364</v>
      </c>
      <c r="AF51" s="2" t="s">
        <v>364</v>
      </c>
      <c r="AG51" s="2" t="s">
        <v>266</v>
      </c>
      <c r="AH51" s="2" t="s">
        <v>364</v>
      </c>
      <c r="AI51" s="2" t="s">
        <v>364</v>
      </c>
      <c r="AJ51" s="2" t="s">
        <v>364</v>
      </c>
      <c r="AK51" s="2" t="s">
        <v>364</v>
      </c>
      <c r="AL51" s="2" t="s">
        <v>542</v>
      </c>
      <c r="AM51" s="2" t="s">
        <v>542</v>
      </c>
      <c r="AN51" s="2" t="s">
        <v>542</v>
      </c>
      <c r="AO51" s="2" t="s">
        <v>542</v>
      </c>
      <c r="AP51" s="2" t="s">
        <v>542</v>
      </c>
      <c r="AQ51" s="2" t="s">
        <v>542</v>
      </c>
      <c r="AR51" s="2" t="s">
        <v>542</v>
      </c>
      <c r="AS51" s="2" t="s">
        <v>542</v>
      </c>
      <c r="AT51" s="2" t="s">
        <v>542</v>
      </c>
      <c r="AU51" s="2">
        <v>17</v>
      </c>
      <c r="AV51" s="2">
        <v>0</v>
      </c>
      <c r="AW51" s="2">
        <v>16</v>
      </c>
      <c r="AX51" s="2">
        <v>0</v>
      </c>
      <c r="AY51" s="2">
        <v>0</v>
      </c>
      <c r="AZ51" s="2">
        <v>3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2</v>
      </c>
      <c r="BI51" s="2">
        <v>0</v>
      </c>
      <c r="BJ51" s="2">
        <v>0</v>
      </c>
      <c r="BK51" s="2">
        <v>1</v>
      </c>
      <c r="BL51" s="2">
        <v>0</v>
      </c>
      <c r="BM51" s="2">
        <v>17</v>
      </c>
      <c r="BN51" s="2">
        <v>1</v>
      </c>
      <c r="BO51" s="2">
        <v>1</v>
      </c>
      <c r="BP51" s="2">
        <v>0</v>
      </c>
      <c r="BQ51" s="2">
        <v>0</v>
      </c>
      <c r="BR51" s="2" t="s">
        <v>389</v>
      </c>
      <c r="BS51" s="2" t="s">
        <v>379</v>
      </c>
      <c r="BT51" s="2" t="s">
        <v>381</v>
      </c>
    </row>
    <row r="52" spans="1:72" x14ac:dyDescent="0.2">
      <c r="A52" s="2" t="s">
        <v>172</v>
      </c>
      <c r="B52" s="2" t="s">
        <v>173</v>
      </c>
      <c r="C52" s="2" t="s">
        <v>174</v>
      </c>
      <c r="D52" s="2" t="s">
        <v>18</v>
      </c>
      <c r="E52" s="2" t="s">
        <v>19</v>
      </c>
      <c r="F52" s="2">
        <v>44593</v>
      </c>
      <c r="I52" s="2" t="s">
        <v>20</v>
      </c>
      <c r="J52" s="2" t="s">
        <v>21</v>
      </c>
      <c r="K52" s="2" t="s">
        <v>53</v>
      </c>
      <c r="L52" s="2" t="s">
        <v>53</v>
      </c>
      <c r="M52" s="2" t="s">
        <v>23</v>
      </c>
      <c r="N52" s="2" t="s">
        <v>45</v>
      </c>
      <c r="O52" s="2" t="s">
        <v>175</v>
      </c>
      <c r="P52" s="2" t="s">
        <v>364</v>
      </c>
      <c r="Q52" s="2" t="s">
        <v>364</v>
      </c>
      <c r="R52" s="2" t="s">
        <v>264</v>
      </c>
      <c r="S52" s="2" t="s">
        <v>364</v>
      </c>
      <c r="T52" s="2" t="s">
        <v>266</v>
      </c>
      <c r="U52" s="2" t="s">
        <v>364</v>
      </c>
      <c r="V52" s="2" t="s">
        <v>254</v>
      </c>
      <c r="W52" s="2" t="s">
        <v>254</v>
      </c>
      <c r="X52" s="2" t="s">
        <v>364</v>
      </c>
      <c r="Y52" s="2" t="s">
        <v>364</v>
      </c>
      <c r="Z52" s="2" t="s">
        <v>364</v>
      </c>
      <c r="AA52" s="2" t="s">
        <v>266</v>
      </c>
      <c r="AB52" s="2" t="s">
        <v>364</v>
      </c>
      <c r="AC52" s="2" t="s">
        <v>364</v>
      </c>
      <c r="AD52" s="2" t="s">
        <v>364</v>
      </c>
      <c r="AE52" s="2" t="s">
        <v>364</v>
      </c>
      <c r="AF52" s="2" t="s">
        <v>364</v>
      </c>
      <c r="AG52" s="2" t="s">
        <v>364</v>
      </c>
      <c r="AH52" s="2" t="s">
        <v>266</v>
      </c>
      <c r="AI52" s="2" t="s">
        <v>364</v>
      </c>
      <c r="AJ52" s="2" t="s">
        <v>364</v>
      </c>
      <c r="AK52" s="2" t="s">
        <v>364</v>
      </c>
      <c r="AL52" s="2" t="s">
        <v>542</v>
      </c>
      <c r="AM52" s="2" t="s">
        <v>542</v>
      </c>
      <c r="AN52" s="2" t="s">
        <v>542</v>
      </c>
      <c r="AO52" s="2" t="s">
        <v>542</v>
      </c>
      <c r="AP52" s="2" t="s">
        <v>542</v>
      </c>
      <c r="AQ52" s="2" t="s">
        <v>542</v>
      </c>
      <c r="AR52" s="2" t="s">
        <v>542</v>
      </c>
      <c r="AS52" s="2" t="s">
        <v>542</v>
      </c>
      <c r="AT52" s="2" t="s">
        <v>542</v>
      </c>
      <c r="AU52" s="2">
        <v>16</v>
      </c>
      <c r="AV52" s="2">
        <v>0</v>
      </c>
      <c r="AW52" s="2">
        <v>16</v>
      </c>
      <c r="AX52" s="2">
        <v>0</v>
      </c>
      <c r="AY52" s="2">
        <v>2</v>
      </c>
      <c r="AZ52" s="2">
        <v>3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1</v>
      </c>
      <c r="BI52" s="2">
        <v>0</v>
      </c>
      <c r="BJ52" s="2">
        <v>0</v>
      </c>
      <c r="BK52" s="2">
        <v>0</v>
      </c>
      <c r="BL52" s="2">
        <v>0</v>
      </c>
      <c r="BM52" s="2">
        <v>18</v>
      </c>
      <c r="BN52" s="2">
        <v>0.88888888888888884</v>
      </c>
      <c r="BO52" s="2">
        <v>0.88888888888888884</v>
      </c>
      <c r="BP52" s="2">
        <v>2</v>
      </c>
      <c r="BQ52" s="2">
        <v>0.1111111111111111</v>
      </c>
      <c r="BR52" s="2" t="s">
        <v>379</v>
      </c>
      <c r="BS52" s="2" t="s">
        <v>380</v>
      </c>
      <c r="BT52" s="2" t="s">
        <v>381</v>
      </c>
    </row>
    <row r="53" spans="1:72" x14ac:dyDescent="0.2">
      <c r="A53" s="2" t="s">
        <v>611</v>
      </c>
      <c r="B53" s="2" t="s">
        <v>612</v>
      </c>
      <c r="C53" s="2" t="s">
        <v>613</v>
      </c>
      <c r="D53" s="2" t="s">
        <v>18</v>
      </c>
      <c r="E53" s="2" t="s">
        <v>19</v>
      </c>
      <c r="F53" s="2">
        <v>45905</v>
      </c>
      <c r="I53" s="2" t="s">
        <v>20</v>
      </c>
      <c r="J53" s="2" t="s">
        <v>21</v>
      </c>
      <c r="K53" s="2" t="s">
        <v>53</v>
      </c>
      <c r="L53" s="2" t="s">
        <v>53</v>
      </c>
      <c r="M53" s="2" t="s">
        <v>23</v>
      </c>
      <c r="N53" s="2" t="s">
        <v>24</v>
      </c>
      <c r="O53" s="2" t="s">
        <v>614</v>
      </c>
      <c r="P53" s="2" t="s">
        <v>364</v>
      </c>
      <c r="Q53" s="2" t="s">
        <v>364</v>
      </c>
      <c r="R53" s="2" t="s">
        <v>364</v>
      </c>
      <c r="S53" s="2" t="s">
        <v>266</v>
      </c>
      <c r="T53" s="2" t="s">
        <v>364</v>
      </c>
      <c r="U53" s="2" t="s">
        <v>364</v>
      </c>
      <c r="V53" s="2" t="s">
        <v>364</v>
      </c>
      <c r="W53" s="2" t="s">
        <v>369</v>
      </c>
      <c r="X53" s="2" t="s">
        <v>364</v>
      </c>
      <c r="Y53" s="2" t="s">
        <v>364</v>
      </c>
      <c r="Z53" s="2" t="s">
        <v>364</v>
      </c>
      <c r="AA53" s="2" t="s">
        <v>266</v>
      </c>
      <c r="AB53" s="2" t="s">
        <v>364</v>
      </c>
      <c r="AC53" s="2" t="s">
        <v>364</v>
      </c>
      <c r="AD53" s="2" t="s">
        <v>364</v>
      </c>
      <c r="AE53" s="2" t="s">
        <v>364</v>
      </c>
      <c r="AF53" s="2" t="s">
        <v>364</v>
      </c>
      <c r="AG53" s="2" t="s">
        <v>364</v>
      </c>
      <c r="AH53" s="2" t="s">
        <v>266</v>
      </c>
      <c r="AI53" s="2" t="s">
        <v>364</v>
      </c>
      <c r="AJ53" s="2" t="s">
        <v>364</v>
      </c>
      <c r="AK53" s="2" t="s">
        <v>364</v>
      </c>
      <c r="AL53" s="2" t="s">
        <v>542</v>
      </c>
      <c r="AM53" s="2" t="s">
        <v>542</v>
      </c>
      <c r="AN53" s="2" t="s">
        <v>542</v>
      </c>
      <c r="AO53" s="2" t="s">
        <v>542</v>
      </c>
      <c r="AP53" s="2" t="s">
        <v>542</v>
      </c>
      <c r="AQ53" s="2" t="s">
        <v>542</v>
      </c>
      <c r="AR53" s="2" t="s">
        <v>264</v>
      </c>
      <c r="AS53" s="2" t="s">
        <v>542</v>
      </c>
      <c r="AT53" s="2" t="s">
        <v>542</v>
      </c>
      <c r="AU53" s="2">
        <v>19</v>
      </c>
      <c r="AV53" s="2">
        <v>0</v>
      </c>
      <c r="AW53" s="2">
        <v>18</v>
      </c>
      <c r="AX53" s="2">
        <v>0</v>
      </c>
      <c r="AY53" s="2">
        <v>0</v>
      </c>
      <c r="AZ53" s="2">
        <v>3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1</v>
      </c>
      <c r="BI53" s="2">
        <v>0</v>
      </c>
      <c r="BJ53" s="2">
        <v>0</v>
      </c>
      <c r="BK53" s="2">
        <v>1</v>
      </c>
      <c r="BL53" s="2">
        <v>0</v>
      </c>
      <c r="BM53" s="2">
        <v>19</v>
      </c>
      <c r="BN53" s="2">
        <v>1</v>
      </c>
      <c r="BO53" s="2">
        <v>1</v>
      </c>
      <c r="BP53" s="2">
        <v>0</v>
      </c>
      <c r="BQ53" s="2">
        <v>0</v>
      </c>
      <c r="BR53" s="2" t="s">
        <v>379</v>
      </c>
      <c r="BS53" s="2" t="s">
        <v>380</v>
      </c>
      <c r="BT53" s="2" t="s">
        <v>381</v>
      </c>
    </row>
    <row r="54" spans="1:72" x14ac:dyDescent="0.2">
      <c r="A54" s="2" t="s">
        <v>122</v>
      </c>
      <c r="B54" s="2" t="s">
        <v>123</v>
      </c>
      <c r="C54" s="2" t="s">
        <v>124</v>
      </c>
      <c r="D54" s="2" t="s">
        <v>18</v>
      </c>
      <c r="E54" s="2" t="s">
        <v>19</v>
      </c>
      <c r="F54" s="2">
        <v>45174</v>
      </c>
      <c r="I54" s="2" t="s">
        <v>20</v>
      </c>
      <c r="J54" s="2" t="s">
        <v>21</v>
      </c>
      <c r="K54" s="2" t="s">
        <v>29</v>
      </c>
      <c r="L54" s="2" t="s">
        <v>29</v>
      </c>
      <c r="M54" s="2" t="s">
        <v>36</v>
      </c>
      <c r="N54" s="2" t="s">
        <v>24</v>
      </c>
      <c r="O54" s="2" t="s">
        <v>125</v>
      </c>
      <c r="P54" s="2" t="s">
        <v>364</v>
      </c>
      <c r="Q54" s="2" t="s">
        <v>364</v>
      </c>
      <c r="R54" s="2" t="s">
        <v>364</v>
      </c>
      <c r="S54" s="2" t="s">
        <v>266</v>
      </c>
      <c r="T54" s="2" t="s">
        <v>364</v>
      </c>
      <c r="U54" s="2" t="s">
        <v>364</v>
      </c>
      <c r="V54" s="2" t="s">
        <v>364</v>
      </c>
      <c r="W54" s="2" t="s">
        <v>370</v>
      </c>
      <c r="X54" s="2" t="s">
        <v>364</v>
      </c>
      <c r="Y54" s="2" t="s">
        <v>364</v>
      </c>
      <c r="Z54" s="2" t="s">
        <v>266</v>
      </c>
      <c r="AA54" s="2" t="s">
        <v>364</v>
      </c>
      <c r="AB54" s="2" t="s">
        <v>364</v>
      </c>
      <c r="AC54" s="2" t="s">
        <v>364</v>
      </c>
      <c r="AD54" s="2" t="s">
        <v>364</v>
      </c>
      <c r="AE54" s="2" t="s">
        <v>364</v>
      </c>
      <c r="AF54" s="2" t="s">
        <v>364</v>
      </c>
      <c r="AG54" s="2" t="s">
        <v>266</v>
      </c>
      <c r="AH54" s="2" t="s">
        <v>364</v>
      </c>
      <c r="AI54" s="2" t="s">
        <v>364</v>
      </c>
      <c r="AJ54" s="2" t="s">
        <v>364</v>
      </c>
      <c r="AK54" s="2" t="s">
        <v>364</v>
      </c>
      <c r="AL54" s="2" t="s">
        <v>542</v>
      </c>
      <c r="AM54" s="2" t="s">
        <v>542</v>
      </c>
      <c r="AN54" s="2" t="s">
        <v>542</v>
      </c>
      <c r="AO54" s="2" t="s">
        <v>542</v>
      </c>
      <c r="AP54" s="2" t="s">
        <v>542</v>
      </c>
      <c r="AQ54" s="2" t="s">
        <v>542</v>
      </c>
      <c r="AR54" s="2" t="s">
        <v>542</v>
      </c>
      <c r="AS54" s="2" t="s">
        <v>542</v>
      </c>
      <c r="AT54" s="2" t="s">
        <v>542</v>
      </c>
      <c r="AU54" s="2">
        <v>18</v>
      </c>
      <c r="AV54" s="2">
        <v>0</v>
      </c>
      <c r="AW54" s="2">
        <v>18</v>
      </c>
      <c r="AX54" s="2">
        <v>0</v>
      </c>
      <c r="AY54" s="2">
        <v>0</v>
      </c>
      <c r="AZ54" s="2">
        <v>3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1</v>
      </c>
      <c r="BM54" s="2">
        <v>18</v>
      </c>
      <c r="BN54" s="2">
        <v>1</v>
      </c>
      <c r="BO54" s="2">
        <v>1</v>
      </c>
      <c r="BP54" s="2">
        <v>0</v>
      </c>
      <c r="BQ54" s="2">
        <v>0</v>
      </c>
      <c r="BR54" s="2" t="s">
        <v>382</v>
      </c>
      <c r="BS54" s="2" t="s">
        <v>383</v>
      </c>
      <c r="BT54" s="2" t="s">
        <v>381</v>
      </c>
    </row>
    <row r="55" spans="1:72" x14ac:dyDescent="0.2">
      <c r="A55" s="2" t="s">
        <v>15</v>
      </c>
      <c r="B55" s="2" t="s">
        <v>16</v>
      </c>
      <c r="C55" s="2" t="s">
        <v>17</v>
      </c>
      <c r="D55" s="2" t="s">
        <v>18</v>
      </c>
      <c r="E55" s="2" t="s">
        <v>19</v>
      </c>
      <c r="F55" s="2">
        <v>45174</v>
      </c>
      <c r="I55" s="2" t="s">
        <v>20</v>
      </c>
      <c r="J55" s="2" t="s">
        <v>21</v>
      </c>
      <c r="K55" s="2" t="s">
        <v>29</v>
      </c>
      <c r="L55" s="2" t="s">
        <v>29</v>
      </c>
      <c r="M55" s="2" t="s">
        <v>23</v>
      </c>
      <c r="N55" s="2" t="s">
        <v>45</v>
      </c>
      <c r="O55" s="2" t="s">
        <v>25</v>
      </c>
      <c r="P55" s="2" t="s">
        <v>364</v>
      </c>
      <c r="Q55" s="2" t="s">
        <v>364</v>
      </c>
      <c r="R55" s="2" t="s">
        <v>364</v>
      </c>
      <c r="S55" s="2" t="s">
        <v>364</v>
      </c>
      <c r="T55" s="2" t="s">
        <v>266</v>
      </c>
      <c r="U55" s="2" t="s">
        <v>364</v>
      </c>
      <c r="V55" s="2" t="s">
        <v>364</v>
      </c>
      <c r="W55" s="2" t="s">
        <v>369</v>
      </c>
      <c r="X55" s="2" t="s">
        <v>364</v>
      </c>
      <c r="Y55" s="2" t="s">
        <v>364</v>
      </c>
      <c r="Z55" s="2" t="s">
        <v>364</v>
      </c>
      <c r="AA55" s="2" t="s">
        <v>266</v>
      </c>
      <c r="AB55" s="2" t="s">
        <v>364</v>
      </c>
      <c r="AC55" s="2" t="s">
        <v>264</v>
      </c>
      <c r="AD55" s="2" t="s">
        <v>364</v>
      </c>
      <c r="AE55" s="2" t="s">
        <v>364</v>
      </c>
      <c r="AF55" s="2" t="s">
        <v>364</v>
      </c>
      <c r="AG55" s="2" t="s">
        <v>266</v>
      </c>
      <c r="AH55" s="2" t="s">
        <v>364</v>
      </c>
      <c r="AI55" s="2" t="s">
        <v>364</v>
      </c>
      <c r="AJ55" s="2" t="s">
        <v>364</v>
      </c>
      <c r="AK55" s="2" t="s">
        <v>364</v>
      </c>
      <c r="AL55" s="2" t="s">
        <v>542</v>
      </c>
      <c r="AM55" s="2" t="s">
        <v>542</v>
      </c>
      <c r="AN55" s="2" t="s">
        <v>542</v>
      </c>
      <c r="AO55" s="2" t="s">
        <v>542</v>
      </c>
      <c r="AP55" s="2" t="s">
        <v>542</v>
      </c>
      <c r="AQ55" s="2" t="s">
        <v>542</v>
      </c>
      <c r="AR55" s="2" t="s">
        <v>542</v>
      </c>
      <c r="AS55" s="2" t="s">
        <v>542</v>
      </c>
      <c r="AT55" s="2" t="s">
        <v>542</v>
      </c>
      <c r="AU55" s="2">
        <v>18</v>
      </c>
      <c r="AV55" s="2">
        <v>0</v>
      </c>
      <c r="AW55" s="2">
        <v>17</v>
      </c>
      <c r="AX55" s="2">
        <v>0</v>
      </c>
      <c r="AY55" s="2">
        <v>0</v>
      </c>
      <c r="AZ55" s="2">
        <v>3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1</v>
      </c>
      <c r="BI55" s="2">
        <v>0</v>
      </c>
      <c r="BJ55" s="2">
        <v>0</v>
      </c>
      <c r="BK55" s="2">
        <v>1</v>
      </c>
      <c r="BL55" s="2">
        <v>0</v>
      </c>
      <c r="BM55" s="2">
        <v>18</v>
      </c>
      <c r="BN55" s="2">
        <v>1</v>
      </c>
      <c r="BO55" s="2">
        <v>1</v>
      </c>
      <c r="BP55" s="2">
        <v>0</v>
      </c>
      <c r="BQ55" s="2">
        <v>0</v>
      </c>
      <c r="BR55" s="2" t="s">
        <v>382</v>
      </c>
      <c r="BS55" s="2" t="s">
        <v>383</v>
      </c>
      <c r="BT55" s="2" t="s">
        <v>381</v>
      </c>
    </row>
    <row r="56" spans="1:72" x14ac:dyDescent="0.2">
      <c r="A56" s="2" t="s">
        <v>521</v>
      </c>
      <c r="B56" s="2" t="s">
        <v>581</v>
      </c>
      <c r="C56" s="2" t="s">
        <v>522</v>
      </c>
      <c r="D56" s="2" t="s">
        <v>18</v>
      </c>
      <c r="E56" s="2" t="s">
        <v>19</v>
      </c>
      <c r="F56" s="2">
        <v>45850</v>
      </c>
      <c r="I56" s="2" t="s">
        <v>20</v>
      </c>
      <c r="J56" s="2" t="s">
        <v>21</v>
      </c>
      <c r="K56" s="2" t="s">
        <v>22</v>
      </c>
      <c r="L56" s="2" t="s">
        <v>22</v>
      </c>
      <c r="M56" s="2" t="s">
        <v>23</v>
      </c>
      <c r="N56" s="2" t="s">
        <v>24</v>
      </c>
      <c r="O56" s="2" t="s">
        <v>81</v>
      </c>
      <c r="P56" s="2" t="s">
        <v>364</v>
      </c>
      <c r="Q56" s="2" t="s">
        <v>364</v>
      </c>
      <c r="R56" s="2" t="s">
        <v>364</v>
      </c>
      <c r="S56" s="2" t="s">
        <v>266</v>
      </c>
      <c r="T56" s="2" t="s">
        <v>266</v>
      </c>
      <c r="U56" s="2" t="s">
        <v>364</v>
      </c>
      <c r="V56" s="2" t="s">
        <v>364</v>
      </c>
      <c r="W56" s="2" t="s">
        <v>370</v>
      </c>
      <c r="X56" s="2" t="s">
        <v>364</v>
      </c>
      <c r="Y56" s="2" t="s">
        <v>364</v>
      </c>
      <c r="Z56" s="2" t="s">
        <v>364</v>
      </c>
      <c r="AA56" s="2" t="s">
        <v>266</v>
      </c>
      <c r="AB56" s="2" t="s">
        <v>364</v>
      </c>
      <c r="AC56" s="2" t="s">
        <v>364</v>
      </c>
      <c r="AD56" s="2" t="s">
        <v>364</v>
      </c>
      <c r="AE56" s="2" t="s">
        <v>264</v>
      </c>
      <c r="AF56" s="2" t="s">
        <v>264</v>
      </c>
      <c r="AG56" s="2" t="s">
        <v>264</v>
      </c>
      <c r="AH56" s="2" t="s">
        <v>266</v>
      </c>
      <c r="AI56" s="2" t="s">
        <v>264</v>
      </c>
      <c r="AJ56" s="2" t="s">
        <v>364</v>
      </c>
      <c r="AK56" s="2" t="s">
        <v>364</v>
      </c>
      <c r="AL56" s="2" t="s">
        <v>542</v>
      </c>
      <c r="AM56" s="2" t="s">
        <v>542</v>
      </c>
      <c r="AN56" s="2" t="s">
        <v>542</v>
      </c>
      <c r="AO56" s="2" t="s">
        <v>542</v>
      </c>
      <c r="AP56" s="2" t="s">
        <v>542</v>
      </c>
      <c r="AQ56" s="2" t="s">
        <v>542</v>
      </c>
      <c r="AR56" s="2" t="s">
        <v>542</v>
      </c>
      <c r="AS56" s="2" t="s">
        <v>542</v>
      </c>
      <c r="AT56" s="2" t="s">
        <v>542</v>
      </c>
      <c r="AU56" s="2">
        <v>13</v>
      </c>
      <c r="AV56" s="2">
        <v>0</v>
      </c>
      <c r="AW56" s="2">
        <v>13</v>
      </c>
      <c r="AX56" s="2">
        <v>0</v>
      </c>
      <c r="AY56" s="2">
        <v>0</v>
      </c>
      <c r="AZ56" s="2">
        <v>4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4</v>
      </c>
      <c r="BI56" s="2">
        <v>0</v>
      </c>
      <c r="BJ56" s="2">
        <v>0</v>
      </c>
      <c r="BK56" s="2">
        <v>0</v>
      </c>
      <c r="BL56" s="2">
        <v>1</v>
      </c>
      <c r="BM56" s="2">
        <v>13</v>
      </c>
      <c r="BN56" s="2">
        <v>1</v>
      </c>
      <c r="BO56" s="2">
        <v>1</v>
      </c>
      <c r="BP56" s="2">
        <v>0</v>
      </c>
      <c r="BQ56" s="2">
        <v>0</v>
      </c>
      <c r="BR56" s="2" t="s">
        <v>384</v>
      </c>
      <c r="BS56" s="2" t="s">
        <v>385</v>
      </c>
      <c r="BT56" s="2" t="s">
        <v>381</v>
      </c>
    </row>
    <row r="57" spans="1:72" x14ac:dyDescent="0.2">
      <c r="A57" s="2" t="s">
        <v>556</v>
      </c>
      <c r="B57" s="2" t="s">
        <v>743</v>
      </c>
      <c r="C57" s="2" t="s">
        <v>559</v>
      </c>
      <c r="D57" s="2" t="s">
        <v>18</v>
      </c>
      <c r="E57" s="2" t="s">
        <v>19</v>
      </c>
      <c r="F57" s="2">
        <v>45883</v>
      </c>
      <c r="I57" s="2" t="s">
        <v>20</v>
      </c>
      <c r="J57" s="2" t="s">
        <v>21</v>
      </c>
      <c r="K57" s="2" t="s">
        <v>22</v>
      </c>
      <c r="L57" s="2" t="s">
        <v>22</v>
      </c>
      <c r="M57" s="2" t="s">
        <v>36</v>
      </c>
      <c r="N57" s="2" t="s">
        <v>24</v>
      </c>
      <c r="O57" s="2" t="s">
        <v>404</v>
      </c>
      <c r="P57" s="2" t="s">
        <v>364</v>
      </c>
      <c r="Q57" s="2" t="s">
        <v>364</v>
      </c>
      <c r="R57" s="2" t="s">
        <v>364</v>
      </c>
      <c r="S57" s="2" t="s">
        <v>266</v>
      </c>
      <c r="T57" s="2" t="s">
        <v>364</v>
      </c>
      <c r="U57" s="2" t="s">
        <v>364</v>
      </c>
      <c r="V57" s="2" t="s">
        <v>364</v>
      </c>
      <c r="W57" s="2" t="s">
        <v>369</v>
      </c>
      <c r="X57" s="2" t="s">
        <v>364</v>
      </c>
      <c r="Y57" s="2" t="s">
        <v>364</v>
      </c>
      <c r="Z57" s="2" t="s">
        <v>266</v>
      </c>
      <c r="AA57" s="2" t="s">
        <v>364</v>
      </c>
      <c r="AB57" s="2" t="s">
        <v>364</v>
      </c>
      <c r="AC57" s="2" t="s">
        <v>364</v>
      </c>
      <c r="AD57" s="2" t="s">
        <v>364</v>
      </c>
      <c r="AE57" s="2" t="s">
        <v>364</v>
      </c>
      <c r="AF57" s="2" t="s">
        <v>364</v>
      </c>
      <c r="AG57" s="2" t="s">
        <v>266</v>
      </c>
      <c r="AH57" s="2" t="s">
        <v>364</v>
      </c>
      <c r="AI57" s="2" t="s">
        <v>364</v>
      </c>
      <c r="AJ57" s="2" t="s">
        <v>364</v>
      </c>
      <c r="AK57" s="2" t="s">
        <v>364</v>
      </c>
      <c r="AL57" s="2" t="s">
        <v>542</v>
      </c>
      <c r="AM57" s="2" t="s">
        <v>542</v>
      </c>
      <c r="AN57" s="2" t="s">
        <v>542</v>
      </c>
      <c r="AO57" s="2" t="s">
        <v>542</v>
      </c>
      <c r="AP57" s="2" t="s">
        <v>542</v>
      </c>
      <c r="AQ57" s="2" t="s">
        <v>542</v>
      </c>
      <c r="AR57" s="2" t="s">
        <v>542</v>
      </c>
      <c r="AS57" s="2" t="s">
        <v>542</v>
      </c>
      <c r="AT57" s="2" t="s">
        <v>542</v>
      </c>
      <c r="AU57" s="2">
        <v>19</v>
      </c>
      <c r="AV57" s="2">
        <v>0</v>
      </c>
      <c r="AW57" s="2">
        <v>18</v>
      </c>
      <c r="AX57" s="2">
        <v>0</v>
      </c>
      <c r="AY57" s="2">
        <v>0</v>
      </c>
      <c r="AZ57" s="2">
        <v>3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1</v>
      </c>
      <c r="BL57" s="2">
        <v>0</v>
      </c>
      <c r="BM57" s="2">
        <v>19</v>
      </c>
      <c r="BN57" s="2">
        <v>1</v>
      </c>
      <c r="BO57" s="2">
        <v>1</v>
      </c>
      <c r="BP57" s="2">
        <v>0</v>
      </c>
      <c r="BQ57" s="2">
        <v>0</v>
      </c>
      <c r="BR57" s="2" t="s">
        <v>384</v>
      </c>
      <c r="BS57" s="2" t="s">
        <v>385</v>
      </c>
      <c r="BT57" s="2" t="s">
        <v>381</v>
      </c>
    </row>
    <row r="58" spans="1:72" x14ac:dyDescent="0.2">
      <c r="A58" s="2" t="s">
        <v>354</v>
      </c>
      <c r="B58" s="2" t="s">
        <v>571</v>
      </c>
      <c r="C58" s="2" t="s">
        <v>355</v>
      </c>
      <c r="D58" s="2" t="s">
        <v>18</v>
      </c>
      <c r="E58" s="2" t="s">
        <v>19</v>
      </c>
      <c r="F58" s="2">
        <v>45720</v>
      </c>
      <c r="I58" s="2" t="s">
        <v>20</v>
      </c>
      <c r="J58" s="2" t="s">
        <v>21</v>
      </c>
      <c r="K58" s="2" t="s">
        <v>51</v>
      </c>
      <c r="L58" s="2" t="s">
        <v>51</v>
      </c>
      <c r="M58" s="2" t="s">
        <v>23</v>
      </c>
      <c r="N58" s="2" t="s">
        <v>30</v>
      </c>
      <c r="O58" s="2" t="s">
        <v>356</v>
      </c>
      <c r="P58" s="2" t="s">
        <v>364</v>
      </c>
      <c r="Q58" s="2" t="s">
        <v>364</v>
      </c>
      <c r="R58" s="2" t="s">
        <v>364</v>
      </c>
      <c r="S58" s="2" t="s">
        <v>364</v>
      </c>
      <c r="T58" s="2" t="s">
        <v>266</v>
      </c>
      <c r="U58" s="2" t="s">
        <v>364</v>
      </c>
      <c r="V58" s="2" t="s">
        <v>364</v>
      </c>
      <c r="W58" s="2" t="s">
        <v>370</v>
      </c>
      <c r="X58" s="2" t="s">
        <v>364</v>
      </c>
      <c r="Y58" s="2" t="s">
        <v>364</v>
      </c>
      <c r="Z58" s="2" t="s">
        <v>364</v>
      </c>
      <c r="AA58" s="2" t="s">
        <v>266</v>
      </c>
      <c r="AB58" s="2" t="s">
        <v>364</v>
      </c>
      <c r="AC58" s="2" t="s">
        <v>364</v>
      </c>
      <c r="AD58" s="2" t="s">
        <v>364</v>
      </c>
      <c r="AE58" s="2" t="s">
        <v>364</v>
      </c>
      <c r="AF58" s="2" t="s">
        <v>364</v>
      </c>
      <c r="AG58" s="2" t="s">
        <v>364</v>
      </c>
      <c r="AH58" s="2" t="s">
        <v>266</v>
      </c>
      <c r="AI58" s="2" t="s">
        <v>364</v>
      </c>
      <c r="AJ58" s="2" t="s">
        <v>364</v>
      </c>
      <c r="AK58" s="2" t="s">
        <v>364</v>
      </c>
      <c r="AL58" s="2" t="s">
        <v>542</v>
      </c>
      <c r="AM58" s="2" t="s">
        <v>542</v>
      </c>
      <c r="AN58" s="2" t="s">
        <v>542</v>
      </c>
      <c r="AO58" s="2" t="s">
        <v>542</v>
      </c>
      <c r="AP58" s="2" t="s">
        <v>542</v>
      </c>
      <c r="AQ58" s="2" t="s">
        <v>542</v>
      </c>
      <c r="AR58" s="2" t="s">
        <v>542</v>
      </c>
      <c r="AS58" s="2" t="s">
        <v>542</v>
      </c>
      <c r="AT58" s="2" t="s">
        <v>542</v>
      </c>
      <c r="AU58" s="2">
        <v>18</v>
      </c>
      <c r="AV58" s="2">
        <v>0</v>
      </c>
      <c r="AW58" s="2">
        <v>18</v>
      </c>
      <c r="AX58" s="2">
        <v>0</v>
      </c>
      <c r="AY58" s="2">
        <v>0</v>
      </c>
      <c r="AZ58" s="2">
        <v>3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1</v>
      </c>
      <c r="BM58" s="2">
        <v>18</v>
      </c>
      <c r="BN58" s="2">
        <v>1</v>
      </c>
      <c r="BO58" s="2">
        <v>1</v>
      </c>
      <c r="BP58" s="2">
        <v>0</v>
      </c>
      <c r="BQ58" s="2">
        <v>0</v>
      </c>
      <c r="BR58" s="2" t="s">
        <v>386</v>
      </c>
      <c r="BS58" s="2" t="s">
        <v>387</v>
      </c>
      <c r="BT58" s="2" t="s">
        <v>381</v>
      </c>
    </row>
    <row r="59" spans="1:72" x14ac:dyDescent="0.2">
      <c r="A59" s="2" t="s">
        <v>191</v>
      </c>
      <c r="B59" s="2" t="s">
        <v>192</v>
      </c>
      <c r="C59" s="2" t="s">
        <v>193</v>
      </c>
      <c r="D59" s="2" t="s">
        <v>18</v>
      </c>
      <c r="E59" s="2" t="s">
        <v>19</v>
      </c>
      <c r="F59" s="2">
        <v>44459</v>
      </c>
      <c r="I59" s="2" t="s">
        <v>20</v>
      </c>
      <c r="J59" s="2" t="s">
        <v>21</v>
      </c>
      <c r="K59" s="2" t="s">
        <v>51</v>
      </c>
      <c r="L59" s="2" t="s">
        <v>51</v>
      </c>
      <c r="M59" s="2" t="s">
        <v>23</v>
      </c>
      <c r="N59" s="2" t="s">
        <v>24</v>
      </c>
      <c r="O59" s="2" t="s">
        <v>286</v>
      </c>
      <c r="P59" s="2" t="s">
        <v>250</v>
      </c>
      <c r="Q59" s="2" t="s">
        <v>250</v>
      </c>
      <c r="R59" s="2" t="s">
        <v>250</v>
      </c>
      <c r="S59" s="2" t="s">
        <v>250</v>
      </c>
      <c r="T59" s="2" t="s">
        <v>250</v>
      </c>
      <c r="U59" s="2" t="s">
        <v>250</v>
      </c>
      <c r="V59" s="2" t="s">
        <v>250</v>
      </c>
      <c r="W59" s="2" t="s">
        <v>250</v>
      </c>
      <c r="X59" s="2" t="s">
        <v>250</v>
      </c>
      <c r="Y59" s="2" t="s">
        <v>250</v>
      </c>
      <c r="Z59" s="2" t="s">
        <v>250</v>
      </c>
      <c r="AA59" s="2" t="s">
        <v>250</v>
      </c>
      <c r="AB59" s="2" t="s">
        <v>250</v>
      </c>
      <c r="AC59" s="2" t="s">
        <v>250</v>
      </c>
      <c r="AD59" s="2" t="s">
        <v>250</v>
      </c>
      <c r="AE59" s="2" t="s">
        <v>250</v>
      </c>
      <c r="AF59" s="2" t="s">
        <v>250</v>
      </c>
      <c r="AG59" s="2" t="s">
        <v>250</v>
      </c>
      <c r="AH59" s="2" t="s">
        <v>250</v>
      </c>
      <c r="AI59" s="2" t="s">
        <v>250</v>
      </c>
      <c r="AJ59" s="2" t="s">
        <v>250</v>
      </c>
      <c r="AK59" s="2" t="s">
        <v>250</v>
      </c>
      <c r="AL59" s="2" t="s">
        <v>250</v>
      </c>
      <c r="AM59" s="2" t="s">
        <v>250</v>
      </c>
      <c r="AN59" s="2" t="s">
        <v>250</v>
      </c>
      <c r="AO59" s="2" t="s">
        <v>250</v>
      </c>
      <c r="AP59" s="2" t="s">
        <v>250</v>
      </c>
      <c r="AQ59" s="2" t="s">
        <v>250</v>
      </c>
      <c r="AR59" s="2" t="s">
        <v>250</v>
      </c>
      <c r="AS59" s="2" t="s">
        <v>250</v>
      </c>
      <c r="AT59" s="2" t="s">
        <v>542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30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30</v>
      </c>
      <c r="BN59" s="2">
        <v>0</v>
      </c>
      <c r="BO59" s="2">
        <v>0</v>
      </c>
      <c r="BP59" s="2">
        <v>30</v>
      </c>
      <c r="BQ59" s="2">
        <v>1</v>
      </c>
      <c r="BR59" s="2" t="s">
        <v>386</v>
      </c>
      <c r="BS59" s="2" t="s">
        <v>387</v>
      </c>
      <c r="BT59" s="2" t="s">
        <v>378</v>
      </c>
    </row>
    <row r="60" spans="1:72" x14ac:dyDescent="0.2">
      <c r="A60" s="2" t="s">
        <v>168</v>
      </c>
      <c r="B60" s="2" t="s">
        <v>169</v>
      </c>
      <c r="C60" s="2" t="s">
        <v>170</v>
      </c>
      <c r="D60" s="2" t="s">
        <v>18</v>
      </c>
      <c r="E60" s="2" t="s">
        <v>19</v>
      </c>
      <c r="F60" s="2">
        <v>45810</v>
      </c>
      <c r="I60" s="2" t="s">
        <v>20</v>
      </c>
      <c r="J60" s="2" t="s">
        <v>101</v>
      </c>
      <c r="K60" s="2" t="s">
        <v>503</v>
      </c>
      <c r="L60" s="2" t="s">
        <v>503</v>
      </c>
      <c r="M60" s="2" t="s">
        <v>36</v>
      </c>
      <c r="N60" s="2" t="s">
        <v>24</v>
      </c>
      <c r="O60" s="2" t="s">
        <v>171</v>
      </c>
      <c r="P60" s="2" t="s">
        <v>364</v>
      </c>
      <c r="Q60" s="2" t="s">
        <v>249</v>
      </c>
      <c r="R60" s="2" t="s">
        <v>364</v>
      </c>
      <c r="S60" s="2" t="s">
        <v>266</v>
      </c>
      <c r="T60" s="2" t="s">
        <v>364</v>
      </c>
      <c r="U60" s="2" t="s">
        <v>364</v>
      </c>
      <c r="V60" s="2" t="s">
        <v>364</v>
      </c>
      <c r="W60" s="2" t="s">
        <v>369</v>
      </c>
      <c r="X60" s="2" t="s">
        <v>364</v>
      </c>
      <c r="Y60" s="2" t="s">
        <v>364</v>
      </c>
      <c r="Z60" s="2" t="s">
        <v>266</v>
      </c>
      <c r="AA60" s="2" t="s">
        <v>364</v>
      </c>
      <c r="AB60" s="2" t="s">
        <v>364</v>
      </c>
      <c r="AC60" s="2" t="s">
        <v>364</v>
      </c>
      <c r="AD60" s="2" t="s">
        <v>249</v>
      </c>
      <c r="AE60" s="2" t="s">
        <v>364</v>
      </c>
      <c r="AF60" s="2" t="s">
        <v>264</v>
      </c>
      <c r="AG60" s="2" t="s">
        <v>266</v>
      </c>
      <c r="AH60" s="2" t="s">
        <v>264</v>
      </c>
      <c r="AI60" s="2" t="s">
        <v>264</v>
      </c>
      <c r="AJ60" s="2" t="s">
        <v>264</v>
      </c>
      <c r="AK60" s="2" t="s">
        <v>264</v>
      </c>
      <c r="AL60" s="2" t="s">
        <v>266</v>
      </c>
      <c r="AM60" s="2" t="s">
        <v>542</v>
      </c>
      <c r="AN60" s="2" t="s">
        <v>542</v>
      </c>
      <c r="AO60" s="2" t="s">
        <v>542</v>
      </c>
      <c r="AP60" s="2" t="s">
        <v>542</v>
      </c>
      <c r="AQ60" s="2" t="s">
        <v>542</v>
      </c>
      <c r="AR60" s="2" t="s">
        <v>542</v>
      </c>
      <c r="AS60" s="2" t="s">
        <v>542</v>
      </c>
      <c r="AT60" s="2" t="s">
        <v>542</v>
      </c>
      <c r="AU60" s="2">
        <v>12</v>
      </c>
      <c r="AV60" s="2">
        <v>2</v>
      </c>
      <c r="AW60" s="2">
        <v>11</v>
      </c>
      <c r="AX60" s="2">
        <v>0</v>
      </c>
      <c r="AY60" s="2">
        <v>0</v>
      </c>
      <c r="AZ60" s="2">
        <v>4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5</v>
      </c>
      <c r="BI60" s="2">
        <v>0</v>
      </c>
      <c r="BJ60" s="2">
        <v>0</v>
      </c>
      <c r="BK60" s="2">
        <v>1</v>
      </c>
      <c r="BL60" s="2">
        <v>0</v>
      </c>
      <c r="BM60" s="2">
        <v>14</v>
      </c>
      <c r="BN60" s="2">
        <v>0.8571428571428571</v>
      </c>
      <c r="BO60" s="2">
        <v>0.8571428571428571</v>
      </c>
      <c r="BP60" s="2">
        <v>2</v>
      </c>
      <c r="BQ60" s="2">
        <v>0.14285714285714285</v>
      </c>
      <c r="BR60" s="2" t="s">
        <v>504</v>
      </c>
      <c r="BS60" s="2" t="s">
        <v>505</v>
      </c>
      <c r="BT60" s="2" t="s">
        <v>381</v>
      </c>
    </row>
    <row r="61" spans="1:72" x14ac:dyDescent="0.2">
      <c r="A61" s="2" t="s">
        <v>72</v>
      </c>
      <c r="B61" s="2" t="s">
        <v>73</v>
      </c>
      <c r="C61" s="2" t="s">
        <v>74</v>
      </c>
      <c r="D61" s="2" t="s">
        <v>18</v>
      </c>
      <c r="E61" s="2" t="s">
        <v>19</v>
      </c>
      <c r="F61" s="2">
        <v>45265</v>
      </c>
      <c r="I61" s="2" t="s">
        <v>34</v>
      </c>
      <c r="J61" s="2" t="s">
        <v>21</v>
      </c>
      <c r="K61" s="2" t="s">
        <v>52</v>
      </c>
      <c r="L61" s="2" t="s">
        <v>52</v>
      </c>
      <c r="M61" s="2" t="s">
        <v>36</v>
      </c>
      <c r="N61" s="2" t="s">
        <v>45</v>
      </c>
      <c r="O61" s="2" t="s">
        <v>75</v>
      </c>
      <c r="P61" s="2" t="s">
        <v>255</v>
      </c>
      <c r="Q61" s="2" t="s">
        <v>255</v>
      </c>
      <c r="R61" s="2" t="s">
        <v>364</v>
      </c>
      <c r="S61" s="2" t="s">
        <v>266</v>
      </c>
      <c r="T61" s="2" t="s">
        <v>364</v>
      </c>
      <c r="U61" s="2" t="s">
        <v>364</v>
      </c>
      <c r="V61" s="2" t="s">
        <v>364</v>
      </c>
      <c r="W61" s="2" t="s">
        <v>370</v>
      </c>
      <c r="X61" s="2" t="s">
        <v>364</v>
      </c>
      <c r="Y61" s="2" t="s">
        <v>364</v>
      </c>
      <c r="Z61" s="2" t="s">
        <v>266</v>
      </c>
      <c r="AA61" s="2" t="s">
        <v>364</v>
      </c>
      <c r="AB61" s="2" t="s">
        <v>364</v>
      </c>
      <c r="AC61" s="2" t="s">
        <v>364</v>
      </c>
      <c r="AD61" s="2" t="s">
        <v>364</v>
      </c>
      <c r="AE61" s="2" t="s">
        <v>364</v>
      </c>
      <c r="AF61" s="2" t="s">
        <v>364</v>
      </c>
      <c r="AG61" s="2" t="s">
        <v>266</v>
      </c>
      <c r="AH61" s="2" t="s">
        <v>364</v>
      </c>
      <c r="AI61" s="2" t="s">
        <v>364</v>
      </c>
      <c r="AJ61" s="2" t="s">
        <v>364</v>
      </c>
      <c r="AK61" s="2" t="s">
        <v>364</v>
      </c>
      <c r="AL61" s="2" t="s">
        <v>542</v>
      </c>
      <c r="AM61" s="2" t="s">
        <v>542</v>
      </c>
      <c r="AN61" s="2" t="s">
        <v>542</v>
      </c>
      <c r="AO61" s="2" t="s">
        <v>542</v>
      </c>
      <c r="AP61" s="2" t="s">
        <v>542</v>
      </c>
      <c r="AQ61" s="2" t="s">
        <v>542</v>
      </c>
      <c r="AR61" s="2" t="s">
        <v>542</v>
      </c>
      <c r="AS61" s="2" t="s">
        <v>542</v>
      </c>
      <c r="AT61" s="2" t="s">
        <v>542</v>
      </c>
      <c r="AU61" s="2">
        <v>16</v>
      </c>
      <c r="AV61" s="2">
        <v>0</v>
      </c>
      <c r="AW61" s="2">
        <v>16</v>
      </c>
      <c r="AX61" s="2">
        <v>0</v>
      </c>
      <c r="AY61" s="2">
        <v>0</v>
      </c>
      <c r="AZ61" s="2">
        <v>3</v>
      </c>
      <c r="BA61" s="2">
        <v>0</v>
      </c>
      <c r="BB61" s="2">
        <v>2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1</v>
      </c>
      <c r="BM61" s="2">
        <v>16</v>
      </c>
      <c r="BN61" s="2">
        <v>1</v>
      </c>
      <c r="BO61" s="2">
        <v>1</v>
      </c>
      <c r="BP61" s="2">
        <v>0</v>
      </c>
      <c r="BQ61" s="2">
        <v>0</v>
      </c>
      <c r="BR61" s="2" t="s">
        <v>390</v>
      </c>
      <c r="BS61" s="2" t="s">
        <v>391</v>
      </c>
      <c r="BT61" s="2" t="s">
        <v>381</v>
      </c>
    </row>
    <row r="62" spans="1:72" x14ac:dyDescent="0.2">
      <c r="A62" s="2" t="s">
        <v>541</v>
      </c>
      <c r="B62" s="2" t="s">
        <v>597</v>
      </c>
      <c r="C62" s="2" t="s">
        <v>543</v>
      </c>
      <c r="D62" s="2" t="s">
        <v>18</v>
      </c>
      <c r="E62" s="2" t="s">
        <v>19</v>
      </c>
      <c r="F62" s="2">
        <v>45931</v>
      </c>
      <c r="I62" s="2" t="s">
        <v>41</v>
      </c>
      <c r="J62" s="2" t="s">
        <v>21</v>
      </c>
      <c r="K62" s="2" t="s">
        <v>42</v>
      </c>
      <c r="L62" s="2" t="s">
        <v>42</v>
      </c>
      <c r="M62" s="2" t="s">
        <v>143</v>
      </c>
      <c r="N62" s="2" t="s">
        <v>24</v>
      </c>
      <c r="O62" s="2" t="s">
        <v>468</v>
      </c>
      <c r="P62" s="2" t="s">
        <v>364</v>
      </c>
      <c r="Q62" s="2" t="s">
        <v>364</v>
      </c>
      <c r="R62" s="2" t="s">
        <v>364</v>
      </c>
      <c r="S62" s="2" t="s">
        <v>364</v>
      </c>
      <c r="T62" s="2" t="s">
        <v>266</v>
      </c>
      <c r="U62" s="2" t="s">
        <v>364</v>
      </c>
      <c r="V62" s="2" t="s">
        <v>364</v>
      </c>
      <c r="W62" s="2" t="s">
        <v>369</v>
      </c>
      <c r="X62" s="2" t="s">
        <v>364</v>
      </c>
      <c r="Y62" s="2" t="s">
        <v>266</v>
      </c>
      <c r="Z62" s="2" t="s">
        <v>364</v>
      </c>
      <c r="AA62" s="2" t="s">
        <v>364</v>
      </c>
      <c r="AB62" s="2" t="s">
        <v>364</v>
      </c>
      <c r="AC62" s="2" t="s">
        <v>364</v>
      </c>
      <c r="AD62" s="2" t="s">
        <v>364</v>
      </c>
      <c r="AE62" s="2" t="s">
        <v>364</v>
      </c>
      <c r="AF62" s="2" t="s">
        <v>266</v>
      </c>
      <c r="AG62" s="2" t="s">
        <v>364</v>
      </c>
      <c r="AH62" s="2" t="s">
        <v>364</v>
      </c>
      <c r="AI62" s="2" t="s">
        <v>364</v>
      </c>
      <c r="AJ62" s="2" t="s">
        <v>364</v>
      </c>
      <c r="AK62" s="2" t="s">
        <v>364</v>
      </c>
      <c r="AL62" s="2" t="s">
        <v>542</v>
      </c>
      <c r="AM62" s="2" t="s">
        <v>542</v>
      </c>
      <c r="AN62" s="2" t="s">
        <v>542</v>
      </c>
      <c r="AO62" s="2" t="s">
        <v>542</v>
      </c>
      <c r="AP62" s="2" t="s">
        <v>542</v>
      </c>
      <c r="AQ62" s="2" t="s">
        <v>542</v>
      </c>
      <c r="AR62" s="2" t="s">
        <v>542</v>
      </c>
      <c r="AS62" s="2" t="s">
        <v>542</v>
      </c>
      <c r="AT62" s="2" t="s">
        <v>542</v>
      </c>
      <c r="AU62" s="2">
        <v>19</v>
      </c>
      <c r="AV62" s="2">
        <v>0</v>
      </c>
      <c r="AW62" s="2">
        <v>18</v>
      </c>
      <c r="AX62" s="2">
        <v>0</v>
      </c>
      <c r="AY62" s="2">
        <v>0</v>
      </c>
      <c r="AZ62" s="2">
        <v>3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1</v>
      </c>
      <c r="BL62" s="2">
        <v>0</v>
      </c>
      <c r="BM62" s="2">
        <v>19</v>
      </c>
      <c r="BN62" s="2">
        <v>1</v>
      </c>
      <c r="BO62" s="2">
        <v>1</v>
      </c>
      <c r="BP62" s="2">
        <v>0</v>
      </c>
      <c r="BQ62" s="2">
        <v>0</v>
      </c>
      <c r="BR62" s="2" t="s">
        <v>389</v>
      </c>
      <c r="BS62" s="2" t="s">
        <v>379</v>
      </c>
      <c r="BT62" s="2" t="s">
        <v>381</v>
      </c>
    </row>
    <row r="63" spans="1:72" x14ac:dyDescent="0.2">
      <c r="A63" s="2" t="s">
        <v>464</v>
      </c>
      <c r="B63" s="2" t="s">
        <v>577</v>
      </c>
      <c r="C63" s="2" t="s">
        <v>465</v>
      </c>
      <c r="D63" s="2" t="s">
        <v>18</v>
      </c>
      <c r="E63" s="2" t="s">
        <v>19</v>
      </c>
      <c r="F63" s="2">
        <v>45824</v>
      </c>
      <c r="I63" s="2" t="s">
        <v>41</v>
      </c>
      <c r="J63" s="2" t="s">
        <v>21</v>
      </c>
      <c r="K63" s="2" t="s">
        <v>42</v>
      </c>
      <c r="L63" s="2" t="s">
        <v>42</v>
      </c>
      <c r="M63" s="2" t="s">
        <v>526</v>
      </c>
      <c r="N63" s="2" t="s">
        <v>24</v>
      </c>
      <c r="O63" s="2" t="s">
        <v>466</v>
      </c>
      <c r="P63" s="2" t="s">
        <v>364</v>
      </c>
      <c r="Q63" s="2" t="s">
        <v>364</v>
      </c>
      <c r="R63" s="2" t="s">
        <v>364</v>
      </c>
      <c r="S63" s="2" t="s">
        <v>364</v>
      </c>
      <c r="T63" s="2" t="s">
        <v>364</v>
      </c>
      <c r="U63" s="2" t="s">
        <v>266</v>
      </c>
      <c r="V63" s="2" t="s">
        <v>364</v>
      </c>
      <c r="W63" s="2" t="s">
        <v>369</v>
      </c>
      <c r="X63" s="2" t="s">
        <v>364</v>
      </c>
      <c r="Y63" s="2" t="s">
        <v>364</v>
      </c>
      <c r="Z63" s="2" t="s">
        <v>364</v>
      </c>
      <c r="AA63" s="2" t="s">
        <v>364</v>
      </c>
      <c r="AB63" s="2" t="s">
        <v>266</v>
      </c>
      <c r="AC63" s="2" t="s">
        <v>542</v>
      </c>
      <c r="AD63" s="2" t="s">
        <v>364</v>
      </c>
      <c r="AE63" s="2" t="s">
        <v>364</v>
      </c>
      <c r="AF63" s="2" t="s">
        <v>364</v>
      </c>
      <c r="AG63" s="2" t="s">
        <v>364</v>
      </c>
      <c r="AH63" s="2" t="s">
        <v>364</v>
      </c>
      <c r="AI63" s="2" t="s">
        <v>266</v>
      </c>
      <c r="AJ63" s="2" t="s">
        <v>364</v>
      </c>
      <c r="AK63" s="2" t="s">
        <v>364</v>
      </c>
      <c r="AL63" s="2" t="s">
        <v>542</v>
      </c>
      <c r="AM63" s="2" t="s">
        <v>542</v>
      </c>
      <c r="AN63" s="2" t="s">
        <v>542</v>
      </c>
      <c r="AO63" s="2" t="s">
        <v>542</v>
      </c>
      <c r="AP63" s="2" t="s">
        <v>542</v>
      </c>
      <c r="AQ63" s="2" t="s">
        <v>542</v>
      </c>
      <c r="AR63" s="2" t="s">
        <v>542</v>
      </c>
      <c r="AS63" s="2" t="s">
        <v>542</v>
      </c>
      <c r="AT63" s="2" t="s">
        <v>542</v>
      </c>
      <c r="AU63" s="2">
        <v>18</v>
      </c>
      <c r="AV63" s="2">
        <v>0</v>
      </c>
      <c r="AW63" s="2">
        <v>17</v>
      </c>
      <c r="AX63" s="2">
        <v>0</v>
      </c>
      <c r="AY63" s="2">
        <v>0</v>
      </c>
      <c r="AZ63" s="2">
        <v>3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1</v>
      </c>
      <c r="BL63" s="2">
        <v>0</v>
      </c>
      <c r="BM63" s="2">
        <v>18</v>
      </c>
      <c r="BN63" s="2">
        <v>1</v>
      </c>
      <c r="BO63" s="2">
        <v>1</v>
      </c>
      <c r="BP63" s="2">
        <v>0</v>
      </c>
      <c r="BQ63" s="2">
        <v>0</v>
      </c>
      <c r="BR63" s="2" t="s">
        <v>389</v>
      </c>
      <c r="BS63" s="2" t="s">
        <v>379</v>
      </c>
      <c r="BT63" s="2" t="s">
        <v>381</v>
      </c>
    </row>
    <row r="64" spans="1:72" x14ac:dyDescent="0.2">
      <c r="A64" s="2" t="s">
        <v>154</v>
      </c>
      <c r="B64" s="2" t="s">
        <v>155</v>
      </c>
      <c r="C64" s="2" t="s">
        <v>156</v>
      </c>
      <c r="D64" s="2" t="s">
        <v>28</v>
      </c>
      <c r="E64" s="2" t="s">
        <v>19</v>
      </c>
      <c r="F64" s="2">
        <v>44545</v>
      </c>
      <c r="I64" s="2" t="s">
        <v>20</v>
      </c>
      <c r="J64" s="2" t="s">
        <v>21</v>
      </c>
      <c r="K64" s="2" t="s">
        <v>53</v>
      </c>
      <c r="L64" s="2" t="s">
        <v>53</v>
      </c>
      <c r="M64" s="2" t="s">
        <v>36</v>
      </c>
      <c r="N64" s="2" t="s">
        <v>24</v>
      </c>
      <c r="O64" s="2" t="s">
        <v>157</v>
      </c>
      <c r="P64" s="2" t="s">
        <v>364</v>
      </c>
      <c r="Q64" s="2" t="s">
        <v>364</v>
      </c>
      <c r="R64" s="2" t="s">
        <v>364</v>
      </c>
      <c r="S64" s="2" t="s">
        <v>266</v>
      </c>
      <c r="T64" s="2" t="s">
        <v>364</v>
      </c>
      <c r="U64" s="2" t="s">
        <v>364</v>
      </c>
      <c r="V64" s="2" t="s">
        <v>364</v>
      </c>
      <c r="W64" s="2" t="s">
        <v>370</v>
      </c>
      <c r="X64" s="2" t="s">
        <v>364</v>
      </c>
      <c r="Y64" s="2" t="s">
        <v>364</v>
      </c>
      <c r="Z64" s="2" t="s">
        <v>266</v>
      </c>
      <c r="AA64" s="2" t="s">
        <v>364</v>
      </c>
      <c r="AB64" s="2" t="s">
        <v>364</v>
      </c>
      <c r="AC64" s="2" t="s">
        <v>364</v>
      </c>
      <c r="AD64" s="2" t="s">
        <v>364</v>
      </c>
      <c r="AE64" s="2" t="s">
        <v>364</v>
      </c>
      <c r="AF64" s="2" t="s">
        <v>364</v>
      </c>
      <c r="AG64" s="2" t="s">
        <v>364</v>
      </c>
      <c r="AH64" s="2" t="s">
        <v>266</v>
      </c>
      <c r="AI64" s="2" t="s">
        <v>364</v>
      </c>
      <c r="AJ64" s="2" t="s">
        <v>364</v>
      </c>
      <c r="AK64" s="2" t="s">
        <v>364</v>
      </c>
      <c r="AL64" s="2" t="s">
        <v>542</v>
      </c>
      <c r="AM64" s="2" t="s">
        <v>542</v>
      </c>
      <c r="AN64" s="2" t="s">
        <v>542</v>
      </c>
      <c r="AO64" s="2" t="s">
        <v>542</v>
      </c>
      <c r="AP64" s="2" t="s">
        <v>542</v>
      </c>
      <c r="AQ64" s="2" t="s">
        <v>542</v>
      </c>
      <c r="AR64" s="2" t="s">
        <v>542</v>
      </c>
      <c r="AS64" s="2" t="s">
        <v>542</v>
      </c>
      <c r="AT64" s="2" t="s">
        <v>542</v>
      </c>
      <c r="AU64" s="2">
        <v>18</v>
      </c>
      <c r="AV64" s="2">
        <v>0</v>
      </c>
      <c r="AW64" s="2">
        <v>18</v>
      </c>
      <c r="AX64" s="2">
        <v>0</v>
      </c>
      <c r="AY64" s="2">
        <v>0</v>
      </c>
      <c r="AZ64" s="2">
        <v>3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1</v>
      </c>
      <c r="BM64" s="2">
        <v>18</v>
      </c>
      <c r="BN64" s="2">
        <v>1</v>
      </c>
      <c r="BO64" s="2">
        <v>1</v>
      </c>
      <c r="BP64" s="2">
        <v>0</v>
      </c>
      <c r="BQ64" s="2">
        <v>0</v>
      </c>
      <c r="BR64" s="2" t="s">
        <v>379</v>
      </c>
      <c r="BS64" s="2" t="s">
        <v>380</v>
      </c>
      <c r="BT64" s="2" t="s">
        <v>381</v>
      </c>
    </row>
    <row r="65" spans="1:72" x14ac:dyDescent="0.2">
      <c r="A65" s="2" t="s">
        <v>557</v>
      </c>
      <c r="B65" s="2" t="s">
        <v>598</v>
      </c>
      <c r="C65" s="2" t="s">
        <v>558</v>
      </c>
      <c r="D65" s="2" t="s">
        <v>28</v>
      </c>
      <c r="E65" s="2" t="s">
        <v>19</v>
      </c>
      <c r="F65" s="2">
        <v>45887</v>
      </c>
      <c r="I65" s="2" t="s">
        <v>20</v>
      </c>
      <c r="J65" s="2" t="s">
        <v>21</v>
      </c>
      <c r="K65" s="2" t="s">
        <v>29</v>
      </c>
      <c r="L65" s="2" t="s">
        <v>29</v>
      </c>
      <c r="M65" s="2" t="s">
        <v>36</v>
      </c>
      <c r="N65" s="2" t="s">
        <v>24</v>
      </c>
      <c r="O65" s="2" t="s">
        <v>433</v>
      </c>
      <c r="P65" s="2" t="s">
        <v>364</v>
      </c>
      <c r="Q65" s="2" t="s">
        <v>364</v>
      </c>
      <c r="R65" s="2" t="s">
        <v>364</v>
      </c>
      <c r="S65" s="2" t="s">
        <v>364</v>
      </c>
      <c r="T65" s="2" t="s">
        <v>266</v>
      </c>
      <c r="U65" s="2" t="s">
        <v>364</v>
      </c>
      <c r="V65" s="2" t="s">
        <v>364</v>
      </c>
      <c r="W65" s="2" t="s">
        <v>370</v>
      </c>
      <c r="X65" s="2" t="s">
        <v>364</v>
      </c>
      <c r="Y65" s="2" t="s">
        <v>364</v>
      </c>
      <c r="Z65" s="2" t="s">
        <v>266</v>
      </c>
      <c r="AA65" s="2" t="s">
        <v>249</v>
      </c>
      <c r="AB65" s="2" t="s">
        <v>364</v>
      </c>
      <c r="AC65" s="2" t="s">
        <v>364</v>
      </c>
      <c r="AD65" s="2" t="s">
        <v>364</v>
      </c>
      <c r="AE65" s="2" t="s">
        <v>364</v>
      </c>
      <c r="AF65" s="2" t="s">
        <v>364</v>
      </c>
      <c r="AG65" s="2" t="s">
        <v>266</v>
      </c>
      <c r="AH65" s="2" t="s">
        <v>364</v>
      </c>
      <c r="AI65" s="2" t="s">
        <v>364</v>
      </c>
      <c r="AJ65" s="2" t="s">
        <v>364</v>
      </c>
      <c r="AK65" s="2" t="s">
        <v>364</v>
      </c>
      <c r="AL65" s="2" t="s">
        <v>542</v>
      </c>
      <c r="AM65" s="2" t="s">
        <v>542</v>
      </c>
      <c r="AN65" s="2" t="s">
        <v>542</v>
      </c>
      <c r="AO65" s="2" t="s">
        <v>542</v>
      </c>
      <c r="AP65" s="2" t="s">
        <v>542</v>
      </c>
      <c r="AQ65" s="2" t="s">
        <v>542</v>
      </c>
      <c r="AR65" s="2" t="s">
        <v>542</v>
      </c>
      <c r="AS65" s="2" t="s">
        <v>542</v>
      </c>
      <c r="AT65" s="2" t="s">
        <v>542</v>
      </c>
      <c r="AU65" s="2">
        <v>17</v>
      </c>
      <c r="AV65" s="2">
        <v>1</v>
      </c>
      <c r="AW65" s="2">
        <v>17</v>
      </c>
      <c r="AX65" s="2">
        <v>0</v>
      </c>
      <c r="AY65" s="2">
        <v>0</v>
      </c>
      <c r="AZ65" s="2">
        <v>3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1</v>
      </c>
      <c r="BM65" s="2">
        <v>18</v>
      </c>
      <c r="BN65" s="2">
        <v>0.94444444444444442</v>
      </c>
      <c r="BO65" s="2">
        <v>0.94444444444444442</v>
      </c>
      <c r="BP65" s="2">
        <v>1</v>
      </c>
      <c r="BQ65" s="2">
        <v>5.5555555555555552E-2</v>
      </c>
      <c r="BR65" s="2" t="s">
        <v>382</v>
      </c>
      <c r="BS65" s="2" t="s">
        <v>383</v>
      </c>
      <c r="BT65" s="2" t="s">
        <v>381</v>
      </c>
    </row>
    <row r="66" spans="1:72" x14ac:dyDescent="0.2">
      <c r="A66" s="2" t="s">
        <v>451</v>
      </c>
      <c r="B66" s="2" t="s">
        <v>572</v>
      </c>
      <c r="C66" s="2" t="s">
        <v>452</v>
      </c>
      <c r="D66" s="2" t="s">
        <v>28</v>
      </c>
      <c r="E66" s="2" t="s">
        <v>19</v>
      </c>
      <c r="F66" s="2">
        <v>45797</v>
      </c>
      <c r="I66" s="2" t="s">
        <v>20</v>
      </c>
      <c r="J66" s="2" t="s">
        <v>101</v>
      </c>
      <c r="K66" s="2" t="s">
        <v>467</v>
      </c>
      <c r="L66" s="2" t="s">
        <v>467</v>
      </c>
      <c r="M66" s="2" t="s">
        <v>36</v>
      </c>
      <c r="N66" s="2" t="s">
        <v>24</v>
      </c>
      <c r="O66" s="2" t="s">
        <v>453</v>
      </c>
      <c r="P66" s="2" t="s">
        <v>364</v>
      </c>
      <c r="Q66" s="2" t="s">
        <v>364</v>
      </c>
      <c r="R66" s="2" t="s">
        <v>364</v>
      </c>
      <c r="S66" s="2" t="s">
        <v>266</v>
      </c>
      <c r="T66" s="2" t="s">
        <v>249</v>
      </c>
      <c r="U66" s="2" t="s">
        <v>364</v>
      </c>
      <c r="V66" s="2" t="s">
        <v>364</v>
      </c>
      <c r="W66" s="2" t="s">
        <v>369</v>
      </c>
      <c r="X66" s="2" t="s">
        <v>364</v>
      </c>
      <c r="Y66" s="2" t="s">
        <v>264</v>
      </c>
      <c r="Z66" s="2" t="s">
        <v>266</v>
      </c>
      <c r="AA66" s="2" t="s">
        <v>264</v>
      </c>
      <c r="AB66" s="2" t="s">
        <v>364</v>
      </c>
      <c r="AC66" s="2" t="s">
        <v>364</v>
      </c>
      <c r="AD66" s="2" t="s">
        <v>254</v>
      </c>
      <c r="AE66" s="2" t="s">
        <v>364</v>
      </c>
      <c r="AF66" s="2" t="s">
        <v>364</v>
      </c>
      <c r="AG66" s="2" t="s">
        <v>266</v>
      </c>
      <c r="AH66" s="2" t="s">
        <v>364</v>
      </c>
      <c r="AI66" s="2" t="s">
        <v>364</v>
      </c>
      <c r="AJ66" s="2" t="s">
        <v>364</v>
      </c>
      <c r="AK66" s="2" t="s">
        <v>364</v>
      </c>
      <c r="AL66" s="2" t="s">
        <v>542</v>
      </c>
      <c r="AM66" s="2" t="s">
        <v>542</v>
      </c>
      <c r="AN66" s="2" t="s">
        <v>266</v>
      </c>
      <c r="AO66" s="2" t="s">
        <v>542</v>
      </c>
      <c r="AP66" s="2" t="s">
        <v>542</v>
      </c>
      <c r="AQ66" s="2" t="s">
        <v>542</v>
      </c>
      <c r="AR66" s="2" t="s">
        <v>542</v>
      </c>
      <c r="AS66" s="2" t="s">
        <v>542</v>
      </c>
      <c r="AT66" s="2" t="s">
        <v>542</v>
      </c>
      <c r="AU66" s="2">
        <v>15</v>
      </c>
      <c r="AV66" s="2">
        <v>1</v>
      </c>
      <c r="AW66" s="2">
        <v>14</v>
      </c>
      <c r="AX66" s="2">
        <v>0</v>
      </c>
      <c r="AY66" s="2">
        <v>1</v>
      </c>
      <c r="AZ66" s="2">
        <v>4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2</v>
      </c>
      <c r="BI66" s="2">
        <v>0</v>
      </c>
      <c r="BJ66" s="2">
        <v>0</v>
      </c>
      <c r="BK66" s="2">
        <v>1</v>
      </c>
      <c r="BL66" s="2">
        <v>0</v>
      </c>
      <c r="BM66" s="2">
        <v>17</v>
      </c>
      <c r="BN66" s="2">
        <v>0.88235294117647056</v>
      </c>
      <c r="BO66" s="2">
        <v>0.88235294117647056</v>
      </c>
      <c r="BP66" s="2">
        <v>2</v>
      </c>
      <c r="BQ66" s="2">
        <v>0.11764705882352941</v>
      </c>
      <c r="BR66" s="2" t="s">
        <v>384</v>
      </c>
      <c r="BS66" s="2" t="s">
        <v>388</v>
      </c>
      <c r="BT66" s="2" t="s">
        <v>381</v>
      </c>
    </row>
    <row r="67" spans="1:72" x14ac:dyDescent="0.2">
      <c r="A67" s="2" t="s">
        <v>194</v>
      </c>
      <c r="B67" s="2" t="s">
        <v>195</v>
      </c>
      <c r="C67" s="2" t="s">
        <v>196</v>
      </c>
      <c r="D67" s="2" t="s">
        <v>28</v>
      </c>
      <c r="E67" s="2" t="s">
        <v>19</v>
      </c>
      <c r="F67" s="2">
        <v>44593</v>
      </c>
      <c r="I67" s="2" t="s">
        <v>20</v>
      </c>
      <c r="J67" s="2" t="s">
        <v>21</v>
      </c>
      <c r="K67" s="2" t="s">
        <v>22</v>
      </c>
      <c r="L67" s="2" t="s">
        <v>22</v>
      </c>
      <c r="M67" s="2" t="s">
        <v>23</v>
      </c>
      <c r="N67" s="2" t="s">
        <v>30</v>
      </c>
      <c r="O67" s="2" t="s">
        <v>197</v>
      </c>
      <c r="P67" s="2" t="s">
        <v>364</v>
      </c>
      <c r="Q67" s="2" t="s">
        <v>364</v>
      </c>
      <c r="R67" s="2" t="s">
        <v>364</v>
      </c>
      <c r="S67" s="2" t="s">
        <v>364</v>
      </c>
      <c r="T67" s="2" t="s">
        <v>266</v>
      </c>
      <c r="U67" s="2" t="s">
        <v>364</v>
      </c>
      <c r="V67" s="2" t="s">
        <v>364</v>
      </c>
      <c r="W67" s="2" t="s">
        <v>370</v>
      </c>
      <c r="X67" s="2" t="s">
        <v>364</v>
      </c>
      <c r="Y67" s="2" t="s">
        <v>364</v>
      </c>
      <c r="Z67" s="2" t="s">
        <v>364</v>
      </c>
      <c r="AA67" s="2" t="s">
        <v>266</v>
      </c>
      <c r="AB67" s="2" t="s">
        <v>364</v>
      </c>
      <c r="AC67" s="2" t="s">
        <v>364</v>
      </c>
      <c r="AD67" s="2" t="s">
        <v>364</v>
      </c>
      <c r="AE67" s="2" t="s">
        <v>264</v>
      </c>
      <c r="AF67" s="2" t="s">
        <v>264</v>
      </c>
      <c r="AG67" s="2" t="s">
        <v>364</v>
      </c>
      <c r="AH67" s="2" t="s">
        <v>266</v>
      </c>
      <c r="AI67" s="2" t="s">
        <v>364</v>
      </c>
      <c r="AJ67" s="2" t="s">
        <v>364</v>
      </c>
      <c r="AK67" s="2" t="s">
        <v>364</v>
      </c>
      <c r="AL67" s="2" t="s">
        <v>542</v>
      </c>
      <c r="AM67" s="2" t="s">
        <v>542</v>
      </c>
      <c r="AN67" s="2" t="s">
        <v>542</v>
      </c>
      <c r="AO67" s="2" t="s">
        <v>542</v>
      </c>
      <c r="AP67" s="2" t="s">
        <v>542</v>
      </c>
      <c r="AQ67" s="2" t="s">
        <v>542</v>
      </c>
      <c r="AR67" s="2" t="s">
        <v>542</v>
      </c>
      <c r="AS67" s="2" t="s">
        <v>542</v>
      </c>
      <c r="AT67" s="2" t="s">
        <v>542</v>
      </c>
      <c r="AU67" s="2">
        <v>16</v>
      </c>
      <c r="AV67" s="2">
        <v>0</v>
      </c>
      <c r="AW67" s="2">
        <v>16</v>
      </c>
      <c r="AX67" s="2">
        <v>0</v>
      </c>
      <c r="AY67" s="2">
        <v>0</v>
      </c>
      <c r="AZ67" s="2">
        <v>3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2</v>
      </c>
      <c r="BI67" s="2">
        <v>0</v>
      </c>
      <c r="BJ67" s="2">
        <v>0</v>
      </c>
      <c r="BK67" s="2">
        <v>0</v>
      </c>
      <c r="BL67" s="2">
        <v>1</v>
      </c>
      <c r="BM67" s="2">
        <v>16</v>
      </c>
      <c r="BN67" s="2">
        <v>1</v>
      </c>
      <c r="BO67" s="2">
        <v>1</v>
      </c>
      <c r="BP67" s="2">
        <v>0</v>
      </c>
      <c r="BQ67" s="2">
        <v>0</v>
      </c>
      <c r="BR67" s="2" t="s">
        <v>384</v>
      </c>
      <c r="BS67" s="2" t="s">
        <v>385</v>
      </c>
      <c r="BT67" s="2" t="s">
        <v>381</v>
      </c>
    </row>
    <row r="68" spans="1:72" x14ac:dyDescent="0.2">
      <c r="A68" s="2" t="s">
        <v>623</v>
      </c>
      <c r="B68" s="2" t="s">
        <v>624</v>
      </c>
      <c r="C68" s="2" t="s">
        <v>625</v>
      </c>
      <c r="D68" s="2" t="s">
        <v>28</v>
      </c>
      <c r="E68" s="2" t="s">
        <v>19</v>
      </c>
      <c r="F68" s="2">
        <v>45905</v>
      </c>
      <c r="I68" s="2" t="s">
        <v>20</v>
      </c>
      <c r="J68" s="2" t="s">
        <v>21</v>
      </c>
      <c r="K68" s="2" t="s">
        <v>22</v>
      </c>
      <c r="L68" s="2" t="s">
        <v>22</v>
      </c>
      <c r="M68" s="2" t="s">
        <v>23</v>
      </c>
      <c r="N68" s="2" t="s">
        <v>24</v>
      </c>
      <c r="O68" s="2" t="s">
        <v>626</v>
      </c>
      <c r="P68" s="2" t="s">
        <v>364</v>
      </c>
      <c r="Q68" s="2" t="s">
        <v>249</v>
      </c>
      <c r="R68" s="2" t="s">
        <v>364</v>
      </c>
      <c r="S68" s="2" t="s">
        <v>266</v>
      </c>
      <c r="T68" s="2" t="s">
        <v>364</v>
      </c>
      <c r="U68" s="2" t="s">
        <v>364</v>
      </c>
      <c r="V68" s="2" t="s">
        <v>249</v>
      </c>
      <c r="W68" s="2" t="s">
        <v>369</v>
      </c>
      <c r="X68" s="2" t="s">
        <v>364</v>
      </c>
      <c r="Y68" s="2" t="s">
        <v>364</v>
      </c>
      <c r="Z68" s="2" t="s">
        <v>364</v>
      </c>
      <c r="AA68" s="2" t="s">
        <v>266</v>
      </c>
      <c r="AB68" s="2" t="s">
        <v>364</v>
      </c>
      <c r="AC68" s="2" t="s">
        <v>364</v>
      </c>
      <c r="AD68" s="2" t="s">
        <v>364</v>
      </c>
      <c r="AE68" s="2" t="s">
        <v>364</v>
      </c>
      <c r="AF68" s="2" t="s">
        <v>364</v>
      </c>
      <c r="AG68" s="2" t="s">
        <v>364</v>
      </c>
      <c r="AH68" s="2" t="s">
        <v>266</v>
      </c>
      <c r="AI68" s="2" t="s">
        <v>364</v>
      </c>
      <c r="AJ68" s="2" t="s">
        <v>364</v>
      </c>
      <c r="AK68" s="2" t="s">
        <v>364</v>
      </c>
      <c r="AL68" s="2" t="s">
        <v>542</v>
      </c>
      <c r="AM68" s="2" t="s">
        <v>542</v>
      </c>
      <c r="AN68" s="2" t="s">
        <v>542</v>
      </c>
      <c r="AO68" s="2" t="s">
        <v>542</v>
      </c>
      <c r="AP68" s="2" t="s">
        <v>542</v>
      </c>
      <c r="AQ68" s="2" t="s">
        <v>542</v>
      </c>
      <c r="AR68" s="2" t="s">
        <v>542</v>
      </c>
      <c r="AS68" s="2" t="s">
        <v>542</v>
      </c>
      <c r="AT68" s="2" t="s">
        <v>542</v>
      </c>
      <c r="AU68" s="2">
        <v>17</v>
      </c>
      <c r="AV68" s="2">
        <v>2</v>
      </c>
      <c r="AW68" s="2">
        <v>16</v>
      </c>
      <c r="AX68" s="2">
        <v>0</v>
      </c>
      <c r="AY68" s="2">
        <v>0</v>
      </c>
      <c r="AZ68" s="2">
        <v>3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1</v>
      </c>
      <c r="BL68" s="2">
        <v>0</v>
      </c>
      <c r="BM68" s="2">
        <v>19</v>
      </c>
      <c r="BN68" s="2">
        <v>0.89473684210526316</v>
      </c>
      <c r="BO68" s="2">
        <v>0.89473684210526316</v>
      </c>
      <c r="BP68" s="2">
        <v>2</v>
      </c>
      <c r="BQ68" s="2">
        <v>0.10526315789473684</v>
      </c>
      <c r="BR68" s="2" t="s">
        <v>384</v>
      </c>
      <c r="BS68" s="2" t="s">
        <v>385</v>
      </c>
      <c r="BT68" s="2" t="s">
        <v>381</v>
      </c>
    </row>
    <row r="69" spans="1:72" x14ac:dyDescent="0.2">
      <c r="A69" s="2" t="s">
        <v>95</v>
      </c>
      <c r="B69" s="2" t="s">
        <v>96</v>
      </c>
      <c r="C69" s="2" t="s">
        <v>568</v>
      </c>
      <c r="D69" s="2" t="s">
        <v>28</v>
      </c>
      <c r="E69" s="2" t="s">
        <v>19</v>
      </c>
      <c r="F69" s="2">
        <v>45901</v>
      </c>
      <c r="I69" s="2" t="s">
        <v>20</v>
      </c>
      <c r="J69" s="2" t="s">
        <v>21</v>
      </c>
      <c r="K69" s="2" t="s">
        <v>22</v>
      </c>
      <c r="L69" s="2" t="s">
        <v>22</v>
      </c>
      <c r="M69" s="2" t="s">
        <v>36</v>
      </c>
      <c r="N69" s="2" t="s">
        <v>24</v>
      </c>
      <c r="O69" s="2" t="s">
        <v>403</v>
      </c>
      <c r="P69" s="2" t="s">
        <v>364</v>
      </c>
      <c r="Q69" s="2" t="s">
        <v>364</v>
      </c>
      <c r="R69" s="2" t="s">
        <v>364</v>
      </c>
      <c r="S69" s="2" t="s">
        <v>364</v>
      </c>
      <c r="T69" s="2" t="s">
        <v>266</v>
      </c>
      <c r="U69" s="2" t="s">
        <v>364</v>
      </c>
      <c r="V69" s="2" t="s">
        <v>364</v>
      </c>
      <c r="W69" s="2" t="s">
        <v>369</v>
      </c>
      <c r="X69" s="2" t="s">
        <v>364</v>
      </c>
      <c r="Y69" s="2" t="s">
        <v>364</v>
      </c>
      <c r="Z69" s="2" t="s">
        <v>266</v>
      </c>
      <c r="AA69" s="2" t="s">
        <v>364</v>
      </c>
      <c r="AB69" s="2" t="s">
        <v>364</v>
      </c>
      <c r="AC69" s="2" t="s">
        <v>364</v>
      </c>
      <c r="AD69" s="2" t="s">
        <v>364</v>
      </c>
      <c r="AE69" s="2" t="s">
        <v>364</v>
      </c>
      <c r="AF69" s="2" t="s">
        <v>364</v>
      </c>
      <c r="AG69" s="2" t="s">
        <v>266</v>
      </c>
      <c r="AH69" s="2" t="s">
        <v>364</v>
      </c>
      <c r="AI69" s="2" t="s">
        <v>364</v>
      </c>
      <c r="AJ69" s="2" t="s">
        <v>364</v>
      </c>
      <c r="AK69" s="2" t="s">
        <v>364</v>
      </c>
      <c r="AL69" s="2" t="s">
        <v>542</v>
      </c>
      <c r="AM69" s="2" t="s">
        <v>542</v>
      </c>
      <c r="AN69" s="2" t="s">
        <v>542</v>
      </c>
      <c r="AO69" s="2" t="s">
        <v>542</v>
      </c>
      <c r="AP69" s="2" t="s">
        <v>542</v>
      </c>
      <c r="AQ69" s="2" t="s">
        <v>542</v>
      </c>
      <c r="AR69" s="2" t="s">
        <v>542</v>
      </c>
      <c r="AS69" s="2" t="s">
        <v>542</v>
      </c>
      <c r="AT69" s="2" t="s">
        <v>542</v>
      </c>
      <c r="AU69" s="2">
        <v>19</v>
      </c>
      <c r="AV69" s="2">
        <v>0</v>
      </c>
      <c r="AW69" s="2">
        <v>18</v>
      </c>
      <c r="AX69" s="2">
        <v>0</v>
      </c>
      <c r="AY69" s="2">
        <v>0</v>
      </c>
      <c r="AZ69" s="2">
        <v>3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1</v>
      </c>
      <c r="BL69" s="2">
        <v>0</v>
      </c>
      <c r="BM69" s="2">
        <v>19</v>
      </c>
      <c r="BN69" s="2">
        <v>1</v>
      </c>
      <c r="BO69" s="2">
        <v>1</v>
      </c>
      <c r="BP69" s="2">
        <v>0</v>
      </c>
      <c r="BQ69" s="2">
        <v>0</v>
      </c>
      <c r="BR69" s="2" t="s">
        <v>384</v>
      </c>
      <c r="BS69" s="2" t="s">
        <v>385</v>
      </c>
      <c r="BT69" s="2" t="s">
        <v>381</v>
      </c>
    </row>
    <row r="70" spans="1:72" x14ac:dyDescent="0.2">
      <c r="A70" s="2" t="s">
        <v>631</v>
      </c>
      <c r="B70" s="2" t="s">
        <v>632</v>
      </c>
      <c r="C70" s="2" t="s">
        <v>633</v>
      </c>
      <c r="D70" s="2" t="s">
        <v>28</v>
      </c>
      <c r="E70" s="2" t="s">
        <v>19</v>
      </c>
      <c r="F70" s="2">
        <v>45905</v>
      </c>
      <c r="I70" s="2" t="s">
        <v>20</v>
      </c>
      <c r="J70" s="2" t="s">
        <v>21</v>
      </c>
      <c r="K70" s="2" t="s">
        <v>22</v>
      </c>
      <c r="L70" s="2" t="s">
        <v>22</v>
      </c>
      <c r="M70" s="2" t="s">
        <v>36</v>
      </c>
      <c r="N70" s="2" t="s">
        <v>24</v>
      </c>
      <c r="O70" s="2" t="s">
        <v>634</v>
      </c>
      <c r="P70" s="2" t="s">
        <v>364</v>
      </c>
      <c r="Q70" s="2" t="s">
        <v>364</v>
      </c>
      <c r="R70" s="2" t="s">
        <v>364</v>
      </c>
      <c r="S70" s="2" t="s">
        <v>364</v>
      </c>
      <c r="T70" s="2" t="s">
        <v>266</v>
      </c>
      <c r="U70" s="2" t="s">
        <v>364</v>
      </c>
      <c r="V70" s="2" t="s">
        <v>364</v>
      </c>
      <c r="W70" s="2" t="s">
        <v>369</v>
      </c>
      <c r="X70" s="2" t="s">
        <v>364</v>
      </c>
      <c r="Y70" s="2" t="s">
        <v>364</v>
      </c>
      <c r="Z70" s="2" t="s">
        <v>364</v>
      </c>
      <c r="AA70" s="2" t="s">
        <v>266</v>
      </c>
      <c r="AB70" s="2" t="s">
        <v>364</v>
      </c>
      <c r="AC70" s="2" t="s">
        <v>364</v>
      </c>
      <c r="AD70" s="2" t="s">
        <v>364</v>
      </c>
      <c r="AE70" s="2" t="s">
        <v>364</v>
      </c>
      <c r="AF70" s="2" t="s">
        <v>364</v>
      </c>
      <c r="AG70" s="2" t="s">
        <v>266</v>
      </c>
      <c r="AH70" s="2" t="s">
        <v>364</v>
      </c>
      <c r="AI70" s="2" t="s">
        <v>364</v>
      </c>
      <c r="AJ70" s="2" t="s">
        <v>364</v>
      </c>
      <c r="AK70" s="2" t="s">
        <v>364</v>
      </c>
      <c r="AL70" s="2" t="s">
        <v>542</v>
      </c>
      <c r="AM70" s="2" t="s">
        <v>542</v>
      </c>
      <c r="AN70" s="2" t="s">
        <v>542</v>
      </c>
      <c r="AO70" s="2" t="s">
        <v>542</v>
      </c>
      <c r="AP70" s="2" t="s">
        <v>542</v>
      </c>
      <c r="AQ70" s="2" t="s">
        <v>542</v>
      </c>
      <c r="AR70" s="2" t="s">
        <v>542</v>
      </c>
      <c r="AS70" s="2" t="s">
        <v>542</v>
      </c>
      <c r="AT70" s="2" t="s">
        <v>542</v>
      </c>
      <c r="AU70" s="2">
        <v>19</v>
      </c>
      <c r="AV70" s="2">
        <v>0</v>
      </c>
      <c r="AW70" s="2">
        <v>18</v>
      </c>
      <c r="AX70" s="2">
        <v>0</v>
      </c>
      <c r="AY70" s="2">
        <v>0</v>
      </c>
      <c r="AZ70" s="2">
        <v>3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1</v>
      </c>
      <c r="BL70" s="2">
        <v>0</v>
      </c>
      <c r="BM70" s="2">
        <v>19</v>
      </c>
      <c r="BN70" s="2">
        <v>1</v>
      </c>
      <c r="BO70" s="2">
        <v>1</v>
      </c>
      <c r="BP70" s="2">
        <v>0</v>
      </c>
      <c r="BQ70" s="2">
        <v>0</v>
      </c>
      <c r="BR70" s="2" t="s">
        <v>384</v>
      </c>
      <c r="BS70" s="2" t="s">
        <v>385</v>
      </c>
      <c r="BT70" s="2" t="s">
        <v>381</v>
      </c>
    </row>
    <row r="71" spans="1:72" x14ac:dyDescent="0.2">
      <c r="A71" s="2" t="s">
        <v>92</v>
      </c>
      <c r="B71" s="2" t="s">
        <v>576</v>
      </c>
      <c r="C71" s="2" t="s">
        <v>93</v>
      </c>
      <c r="D71" s="2" t="s">
        <v>28</v>
      </c>
      <c r="E71" s="2" t="s">
        <v>19</v>
      </c>
      <c r="F71" s="2">
        <v>45598</v>
      </c>
      <c r="I71" s="2" t="s">
        <v>20</v>
      </c>
      <c r="J71" s="2" t="s">
        <v>21</v>
      </c>
      <c r="K71" s="2" t="s">
        <v>22</v>
      </c>
      <c r="L71" s="2" t="s">
        <v>22</v>
      </c>
      <c r="M71" s="2" t="s">
        <v>23</v>
      </c>
      <c r="N71" s="2" t="s">
        <v>45</v>
      </c>
      <c r="O71" s="2" t="s">
        <v>94</v>
      </c>
      <c r="P71" s="2" t="s">
        <v>364</v>
      </c>
      <c r="Q71" s="2" t="s">
        <v>364</v>
      </c>
      <c r="R71" s="2" t="s">
        <v>364</v>
      </c>
      <c r="S71" s="2" t="s">
        <v>364</v>
      </c>
      <c r="T71" s="2" t="s">
        <v>266</v>
      </c>
      <c r="U71" s="2" t="s">
        <v>364</v>
      </c>
      <c r="V71" s="2" t="s">
        <v>364</v>
      </c>
      <c r="W71" s="2" t="s">
        <v>369</v>
      </c>
      <c r="X71" s="2" t="s">
        <v>364</v>
      </c>
      <c r="Y71" s="2" t="s">
        <v>364</v>
      </c>
      <c r="Z71" s="2" t="s">
        <v>364</v>
      </c>
      <c r="AA71" s="2" t="s">
        <v>266</v>
      </c>
      <c r="AB71" s="2" t="s">
        <v>364</v>
      </c>
      <c r="AC71" s="2" t="s">
        <v>364</v>
      </c>
      <c r="AD71" s="2" t="s">
        <v>364</v>
      </c>
      <c r="AE71" s="2" t="s">
        <v>364</v>
      </c>
      <c r="AF71" s="2" t="s">
        <v>264</v>
      </c>
      <c r="AG71" s="2" t="s">
        <v>364</v>
      </c>
      <c r="AH71" s="2" t="s">
        <v>266</v>
      </c>
      <c r="AI71" s="2" t="s">
        <v>364</v>
      </c>
      <c r="AJ71" s="2" t="s">
        <v>364</v>
      </c>
      <c r="AK71" s="2" t="s">
        <v>364</v>
      </c>
      <c r="AL71" s="2" t="s">
        <v>542</v>
      </c>
      <c r="AM71" s="2" t="s">
        <v>542</v>
      </c>
      <c r="AN71" s="2" t="s">
        <v>542</v>
      </c>
      <c r="AO71" s="2" t="s">
        <v>542</v>
      </c>
      <c r="AP71" s="2" t="s">
        <v>542</v>
      </c>
      <c r="AQ71" s="2" t="s">
        <v>542</v>
      </c>
      <c r="AR71" s="2" t="s">
        <v>542</v>
      </c>
      <c r="AS71" s="2" t="s">
        <v>542</v>
      </c>
      <c r="AT71" s="2" t="s">
        <v>542</v>
      </c>
      <c r="AU71" s="2">
        <v>18</v>
      </c>
      <c r="AV71" s="2">
        <v>0</v>
      </c>
      <c r="AW71" s="2">
        <v>17</v>
      </c>
      <c r="AX71" s="2">
        <v>0</v>
      </c>
      <c r="AY71" s="2">
        <v>0</v>
      </c>
      <c r="AZ71" s="2">
        <v>3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1</v>
      </c>
      <c r="BI71" s="2">
        <v>0</v>
      </c>
      <c r="BJ71" s="2">
        <v>0</v>
      </c>
      <c r="BK71" s="2">
        <v>1</v>
      </c>
      <c r="BL71" s="2">
        <v>0</v>
      </c>
      <c r="BM71" s="2">
        <v>18</v>
      </c>
      <c r="BN71" s="2">
        <v>1</v>
      </c>
      <c r="BO71" s="2">
        <v>1</v>
      </c>
      <c r="BP71" s="2">
        <v>0</v>
      </c>
      <c r="BQ71" s="2">
        <v>0</v>
      </c>
      <c r="BR71" s="2" t="s">
        <v>384</v>
      </c>
      <c r="BS71" s="2" t="s">
        <v>385</v>
      </c>
      <c r="BT71" s="2" t="s">
        <v>381</v>
      </c>
    </row>
    <row r="72" spans="1:72" x14ac:dyDescent="0.2">
      <c r="A72" s="2" t="s">
        <v>639</v>
      </c>
      <c r="B72" s="2" t="s">
        <v>640</v>
      </c>
      <c r="C72" s="2" t="s">
        <v>641</v>
      </c>
      <c r="D72" s="2" t="s">
        <v>28</v>
      </c>
      <c r="E72" s="2" t="s">
        <v>19</v>
      </c>
      <c r="F72" s="2">
        <v>45905</v>
      </c>
      <c r="I72" s="2" t="s">
        <v>20</v>
      </c>
      <c r="J72" s="2" t="s">
        <v>21</v>
      </c>
      <c r="K72" s="2" t="s">
        <v>22</v>
      </c>
      <c r="L72" s="2" t="s">
        <v>22</v>
      </c>
      <c r="M72" s="2" t="s">
        <v>23</v>
      </c>
      <c r="N72" s="2" t="s">
        <v>24</v>
      </c>
      <c r="O72" s="2" t="s">
        <v>642</v>
      </c>
      <c r="P72" s="2" t="s">
        <v>364</v>
      </c>
      <c r="Q72" s="2" t="s">
        <v>364</v>
      </c>
      <c r="R72" s="2" t="s">
        <v>364</v>
      </c>
      <c r="S72" s="2" t="s">
        <v>364</v>
      </c>
      <c r="T72" s="2" t="s">
        <v>266</v>
      </c>
      <c r="U72" s="2" t="s">
        <v>364</v>
      </c>
      <c r="V72" s="2" t="s">
        <v>364</v>
      </c>
      <c r="W72" s="2" t="s">
        <v>369</v>
      </c>
      <c r="X72" s="2" t="s">
        <v>364</v>
      </c>
      <c r="Y72" s="2" t="s">
        <v>364</v>
      </c>
      <c r="Z72" s="2" t="s">
        <v>364</v>
      </c>
      <c r="AA72" s="2" t="s">
        <v>266</v>
      </c>
      <c r="AB72" s="2" t="s">
        <v>364</v>
      </c>
      <c r="AC72" s="2" t="s">
        <v>364</v>
      </c>
      <c r="AD72" s="2" t="s">
        <v>364</v>
      </c>
      <c r="AE72" s="2" t="s">
        <v>364</v>
      </c>
      <c r="AF72" s="2" t="s">
        <v>364</v>
      </c>
      <c r="AG72" s="2" t="s">
        <v>364</v>
      </c>
      <c r="AH72" s="2" t="s">
        <v>266</v>
      </c>
      <c r="AI72" s="2" t="s">
        <v>364</v>
      </c>
      <c r="AJ72" s="2" t="s">
        <v>364</v>
      </c>
      <c r="AK72" s="2" t="s">
        <v>364</v>
      </c>
      <c r="AL72" s="2" t="s">
        <v>542</v>
      </c>
      <c r="AM72" s="2" t="s">
        <v>542</v>
      </c>
      <c r="AN72" s="2" t="s">
        <v>542</v>
      </c>
      <c r="AO72" s="2" t="s">
        <v>542</v>
      </c>
      <c r="AP72" s="2" t="s">
        <v>542</v>
      </c>
      <c r="AQ72" s="2" t="s">
        <v>542</v>
      </c>
      <c r="AR72" s="2" t="s">
        <v>542</v>
      </c>
      <c r="AS72" s="2" t="s">
        <v>542</v>
      </c>
      <c r="AT72" s="2" t="s">
        <v>542</v>
      </c>
      <c r="AU72" s="2">
        <v>19</v>
      </c>
      <c r="AV72" s="2">
        <v>0</v>
      </c>
      <c r="AW72" s="2">
        <v>18</v>
      </c>
      <c r="AX72" s="2">
        <v>0</v>
      </c>
      <c r="AY72" s="2">
        <v>0</v>
      </c>
      <c r="AZ72" s="2">
        <v>3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1</v>
      </c>
      <c r="BL72" s="2">
        <v>0</v>
      </c>
      <c r="BM72" s="2">
        <v>19</v>
      </c>
      <c r="BN72" s="2">
        <v>1</v>
      </c>
      <c r="BO72" s="2">
        <v>1</v>
      </c>
      <c r="BP72" s="2">
        <v>0</v>
      </c>
      <c r="BQ72" s="2">
        <v>0</v>
      </c>
      <c r="BR72" s="2" t="s">
        <v>384</v>
      </c>
      <c r="BS72" s="2" t="s">
        <v>385</v>
      </c>
      <c r="BT72" s="2" t="s">
        <v>381</v>
      </c>
    </row>
    <row r="73" spans="1:72" x14ac:dyDescent="0.2">
      <c r="A73" s="2" t="s">
        <v>58</v>
      </c>
      <c r="B73" s="2" t="s">
        <v>59</v>
      </c>
      <c r="C73" s="2" t="s">
        <v>60</v>
      </c>
      <c r="D73" s="2" t="s">
        <v>28</v>
      </c>
      <c r="E73" s="2" t="s">
        <v>19</v>
      </c>
      <c r="F73" s="2">
        <v>45131</v>
      </c>
      <c r="I73" s="2" t="s">
        <v>20</v>
      </c>
      <c r="J73" s="2" t="s">
        <v>21</v>
      </c>
      <c r="K73" s="2" t="s">
        <v>22</v>
      </c>
      <c r="L73" s="2" t="s">
        <v>22</v>
      </c>
      <c r="M73" s="2" t="s">
        <v>23</v>
      </c>
      <c r="N73" s="2" t="s">
        <v>45</v>
      </c>
      <c r="O73" s="2" t="s">
        <v>61</v>
      </c>
      <c r="P73" s="2" t="s">
        <v>364</v>
      </c>
      <c r="Q73" s="2" t="s">
        <v>364</v>
      </c>
      <c r="R73" s="2" t="s">
        <v>364</v>
      </c>
      <c r="S73" s="2" t="s">
        <v>364</v>
      </c>
      <c r="T73" s="2" t="s">
        <v>266</v>
      </c>
      <c r="U73" s="2" t="s">
        <v>364</v>
      </c>
      <c r="V73" s="2" t="s">
        <v>364</v>
      </c>
      <c r="W73" s="2" t="s">
        <v>369</v>
      </c>
      <c r="X73" s="2" t="s">
        <v>364</v>
      </c>
      <c r="Y73" s="2" t="s">
        <v>364</v>
      </c>
      <c r="Z73" s="2" t="s">
        <v>364</v>
      </c>
      <c r="AA73" s="2" t="s">
        <v>266</v>
      </c>
      <c r="AB73" s="2" t="s">
        <v>364</v>
      </c>
      <c r="AC73" s="2" t="s">
        <v>364</v>
      </c>
      <c r="AD73" s="2" t="s">
        <v>264</v>
      </c>
      <c r="AE73" s="2" t="s">
        <v>364</v>
      </c>
      <c r="AF73" s="2" t="s">
        <v>364</v>
      </c>
      <c r="AG73" s="2" t="s">
        <v>364</v>
      </c>
      <c r="AH73" s="2" t="s">
        <v>266</v>
      </c>
      <c r="AI73" s="2" t="s">
        <v>364</v>
      </c>
      <c r="AJ73" s="2" t="s">
        <v>364</v>
      </c>
      <c r="AK73" s="2" t="s">
        <v>364</v>
      </c>
      <c r="AL73" s="2" t="s">
        <v>264</v>
      </c>
      <c r="AM73" s="2" t="s">
        <v>542</v>
      </c>
      <c r="AN73" s="2" t="s">
        <v>542</v>
      </c>
      <c r="AO73" s="2" t="s">
        <v>542</v>
      </c>
      <c r="AP73" s="2" t="s">
        <v>542</v>
      </c>
      <c r="AQ73" s="2" t="s">
        <v>542</v>
      </c>
      <c r="AR73" s="2" t="s">
        <v>542</v>
      </c>
      <c r="AS73" s="2" t="s">
        <v>542</v>
      </c>
      <c r="AT73" s="2" t="s">
        <v>542</v>
      </c>
      <c r="AU73" s="2">
        <v>18</v>
      </c>
      <c r="AV73" s="2">
        <v>0</v>
      </c>
      <c r="AW73" s="2">
        <v>17</v>
      </c>
      <c r="AX73" s="2">
        <v>0</v>
      </c>
      <c r="AY73" s="2">
        <v>0</v>
      </c>
      <c r="AZ73" s="2">
        <v>3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2</v>
      </c>
      <c r="BI73" s="2">
        <v>0</v>
      </c>
      <c r="BJ73" s="2">
        <v>0</v>
      </c>
      <c r="BK73" s="2">
        <v>1</v>
      </c>
      <c r="BL73" s="2">
        <v>0</v>
      </c>
      <c r="BM73" s="2">
        <v>18</v>
      </c>
      <c r="BN73" s="2">
        <v>1</v>
      </c>
      <c r="BO73" s="2">
        <v>1</v>
      </c>
      <c r="BP73" s="2">
        <v>0</v>
      </c>
      <c r="BQ73" s="2">
        <v>0</v>
      </c>
      <c r="BR73" s="2" t="s">
        <v>384</v>
      </c>
      <c r="BS73" s="2" t="s">
        <v>385</v>
      </c>
      <c r="BT73" s="2" t="s">
        <v>381</v>
      </c>
    </row>
    <row r="74" spans="1:72" x14ac:dyDescent="0.2">
      <c r="A74" s="2" t="s">
        <v>748</v>
      </c>
      <c r="B74" s="2" t="s">
        <v>749</v>
      </c>
      <c r="C74" s="2" t="s">
        <v>750</v>
      </c>
      <c r="D74" s="2" t="s">
        <v>28</v>
      </c>
      <c r="E74" s="2" t="s">
        <v>19</v>
      </c>
      <c r="F74" s="2">
        <v>45939</v>
      </c>
      <c r="I74" s="2" t="s">
        <v>20</v>
      </c>
      <c r="J74" s="2" t="s">
        <v>21</v>
      </c>
      <c r="K74" s="2" t="s">
        <v>22</v>
      </c>
      <c r="L74" s="2" t="s">
        <v>22</v>
      </c>
      <c r="M74" s="2" t="s">
        <v>23</v>
      </c>
      <c r="N74" s="2" t="s">
        <v>50</v>
      </c>
      <c r="O74" s="2" t="s">
        <v>751</v>
      </c>
      <c r="X74" s="2" t="s">
        <v>364</v>
      </c>
      <c r="Y74" s="2" t="s">
        <v>364</v>
      </c>
      <c r="Z74" s="2" t="s">
        <v>364</v>
      </c>
      <c r="AA74" s="2" t="s">
        <v>266</v>
      </c>
      <c r="AB74" s="2" t="s">
        <v>364</v>
      </c>
      <c r="AC74" s="2" t="s">
        <v>364</v>
      </c>
      <c r="AD74" s="2" t="s">
        <v>364</v>
      </c>
      <c r="AE74" s="2" t="s">
        <v>364</v>
      </c>
      <c r="AF74" s="2" t="s">
        <v>364</v>
      </c>
      <c r="AG74" s="2" t="s">
        <v>364</v>
      </c>
      <c r="AH74" s="2" t="s">
        <v>266</v>
      </c>
      <c r="AI74" s="2" t="s">
        <v>364</v>
      </c>
      <c r="AJ74" s="2" t="s">
        <v>364</v>
      </c>
      <c r="AK74" s="2" t="s">
        <v>364</v>
      </c>
      <c r="AL74" s="2" t="s">
        <v>542</v>
      </c>
      <c r="AM74" s="2" t="s">
        <v>542</v>
      </c>
      <c r="AN74" s="2" t="s">
        <v>542</v>
      </c>
      <c r="AO74" s="2" t="s">
        <v>542</v>
      </c>
      <c r="AP74" s="2" t="s">
        <v>542</v>
      </c>
      <c r="AQ74" s="2" t="s">
        <v>542</v>
      </c>
      <c r="AR74" s="2" t="s">
        <v>542</v>
      </c>
      <c r="AS74" s="2" t="s">
        <v>542</v>
      </c>
      <c r="AT74" s="2" t="s">
        <v>542</v>
      </c>
      <c r="AU74" s="2">
        <v>12</v>
      </c>
      <c r="AV74" s="2">
        <v>0</v>
      </c>
      <c r="AW74" s="2">
        <v>12</v>
      </c>
      <c r="AX74" s="2">
        <v>0</v>
      </c>
      <c r="AY74" s="2">
        <v>0</v>
      </c>
      <c r="AZ74" s="2">
        <v>2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12</v>
      </c>
      <c r="BN74" s="2">
        <v>1</v>
      </c>
      <c r="BO74" s="2">
        <v>1</v>
      </c>
      <c r="BP74" s="2">
        <v>0</v>
      </c>
      <c r="BQ74" s="2">
        <v>0</v>
      </c>
      <c r="BR74" s="2" t="s">
        <v>384</v>
      </c>
      <c r="BS74" s="2" t="s">
        <v>385</v>
      </c>
      <c r="BT74" s="2" t="s">
        <v>381</v>
      </c>
    </row>
    <row r="75" spans="1:72" x14ac:dyDescent="0.2">
      <c r="A75" s="2" t="s">
        <v>635</v>
      </c>
      <c r="B75" s="2" t="s">
        <v>636</v>
      </c>
      <c r="C75" s="2" t="s">
        <v>637</v>
      </c>
      <c r="D75" s="2" t="s">
        <v>28</v>
      </c>
      <c r="E75" s="2" t="s">
        <v>19</v>
      </c>
      <c r="F75" s="2">
        <v>45905</v>
      </c>
      <c r="I75" s="2" t="s">
        <v>20</v>
      </c>
      <c r="J75" s="2" t="s">
        <v>21</v>
      </c>
      <c r="K75" s="2" t="s">
        <v>22</v>
      </c>
      <c r="L75" s="2" t="s">
        <v>22</v>
      </c>
      <c r="M75" s="2" t="s">
        <v>36</v>
      </c>
      <c r="N75" s="2" t="s">
        <v>24</v>
      </c>
      <c r="O75" s="2" t="s">
        <v>638</v>
      </c>
      <c r="P75" s="2" t="s">
        <v>254</v>
      </c>
      <c r="Q75" s="2" t="s">
        <v>254</v>
      </c>
      <c r="R75" s="2" t="s">
        <v>254</v>
      </c>
      <c r="S75" s="2" t="s">
        <v>254</v>
      </c>
      <c r="T75" s="2" t="s">
        <v>254</v>
      </c>
      <c r="U75" s="2" t="s">
        <v>254</v>
      </c>
      <c r="V75" s="2" t="s">
        <v>254</v>
      </c>
      <c r="W75" s="2" t="s">
        <v>254</v>
      </c>
      <c r="X75" s="2" t="s">
        <v>254</v>
      </c>
      <c r="Y75" s="2" t="s">
        <v>254</v>
      </c>
      <c r="Z75" s="2" t="s">
        <v>254</v>
      </c>
      <c r="AA75" s="2" t="s">
        <v>254</v>
      </c>
      <c r="AB75" s="2" t="s">
        <v>254</v>
      </c>
      <c r="AC75" s="2" t="s">
        <v>254</v>
      </c>
      <c r="AD75" s="2" t="s">
        <v>254</v>
      </c>
      <c r="AE75" s="2" t="s">
        <v>254</v>
      </c>
      <c r="AF75" s="2" t="s">
        <v>254</v>
      </c>
      <c r="AG75" s="2" t="s">
        <v>254</v>
      </c>
      <c r="AH75" s="2" t="s">
        <v>254</v>
      </c>
      <c r="AI75" s="2" t="s">
        <v>254</v>
      </c>
      <c r="AJ75" s="2" t="s">
        <v>254</v>
      </c>
      <c r="AK75" s="2" t="s">
        <v>254</v>
      </c>
      <c r="AL75" s="2" t="s">
        <v>542</v>
      </c>
      <c r="AM75" s="2" t="s">
        <v>542</v>
      </c>
      <c r="AN75" s="2" t="s">
        <v>542</v>
      </c>
      <c r="AO75" s="2" t="s">
        <v>542</v>
      </c>
      <c r="AP75" s="2" t="s">
        <v>542</v>
      </c>
      <c r="AQ75" s="2" t="s">
        <v>542</v>
      </c>
      <c r="AR75" s="2" t="s">
        <v>542</v>
      </c>
      <c r="AS75" s="2" t="s">
        <v>542</v>
      </c>
      <c r="AT75" s="2" t="s">
        <v>542</v>
      </c>
      <c r="AU75" s="2">
        <v>0</v>
      </c>
      <c r="AV75" s="2">
        <v>0</v>
      </c>
      <c r="AW75" s="2">
        <v>0</v>
      </c>
      <c r="AX75" s="2">
        <v>0</v>
      </c>
      <c r="AY75" s="2">
        <v>22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22</v>
      </c>
      <c r="BN75" s="2">
        <v>0</v>
      </c>
      <c r="BO75" s="2">
        <v>0</v>
      </c>
      <c r="BP75" s="2">
        <v>22</v>
      </c>
      <c r="BQ75" s="2">
        <v>1</v>
      </c>
      <c r="BR75" s="2" t="s">
        <v>384</v>
      </c>
      <c r="BS75" s="2" t="s">
        <v>385</v>
      </c>
      <c r="BT75" s="2" t="s">
        <v>378</v>
      </c>
    </row>
    <row r="76" spans="1:72" x14ac:dyDescent="0.2">
      <c r="A76" s="2" t="s">
        <v>615</v>
      </c>
      <c r="B76" s="2" t="s">
        <v>616</v>
      </c>
      <c r="C76" s="2" t="s">
        <v>617</v>
      </c>
      <c r="D76" s="2" t="s">
        <v>28</v>
      </c>
      <c r="E76" s="2" t="s">
        <v>19</v>
      </c>
      <c r="F76" s="2">
        <v>45931</v>
      </c>
      <c r="I76" s="2" t="s">
        <v>20</v>
      </c>
      <c r="J76" s="2" t="s">
        <v>101</v>
      </c>
      <c r="K76" s="2" t="s">
        <v>445</v>
      </c>
      <c r="L76" s="2" t="s">
        <v>445</v>
      </c>
      <c r="M76" s="2" t="s">
        <v>23</v>
      </c>
      <c r="N76" s="2" t="s">
        <v>24</v>
      </c>
      <c r="O76" s="2" t="s">
        <v>618</v>
      </c>
      <c r="P76" s="2" t="s">
        <v>364</v>
      </c>
      <c r="Q76" s="2" t="s">
        <v>364</v>
      </c>
      <c r="R76" s="2" t="s">
        <v>364</v>
      </c>
      <c r="S76" s="2" t="s">
        <v>364</v>
      </c>
      <c r="T76" s="2" t="s">
        <v>266</v>
      </c>
      <c r="U76" s="2" t="s">
        <v>249</v>
      </c>
      <c r="V76" s="2" t="s">
        <v>364</v>
      </c>
      <c r="W76" s="2" t="s">
        <v>369</v>
      </c>
      <c r="X76" s="2" t="s">
        <v>364</v>
      </c>
      <c r="Y76" s="2" t="s">
        <v>364</v>
      </c>
      <c r="Z76" s="2" t="s">
        <v>364</v>
      </c>
      <c r="AA76" s="2" t="s">
        <v>266</v>
      </c>
      <c r="AB76" s="2" t="s">
        <v>364</v>
      </c>
      <c r="AC76" s="2" t="s">
        <v>249</v>
      </c>
      <c r="AD76" s="2" t="s">
        <v>364</v>
      </c>
      <c r="AE76" s="2" t="s">
        <v>364</v>
      </c>
      <c r="AF76" s="2" t="s">
        <v>364</v>
      </c>
      <c r="AG76" s="2" t="s">
        <v>364</v>
      </c>
      <c r="AH76" s="2" t="s">
        <v>266</v>
      </c>
      <c r="AI76" s="2" t="s">
        <v>364</v>
      </c>
      <c r="AJ76" s="2" t="s">
        <v>364</v>
      </c>
      <c r="AK76" s="2" t="s">
        <v>264</v>
      </c>
      <c r="AL76" s="2" t="s">
        <v>542</v>
      </c>
      <c r="AM76" s="2" t="s">
        <v>542</v>
      </c>
      <c r="AN76" s="2" t="s">
        <v>542</v>
      </c>
      <c r="AO76" s="2" t="s">
        <v>542</v>
      </c>
      <c r="AP76" s="2" t="s">
        <v>542</v>
      </c>
      <c r="AQ76" s="2" t="s">
        <v>542</v>
      </c>
      <c r="AR76" s="2" t="s">
        <v>542</v>
      </c>
      <c r="AS76" s="2" t="s">
        <v>542</v>
      </c>
      <c r="AT76" s="2" t="s">
        <v>542</v>
      </c>
      <c r="AU76" s="2">
        <v>16</v>
      </c>
      <c r="AV76" s="2">
        <v>2</v>
      </c>
      <c r="AW76" s="2">
        <v>15</v>
      </c>
      <c r="AX76" s="2">
        <v>0</v>
      </c>
      <c r="AY76" s="2">
        <v>0</v>
      </c>
      <c r="AZ76" s="2">
        <v>3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1</v>
      </c>
      <c r="BI76" s="2">
        <v>0</v>
      </c>
      <c r="BJ76" s="2">
        <v>0</v>
      </c>
      <c r="BK76" s="2">
        <v>1</v>
      </c>
      <c r="BL76" s="2">
        <v>0</v>
      </c>
      <c r="BM76" s="2">
        <v>18</v>
      </c>
      <c r="BN76" s="2">
        <v>0.88888888888888884</v>
      </c>
      <c r="BO76" s="2">
        <v>0.88888888888888884</v>
      </c>
      <c r="BP76" s="2">
        <v>2</v>
      </c>
      <c r="BQ76" s="2">
        <v>0.1111111111111111</v>
      </c>
      <c r="BR76" s="2" t="s">
        <v>386</v>
      </c>
      <c r="BS76" s="2" t="s">
        <v>390</v>
      </c>
      <c r="BT76" s="2" t="s">
        <v>381</v>
      </c>
    </row>
    <row r="77" spans="1:72" x14ac:dyDescent="0.2">
      <c r="A77" s="2" t="s">
        <v>562</v>
      </c>
      <c r="B77" s="2" t="s">
        <v>582</v>
      </c>
      <c r="C77" s="2" t="s">
        <v>563</v>
      </c>
      <c r="D77" s="2" t="s">
        <v>28</v>
      </c>
      <c r="E77" s="2" t="s">
        <v>19</v>
      </c>
      <c r="F77" s="2">
        <v>45894</v>
      </c>
      <c r="I77" s="2" t="s">
        <v>20</v>
      </c>
      <c r="J77" s="2" t="s">
        <v>21</v>
      </c>
      <c r="K77" s="2" t="s">
        <v>51</v>
      </c>
      <c r="L77" s="2" t="s">
        <v>51</v>
      </c>
      <c r="M77" s="2" t="s">
        <v>36</v>
      </c>
      <c r="N77" s="2" t="s">
        <v>24</v>
      </c>
      <c r="O77" s="2" t="s">
        <v>190</v>
      </c>
      <c r="P77" s="2" t="s">
        <v>364</v>
      </c>
      <c r="Q77" s="2" t="s">
        <v>364</v>
      </c>
      <c r="R77" s="2" t="s">
        <v>364</v>
      </c>
      <c r="S77" s="2" t="s">
        <v>364</v>
      </c>
      <c r="T77" s="2" t="s">
        <v>266</v>
      </c>
      <c r="U77" s="2" t="s">
        <v>364</v>
      </c>
      <c r="V77" s="2" t="s">
        <v>364</v>
      </c>
      <c r="W77" s="2" t="s">
        <v>369</v>
      </c>
      <c r="X77" s="2" t="s">
        <v>364</v>
      </c>
      <c r="Y77" s="2" t="s">
        <v>364</v>
      </c>
      <c r="Z77" s="2" t="s">
        <v>266</v>
      </c>
      <c r="AA77" s="2" t="s">
        <v>364</v>
      </c>
      <c r="AB77" s="2" t="s">
        <v>364</v>
      </c>
      <c r="AC77" s="2" t="s">
        <v>364</v>
      </c>
      <c r="AD77" s="2" t="s">
        <v>364</v>
      </c>
      <c r="AE77" s="2" t="s">
        <v>364</v>
      </c>
      <c r="AF77" s="2" t="s">
        <v>364</v>
      </c>
      <c r="AG77" s="2" t="s">
        <v>266</v>
      </c>
      <c r="AH77" s="2" t="s">
        <v>364</v>
      </c>
      <c r="AI77" s="2" t="s">
        <v>364</v>
      </c>
      <c r="AJ77" s="2" t="s">
        <v>364</v>
      </c>
      <c r="AK77" s="2" t="s">
        <v>364</v>
      </c>
      <c r="AL77" s="2" t="s">
        <v>542</v>
      </c>
      <c r="AM77" s="2" t="s">
        <v>542</v>
      </c>
      <c r="AN77" s="2" t="s">
        <v>542</v>
      </c>
      <c r="AO77" s="2" t="s">
        <v>542</v>
      </c>
      <c r="AP77" s="2" t="s">
        <v>542</v>
      </c>
      <c r="AQ77" s="2" t="s">
        <v>542</v>
      </c>
      <c r="AR77" s="2" t="s">
        <v>542</v>
      </c>
      <c r="AS77" s="2" t="s">
        <v>542</v>
      </c>
      <c r="AT77" s="2" t="s">
        <v>542</v>
      </c>
      <c r="AU77" s="2">
        <v>19</v>
      </c>
      <c r="AV77" s="2">
        <v>0</v>
      </c>
      <c r="AW77" s="2">
        <v>18</v>
      </c>
      <c r="AX77" s="2">
        <v>0</v>
      </c>
      <c r="AY77" s="2">
        <v>0</v>
      </c>
      <c r="AZ77" s="2">
        <v>3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1</v>
      </c>
      <c r="BL77" s="2">
        <v>0</v>
      </c>
      <c r="BM77" s="2">
        <v>19</v>
      </c>
      <c r="BN77" s="2">
        <v>1</v>
      </c>
      <c r="BO77" s="2">
        <v>1</v>
      </c>
      <c r="BP77" s="2">
        <v>0</v>
      </c>
      <c r="BQ77" s="2">
        <v>0</v>
      </c>
      <c r="BR77" s="2" t="s">
        <v>386</v>
      </c>
      <c r="BS77" s="2" t="s">
        <v>387</v>
      </c>
      <c r="BT77" s="2" t="s">
        <v>381</v>
      </c>
    </row>
    <row r="78" spans="1:72" x14ac:dyDescent="0.2">
      <c r="A78" s="2" t="s">
        <v>744</v>
      </c>
      <c r="B78" s="2" t="s">
        <v>745</v>
      </c>
      <c r="C78" s="2" t="s">
        <v>746</v>
      </c>
      <c r="D78" s="2" t="s">
        <v>28</v>
      </c>
      <c r="E78" s="2" t="s">
        <v>19</v>
      </c>
      <c r="F78" s="2">
        <v>45939</v>
      </c>
      <c r="I78" s="2" t="s">
        <v>20</v>
      </c>
      <c r="J78" s="2" t="s">
        <v>21</v>
      </c>
      <c r="K78" s="2" t="s">
        <v>51</v>
      </c>
      <c r="L78" s="2" t="s">
        <v>51</v>
      </c>
      <c r="M78" s="2" t="s">
        <v>23</v>
      </c>
      <c r="N78" s="2" t="s">
        <v>24</v>
      </c>
      <c r="O78" s="2" t="s">
        <v>747</v>
      </c>
      <c r="X78" s="2" t="s">
        <v>364</v>
      </c>
      <c r="Y78" s="2" t="s">
        <v>364</v>
      </c>
      <c r="Z78" s="2" t="s">
        <v>364</v>
      </c>
      <c r="AA78" s="2" t="s">
        <v>266</v>
      </c>
      <c r="AB78" s="2" t="s">
        <v>364</v>
      </c>
      <c r="AC78" s="2" t="s">
        <v>364</v>
      </c>
      <c r="AD78" s="2" t="s">
        <v>364</v>
      </c>
      <c r="AE78" s="2" t="s">
        <v>364</v>
      </c>
      <c r="AF78" s="2" t="s">
        <v>364</v>
      </c>
      <c r="AG78" s="2" t="s">
        <v>364</v>
      </c>
      <c r="AH78" s="2" t="s">
        <v>266</v>
      </c>
      <c r="AI78" s="2" t="s">
        <v>364</v>
      </c>
      <c r="AJ78" s="2" t="s">
        <v>364</v>
      </c>
      <c r="AK78" s="2" t="s">
        <v>249</v>
      </c>
      <c r="AL78" s="2" t="s">
        <v>542</v>
      </c>
      <c r="AM78" s="2" t="s">
        <v>542</v>
      </c>
      <c r="AN78" s="2" t="s">
        <v>542</v>
      </c>
      <c r="AO78" s="2" t="s">
        <v>542</v>
      </c>
      <c r="AP78" s="2" t="s">
        <v>542</v>
      </c>
      <c r="AQ78" s="2" t="s">
        <v>542</v>
      </c>
      <c r="AR78" s="2" t="s">
        <v>542</v>
      </c>
      <c r="AS78" s="2" t="s">
        <v>542</v>
      </c>
      <c r="AT78" s="2" t="s">
        <v>542</v>
      </c>
      <c r="AU78" s="2">
        <v>11</v>
      </c>
      <c r="AV78" s="2">
        <v>1</v>
      </c>
      <c r="AW78" s="2">
        <v>11</v>
      </c>
      <c r="AX78" s="2">
        <v>0</v>
      </c>
      <c r="AY78" s="2">
        <v>0</v>
      </c>
      <c r="AZ78" s="2">
        <v>2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12</v>
      </c>
      <c r="BN78" s="2">
        <v>0.91666666666666663</v>
      </c>
      <c r="BO78" s="2">
        <v>0.91666666666666663</v>
      </c>
      <c r="BP78" s="2">
        <v>1</v>
      </c>
      <c r="BQ78" s="2">
        <v>8.3333333333333329E-2</v>
      </c>
      <c r="BR78" s="2" t="s">
        <v>386</v>
      </c>
      <c r="BS78" s="2" t="s">
        <v>387</v>
      </c>
      <c r="BT78" s="2" t="s">
        <v>381</v>
      </c>
    </row>
    <row r="79" spans="1:72" x14ac:dyDescent="0.2">
      <c r="A79" s="2" t="s">
        <v>752</v>
      </c>
      <c r="B79" s="2" t="s">
        <v>753</v>
      </c>
      <c r="C79" s="2" t="s">
        <v>754</v>
      </c>
      <c r="D79" s="2" t="s">
        <v>28</v>
      </c>
      <c r="E79" s="2" t="s">
        <v>19</v>
      </c>
      <c r="F79" s="2">
        <v>45939</v>
      </c>
      <c r="I79" s="2" t="s">
        <v>20</v>
      </c>
      <c r="J79" s="2" t="s">
        <v>21</v>
      </c>
      <c r="K79" s="2" t="s">
        <v>51</v>
      </c>
      <c r="L79" s="2" t="s">
        <v>51</v>
      </c>
      <c r="M79" s="2" t="s">
        <v>36</v>
      </c>
      <c r="N79" s="2" t="s">
        <v>24</v>
      </c>
      <c r="O79" s="2" t="s">
        <v>755</v>
      </c>
      <c r="X79" s="2" t="s">
        <v>364</v>
      </c>
      <c r="Y79" s="2" t="s">
        <v>364</v>
      </c>
      <c r="Z79" s="2" t="s">
        <v>364</v>
      </c>
      <c r="AA79" s="2" t="s">
        <v>364</v>
      </c>
      <c r="AB79" s="2" t="s">
        <v>364</v>
      </c>
      <c r="AC79" s="2" t="s">
        <v>266</v>
      </c>
      <c r="AD79" s="2" t="s">
        <v>364</v>
      </c>
      <c r="AE79" s="2" t="s">
        <v>364</v>
      </c>
      <c r="AF79" s="2" t="s">
        <v>249</v>
      </c>
      <c r="AG79" s="2" t="s">
        <v>266</v>
      </c>
      <c r="AH79" s="2" t="s">
        <v>364</v>
      </c>
      <c r="AI79" s="2" t="s">
        <v>364</v>
      </c>
      <c r="AJ79" s="2" t="s">
        <v>364</v>
      </c>
      <c r="AK79" s="2" t="s">
        <v>364</v>
      </c>
      <c r="AL79" s="2" t="s">
        <v>542</v>
      </c>
      <c r="AM79" s="2" t="s">
        <v>542</v>
      </c>
      <c r="AN79" s="2" t="s">
        <v>542</v>
      </c>
      <c r="AO79" s="2" t="s">
        <v>542</v>
      </c>
      <c r="AP79" s="2" t="s">
        <v>542</v>
      </c>
      <c r="AQ79" s="2" t="s">
        <v>542</v>
      </c>
      <c r="AR79" s="2" t="s">
        <v>542</v>
      </c>
      <c r="AS79" s="2" t="s">
        <v>542</v>
      </c>
      <c r="AT79" s="2" t="s">
        <v>542</v>
      </c>
      <c r="AU79" s="2">
        <v>11</v>
      </c>
      <c r="AV79" s="2">
        <v>1</v>
      </c>
      <c r="AW79" s="2">
        <v>11</v>
      </c>
      <c r="AX79" s="2">
        <v>0</v>
      </c>
      <c r="AY79" s="2">
        <v>0</v>
      </c>
      <c r="AZ79" s="2">
        <v>2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12</v>
      </c>
      <c r="BN79" s="2">
        <v>0.91666666666666663</v>
      </c>
      <c r="BO79" s="2">
        <v>0.91666666666666663</v>
      </c>
      <c r="BP79" s="2">
        <v>1</v>
      </c>
      <c r="BQ79" s="2">
        <v>8.3333333333333329E-2</v>
      </c>
      <c r="BR79" s="2" t="s">
        <v>386</v>
      </c>
      <c r="BS79" s="2" t="s">
        <v>387</v>
      </c>
      <c r="BT79" s="2" t="s">
        <v>381</v>
      </c>
    </row>
    <row r="80" spans="1:72" x14ac:dyDescent="0.2">
      <c r="A80" s="2" t="s">
        <v>756</v>
      </c>
      <c r="B80" s="2" t="s">
        <v>757</v>
      </c>
      <c r="C80" s="2" t="s">
        <v>758</v>
      </c>
      <c r="D80" s="2" t="s">
        <v>28</v>
      </c>
      <c r="E80" s="2" t="s">
        <v>19</v>
      </c>
      <c r="F80" s="2">
        <v>45940</v>
      </c>
      <c r="I80" s="2" t="s">
        <v>20</v>
      </c>
      <c r="J80" s="2" t="s">
        <v>21</v>
      </c>
      <c r="K80" s="2" t="s">
        <v>51</v>
      </c>
      <c r="L80" s="2" t="s">
        <v>51</v>
      </c>
      <c r="M80" s="2" t="s">
        <v>36</v>
      </c>
      <c r="N80" s="2" t="s">
        <v>24</v>
      </c>
      <c r="O80" s="2" t="s">
        <v>759</v>
      </c>
      <c r="Y80" s="2" t="s">
        <v>364</v>
      </c>
      <c r="Z80" s="2" t="s">
        <v>364</v>
      </c>
      <c r="AA80" s="2" t="s">
        <v>364</v>
      </c>
      <c r="AB80" s="2" t="s">
        <v>364</v>
      </c>
      <c r="AC80" s="2" t="s">
        <v>266</v>
      </c>
      <c r="AD80" s="2" t="s">
        <v>364</v>
      </c>
      <c r="AE80" s="2" t="s">
        <v>364</v>
      </c>
      <c r="AF80" s="2" t="s">
        <v>364</v>
      </c>
      <c r="AG80" s="2" t="s">
        <v>266</v>
      </c>
      <c r="AH80" s="2" t="s">
        <v>364</v>
      </c>
      <c r="AI80" s="2" t="s">
        <v>249</v>
      </c>
      <c r="AJ80" s="2" t="s">
        <v>364</v>
      </c>
      <c r="AK80" s="2" t="s">
        <v>364</v>
      </c>
      <c r="AL80" s="2" t="s">
        <v>542</v>
      </c>
      <c r="AM80" s="2" t="s">
        <v>542</v>
      </c>
      <c r="AN80" s="2" t="s">
        <v>542</v>
      </c>
      <c r="AO80" s="2" t="s">
        <v>542</v>
      </c>
      <c r="AP80" s="2" t="s">
        <v>542</v>
      </c>
      <c r="AQ80" s="2" t="s">
        <v>542</v>
      </c>
      <c r="AR80" s="2" t="s">
        <v>542</v>
      </c>
      <c r="AS80" s="2" t="s">
        <v>542</v>
      </c>
      <c r="AT80" s="2" t="s">
        <v>542</v>
      </c>
      <c r="AU80" s="2">
        <v>10</v>
      </c>
      <c r="AV80" s="2">
        <v>1</v>
      </c>
      <c r="AW80" s="2">
        <v>10</v>
      </c>
      <c r="AX80" s="2">
        <v>0</v>
      </c>
      <c r="AY80" s="2">
        <v>0</v>
      </c>
      <c r="AZ80" s="2">
        <v>2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11</v>
      </c>
      <c r="BN80" s="2">
        <v>0.90909090909090906</v>
      </c>
      <c r="BO80" s="2">
        <v>0.90909090909090906</v>
      </c>
      <c r="BP80" s="2">
        <v>1</v>
      </c>
      <c r="BQ80" s="2">
        <v>9.0909090909090912E-2</v>
      </c>
      <c r="BR80" s="2" t="s">
        <v>386</v>
      </c>
      <c r="BS80" s="2" t="s">
        <v>387</v>
      </c>
      <c r="BT80" s="2" t="s">
        <v>381</v>
      </c>
    </row>
    <row r="81" spans="1:72" x14ac:dyDescent="0.2">
      <c r="A81" s="2" t="s">
        <v>111</v>
      </c>
      <c r="B81" s="2" t="s">
        <v>112</v>
      </c>
      <c r="C81" s="2" t="s">
        <v>113</v>
      </c>
      <c r="D81" s="2" t="s">
        <v>28</v>
      </c>
      <c r="E81" s="2" t="s">
        <v>19</v>
      </c>
      <c r="F81" s="2">
        <v>45484</v>
      </c>
      <c r="I81" s="2" t="s">
        <v>20</v>
      </c>
      <c r="J81" s="2" t="s">
        <v>21</v>
      </c>
      <c r="K81" s="2" t="s">
        <v>51</v>
      </c>
      <c r="L81" s="2" t="s">
        <v>51</v>
      </c>
      <c r="M81" s="2" t="s">
        <v>23</v>
      </c>
      <c r="N81" s="2" t="s">
        <v>24</v>
      </c>
      <c r="O81" s="2" t="s">
        <v>114</v>
      </c>
      <c r="P81" s="2" t="s">
        <v>364</v>
      </c>
      <c r="Q81" s="2" t="s">
        <v>364</v>
      </c>
      <c r="R81" s="2" t="s">
        <v>364</v>
      </c>
      <c r="S81" s="2" t="s">
        <v>364</v>
      </c>
      <c r="T81" s="2" t="s">
        <v>266</v>
      </c>
      <c r="U81" s="2" t="s">
        <v>364</v>
      </c>
      <c r="V81" s="2" t="s">
        <v>264</v>
      </c>
      <c r="W81" s="2" t="s">
        <v>369</v>
      </c>
      <c r="X81" s="2" t="s">
        <v>364</v>
      </c>
      <c r="Y81" s="2" t="s">
        <v>364</v>
      </c>
      <c r="Z81" s="2" t="s">
        <v>266</v>
      </c>
      <c r="AA81" s="2" t="s">
        <v>364</v>
      </c>
      <c r="AB81" s="2" t="s">
        <v>264</v>
      </c>
      <c r="AC81" s="2" t="s">
        <v>264</v>
      </c>
      <c r="AD81" s="2" t="s">
        <v>364</v>
      </c>
      <c r="AE81" s="2" t="s">
        <v>364</v>
      </c>
      <c r="AF81" s="2" t="s">
        <v>364</v>
      </c>
      <c r="AG81" s="2" t="s">
        <v>364</v>
      </c>
      <c r="AH81" s="2" t="s">
        <v>266</v>
      </c>
      <c r="AI81" s="2" t="s">
        <v>364</v>
      </c>
      <c r="AJ81" s="2" t="s">
        <v>364</v>
      </c>
      <c r="AK81" s="2" t="s">
        <v>364</v>
      </c>
      <c r="AL81" s="2" t="s">
        <v>542</v>
      </c>
      <c r="AM81" s="2" t="s">
        <v>542</v>
      </c>
      <c r="AN81" s="2" t="s">
        <v>542</v>
      </c>
      <c r="AO81" s="2" t="s">
        <v>542</v>
      </c>
      <c r="AP81" s="2" t="s">
        <v>542</v>
      </c>
      <c r="AQ81" s="2" t="s">
        <v>542</v>
      </c>
      <c r="AR81" s="2" t="s">
        <v>542</v>
      </c>
      <c r="AS81" s="2" t="s">
        <v>542</v>
      </c>
      <c r="AT81" s="2" t="s">
        <v>542</v>
      </c>
      <c r="AU81" s="2">
        <v>16</v>
      </c>
      <c r="AV81" s="2">
        <v>0</v>
      </c>
      <c r="AW81" s="2">
        <v>15</v>
      </c>
      <c r="AX81" s="2">
        <v>0</v>
      </c>
      <c r="AY81" s="2">
        <v>0</v>
      </c>
      <c r="AZ81" s="2">
        <v>3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3</v>
      </c>
      <c r="BI81" s="2">
        <v>0</v>
      </c>
      <c r="BJ81" s="2">
        <v>0</v>
      </c>
      <c r="BK81" s="2">
        <v>1</v>
      </c>
      <c r="BL81" s="2">
        <v>0</v>
      </c>
      <c r="BM81" s="2">
        <v>16</v>
      </c>
      <c r="BN81" s="2">
        <v>1</v>
      </c>
      <c r="BO81" s="2">
        <v>1</v>
      </c>
      <c r="BP81" s="2">
        <v>0</v>
      </c>
      <c r="BQ81" s="2">
        <v>0</v>
      </c>
      <c r="BR81" s="2" t="s">
        <v>386</v>
      </c>
      <c r="BS81" s="2" t="s">
        <v>387</v>
      </c>
      <c r="BT81" s="2" t="s">
        <v>381</v>
      </c>
    </row>
    <row r="82" spans="1:72" x14ac:dyDescent="0.2">
      <c r="A82" s="2" t="s">
        <v>132</v>
      </c>
      <c r="B82" s="2" t="s">
        <v>133</v>
      </c>
      <c r="C82" s="2" t="s">
        <v>134</v>
      </c>
      <c r="D82" s="2" t="s">
        <v>28</v>
      </c>
      <c r="E82" s="2" t="s">
        <v>19</v>
      </c>
      <c r="F82" s="2">
        <v>45474</v>
      </c>
      <c r="I82" s="2" t="s">
        <v>34</v>
      </c>
      <c r="J82" s="2" t="s">
        <v>21</v>
      </c>
      <c r="K82" s="2" t="s">
        <v>35</v>
      </c>
      <c r="L82" s="2" t="s">
        <v>35</v>
      </c>
      <c r="M82" s="2" t="s">
        <v>23</v>
      </c>
      <c r="N82" s="2" t="s">
        <v>24</v>
      </c>
      <c r="O82" s="2" t="s">
        <v>135</v>
      </c>
      <c r="P82" s="2" t="s">
        <v>364</v>
      </c>
      <c r="Q82" s="2" t="s">
        <v>264</v>
      </c>
      <c r="R82" s="2" t="s">
        <v>364</v>
      </c>
      <c r="S82" s="2" t="s">
        <v>364</v>
      </c>
      <c r="T82" s="2" t="s">
        <v>266</v>
      </c>
      <c r="U82" s="2" t="s">
        <v>364</v>
      </c>
      <c r="V82" s="2" t="s">
        <v>364</v>
      </c>
      <c r="W82" s="2" t="s">
        <v>370</v>
      </c>
      <c r="X82" s="2" t="s">
        <v>364</v>
      </c>
      <c r="Y82" s="2" t="s">
        <v>364</v>
      </c>
      <c r="Z82" s="2" t="s">
        <v>364</v>
      </c>
      <c r="AA82" s="2" t="s">
        <v>266</v>
      </c>
      <c r="AB82" s="2" t="s">
        <v>364</v>
      </c>
      <c r="AC82" s="2" t="s">
        <v>364</v>
      </c>
      <c r="AD82" s="2" t="s">
        <v>364</v>
      </c>
      <c r="AE82" s="2" t="s">
        <v>364</v>
      </c>
      <c r="AF82" s="2" t="s">
        <v>364</v>
      </c>
      <c r="AG82" s="2" t="s">
        <v>364</v>
      </c>
      <c r="AH82" s="2" t="s">
        <v>266</v>
      </c>
      <c r="AI82" s="2" t="s">
        <v>364</v>
      </c>
      <c r="AJ82" s="2" t="s">
        <v>364</v>
      </c>
      <c r="AK82" s="2" t="s">
        <v>364</v>
      </c>
      <c r="AL82" s="2" t="s">
        <v>254</v>
      </c>
      <c r="AM82" s="2" t="s">
        <v>254</v>
      </c>
      <c r="AN82" s="2" t="s">
        <v>542</v>
      </c>
      <c r="AO82" s="2" t="s">
        <v>542</v>
      </c>
      <c r="AP82" s="2" t="s">
        <v>542</v>
      </c>
      <c r="AQ82" s="2" t="s">
        <v>542</v>
      </c>
      <c r="AR82" s="2" t="s">
        <v>542</v>
      </c>
      <c r="AS82" s="2" t="s">
        <v>542</v>
      </c>
      <c r="AT82" s="2" t="s">
        <v>542</v>
      </c>
      <c r="AU82" s="2">
        <v>17</v>
      </c>
      <c r="AV82" s="2">
        <v>0</v>
      </c>
      <c r="AW82" s="2">
        <v>17</v>
      </c>
      <c r="AX82" s="2">
        <v>0</v>
      </c>
      <c r="AY82" s="2">
        <v>2</v>
      </c>
      <c r="AZ82" s="2">
        <v>3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1</v>
      </c>
      <c r="BI82" s="2">
        <v>0</v>
      </c>
      <c r="BJ82" s="2">
        <v>0</v>
      </c>
      <c r="BK82" s="2">
        <v>0</v>
      </c>
      <c r="BL82" s="2">
        <v>1</v>
      </c>
      <c r="BM82" s="2">
        <v>19</v>
      </c>
      <c r="BN82" s="2">
        <v>0.89473684210526316</v>
      </c>
      <c r="BO82" s="2">
        <v>0.89473684210526316</v>
      </c>
      <c r="BP82" s="2">
        <v>2</v>
      </c>
      <c r="BQ82" s="2">
        <v>0.10526315789473684</v>
      </c>
      <c r="BR82" s="2" t="s">
        <v>388</v>
      </c>
      <c r="BS82" s="2" t="s">
        <v>389</v>
      </c>
      <c r="BT82" s="2" t="s">
        <v>381</v>
      </c>
    </row>
    <row r="83" spans="1:72" x14ac:dyDescent="0.2">
      <c r="A83" s="2" t="s">
        <v>669</v>
      </c>
      <c r="B83" s="2" t="s">
        <v>670</v>
      </c>
      <c r="C83" s="2" t="s">
        <v>671</v>
      </c>
      <c r="D83" s="2" t="s">
        <v>28</v>
      </c>
      <c r="E83" s="2" t="s">
        <v>19</v>
      </c>
      <c r="F83" s="2">
        <v>45925</v>
      </c>
      <c r="I83" s="2" t="s">
        <v>34</v>
      </c>
      <c r="J83" s="2" t="s">
        <v>21</v>
      </c>
      <c r="K83" s="2" t="s">
        <v>35</v>
      </c>
      <c r="L83" s="2" t="s">
        <v>35</v>
      </c>
      <c r="M83" s="2" t="s">
        <v>36</v>
      </c>
      <c r="N83" s="2" t="s">
        <v>24</v>
      </c>
      <c r="O83" s="2" t="s">
        <v>672</v>
      </c>
      <c r="P83" s="2" t="s">
        <v>364</v>
      </c>
      <c r="Q83" s="2" t="s">
        <v>364</v>
      </c>
      <c r="R83" s="2" t="s">
        <v>364</v>
      </c>
      <c r="S83" s="2" t="s">
        <v>266</v>
      </c>
      <c r="T83" s="2" t="s">
        <v>364</v>
      </c>
      <c r="U83" s="2" t="s">
        <v>364</v>
      </c>
      <c r="V83" s="2" t="s">
        <v>364</v>
      </c>
      <c r="W83" s="2" t="s">
        <v>369</v>
      </c>
      <c r="X83" s="2" t="s">
        <v>364</v>
      </c>
      <c r="Y83" s="2" t="s">
        <v>364</v>
      </c>
      <c r="Z83" s="2" t="s">
        <v>266</v>
      </c>
      <c r="AA83" s="2" t="s">
        <v>364</v>
      </c>
      <c r="AB83" s="2" t="s">
        <v>364</v>
      </c>
      <c r="AC83" s="2" t="s">
        <v>364</v>
      </c>
      <c r="AD83" s="2" t="s">
        <v>364</v>
      </c>
      <c r="AE83" s="2" t="s">
        <v>364</v>
      </c>
      <c r="AF83" s="2" t="s">
        <v>364</v>
      </c>
      <c r="AG83" s="2" t="s">
        <v>266</v>
      </c>
      <c r="AH83" s="2" t="s">
        <v>364</v>
      </c>
      <c r="AI83" s="2" t="s">
        <v>364</v>
      </c>
      <c r="AJ83" s="2" t="s">
        <v>364</v>
      </c>
      <c r="AK83" s="2" t="s">
        <v>364</v>
      </c>
      <c r="AL83" s="2" t="s">
        <v>542</v>
      </c>
      <c r="AM83" s="2" t="s">
        <v>542</v>
      </c>
      <c r="AN83" s="2" t="s">
        <v>542</v>
      </c>
      <c r="AO83" s="2" t="s">
        <v>542</v>
      </c>
      <c r="AP83" s="2" t="s">
        <v>542</v>
      </c>
      <c r="AQ83" s="2" t="s">
        <v>542</v>
      </c>
      <c r="AR83" s="2" t="s">
        <v>542</v>
      </c>
      <c r="AS83" s="2" t="s">
        <v>542</v>
      </c>
      <c r="AT83" s="2" t="s">
        <v>542</v>
      </c>
      <c r="AU83" s="2">
        <v>19</v>
      </c>
      <c r="AV83" s="2">
        <v>0</v>
      </c>
      <c r="AW83" s="2">
        <v>18</v>
      </c>
      <c r="AX83" s="2">
        <v>0</v>
      </c>
      <c r="AY83" s="2">
        <v>0</v>
      </c>
      <c r="AZ83" s="2">
        <v>3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1</v>
      </c>
      <c r="BL83" s="2">
        <v>0</v>
      </c>
      <c r="BM83" s="2">
        <v>19</v>
      </c>
      <c r="BN83" s="2">
        <v>1</v>
      </c>
      <c r="BO83" s="2">
        <v>1</v>
      </c>
      <c r="BP83" s="2">
        <v>0</v>
      </c>
      <c r="BQ83" s="2">
        <v>0</v>
      </c>
      <c r="BR83" s="2" t="s">
        <v>388</v>
      </c>
      <c r="BS83" s="2" t="s">
        <v>389</v>
      </c>
      <c r="BT83" s="2" t="s">
        <v>381</v>
      </c>
    </row>
    <row r="84" spans="1:72" x14ac:dyDescent="0.2">
      <c r="A84" s="2" t="s">
        <v>527</v>
      </c>
      <c r="B84" s="2" t="s">
        <v>587</v>
      </c>
      <c r="C84" s="2" t="s">
        <v>514</v>
      </c>
      <c r="D84" s="2" t="s">
        <v>28</v>
      </c>
      <c r="E84" s="2" t="s">
        <v>19</v>
      </c>
      <c r="F84" s="2">
        <v>45836</v>
      </c>
      <c r="I84" s="2" t="s">
        <v>34</v>
      </c>
      <c r="J84" s="2" t="s">
        <v>21</v>
      </c>
      <c r="K84" s="2" t="s">
        <v>52</v>
      </c>
      <c r="L84" s="2" t="s">
        <v>52</v>
      </c>
      <c r="M84" s="2" t="s">
        <v>23</v>
      </c>
      <c r="N84" s="2" t="s">
        <v>24</v>
      </c>
      <c r="O84" s="2" t="s">
        <v>515</v>
      </c>
      <c r="P84" s="2" t="s">
        <v>364</v>
      </c>
      <c r="Q84" s="2" t="s">
        <v>254</v>
      </c>
      <c r="R84" s="2" t="s">
        <v>254</v>
      </c>
      <c r="S84" s="2" t="s">
        <v>254</v>
      </c>
      <c r="T84" s="2" t="s">
        <v>254</v>
      </c>
      <c r="U84" s="2" t="s">
        <v>254</v>
      </c>
      <c r="V84" s="2" t="s">
        <v>254</v>
      </c>
      <c r="W84" s="2" t="s">
        <v>254</v>
      </c>
      <c r="X84" s="2" t="s">
        <v>254</v>
      </c>
      <c r="Y84" s="2" t="s">
        <v>254</v>
      </c>
      <c r="Z84" s="2" t="s">
        <v>254</v>
      </c>
      <c r="AA84" s="2" t="s">
        <v>254</v>
      </c>
      <c r="AB84" s="2" t="s">
        <v>254</v>
      </c>
      <c r="AC84" s="2" t="s">
        <v>254</v>
      </c>
      <c r="AD84" s="2" t="s">
        <v>254</v>
      </c>
      <c r="AE84" s="2" t="s">
        <v>254</v>
      </c>
      <c r="AF84" s="2" t="s">
        <v>254</v>
      </c>
      <c r="AG84" s="2" t="s">
        <v>254</v>
      </c>
      <c r="AH84" s="2" t="s">
        <v>254</v>
      </c>
      <c r="AI84" s="2" t="s">
        <v>254</v>
      </c>
      <c r="AJ84" s="2" t="s">
        <v>254</v>
      </c>
      <c r="AK84" s="2" t="s">
        <v>254</v>
      </c>
      <c r="AL84" s="2" t="s">
        <v>542</v>
      </c>
      <c r="AM84" s="2" t="s">
        <v>542</v>
      </c>
      <c r="AN84" s="2" t="s">
        <v>542</v>
      </c>
      <c r="AO84" s="2" t="s">
        <v>542</v>
      </c>
      <c r="AP84" s="2" t="s">
        <v>542</v>
      </c>
      <c r="AQ84" s="2" t="s">
        <v>542</v>
      </c>
      <c r="AR84" s="2" t="s">
        <v>542</v>
      </c>
      <c r="AS84" s="2" t="s">
        <v>542</v>
      </c>
      <c r="AT84" s="2" t="s">
        <v>542</v>
      </c>
      <c r="AU84" s="2">
        <v>1</v>
      </c>
      <c r="AV84" s="2">
        <v>0</v>
      </c>
      <c r="AW84" s="2">
        <v>1</v>
      </c>
      <c r="AX84" s="2">
        <v>0</v>
      </c>
      <c r="AY84" s="2">
        <v>21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22</v>
      </c>
      <c r="BN84" s="2">
        <v>4.5454545454545456E-2</v>
      </c>
      <c r="BO84" s="2">
        <v>4.5454545454545456E-2</v>
      </c>
      <c r="BP84" s="2">
        <v>21</v>
      </c>
      <c r="BQ84" s="2">
        <v>0.95454545454545459</v>
      </c>
      <c r="BR84" s="2" t="s">
        <v>390</v>
      </c>
      <c r="BS84" s="2" t="s">
        <v>391</v>
      </c>
      <c r="BT84" s="2" t="s">
        <v>378</v>
      </c>
    </row>
    <row r="85" spans="1:72" x14ac:dyDescent="0.2">
      <c r="A85" s="2" t="s">
        <v>673</v>
      </c>
      <c r="B85" s="2" t="s">
        <v>674</v>
      </c>
      <c r="C85" s="2" t="s">
        <v>675</v>
      </c>
      <c r="D85" s="2" t="s">
        <v>28</v>
      </c>
      <c r="E85" s="2" t="s">
        <v>19</v>
      </c>
      <c r="F85" s="2">
        <v>45925</v>
      </c>
      <c r="I85" s="2" t="s">
        <v>34</v>
      </c>
      <c r="J85" s="2" t="s">
        <v>21</v>
      </c>
      <c r="K85" s="2" t="s">
        <v>52</v>
      </c>
      <c r="L85" s="2" t="s">
        <v>52</v>
      </c>
      <c r="M85" s="2" t="s">
        <v>143</v>
      </c>
      <c r="N85" s="2" t="s">
        <v>24</v>
      </c>
      <c r="O85" s="2" t="s">
        <v>402</v>
      </c>
      <c r="P85" s="2" t="s">
        <v>364</v>
      </c>
      <c r="Q85" s="2" t="s">
        <v>249</v>
      </c>
      <c r="R85" s="2" t="s">
        <v>266</v>
      </c>
      <c r="S85" s="2" t="s">
        <v>364</v>
      </c>
      <c r="T85" s="2" t="s">
        <v>266</v>
      </c>
      <c r="U85" s="2" t="s">
        <v>364</v>
      </c>
      <c r="V85" s="2" t="s">
        <v>364</v>
      </c>
      <c r="W85" s="2" t="s">
        <v>370</v>
      </c>
      <c r="X85" s="2" t="s">
        <v>364</v>
      </c>
      <c r="Y85" s="2" t="s">
        <v>266</v>
      </c>
      <c r="Z85" s="2" t="s">
        <v>364</v>
      </c>
      <c r="AA85" s="2" t="s">
        <v>364</v>
      </c>
      <c r="AB85" s="2" t="s">
        <v>364</v>
      </c>
      <c r="AC85" s="2" t="s">
        <v>364</v>
      </c>
      <c r="AD85" s="2" t="s">
        <v>364</v>
      </c>
      <c r="AE85" s="2" t="s">
        <v>364</v>
      </c>
      <c r="AF85" s="2" t="s">
        <v>266</v>
      </c>
      <c r="AG85" s="2" t="s">
        <v>364</v>
      </c>
      <c r="AH85" s="2" t="s">
        <v>364</v>
      </c>
      <c r="AI85" s="2" t="s">
        <v>364</v>
      </c>
      <c r="AJ85" s="2" t="s">
        <v>364</v>
      </c>
      <c r="AK85" s="2" t="s">
        <v>364</v>
      </c>
      <c r="AL85" s="2" t="s">
        <v>542</v>
      </c>
      <c r="AM85" s="2" t="s">
        <v>542</v>
      </c>
      <c r="AN85" s="2" t="s">
        <v>542</v>
      </c>
      <c r="AO85" s="2" t="s">
        <v>542</v>
      </c>
      <c r="AP85" s="2" t="s">
        <v>542</v>
      </c>
      <c r="AQ85" s="2" t="s">
        <v>542</v>
      </c>
      <c r="AR85" s="2" t="s">
        <v>542</v>
      </c>
      <c r="AS85" s="2" t="s">
        <v>542</v>
      </c>
      <c r="AT85" s="2" t="s">
        <v>542</v>
      </c>
      <c r="AU85" s="2">
        <v>16</v>
      </c>
      <c r="AV85" s="2">
        <v>1</v>
      </c>
      <c r="AW85" s="2">
        <v>16</v>
      </c>
      <c r="AX85" s="2">
        <v>0</v>
      </c>
      <c r="AY85" s="2">
        <v>0</v>
      </c>
      <c r="AZ85" s="2">
        <v>4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1</v>
      </c>
      <c r="BM85" s="2">
        <v>17</v>
      </c>
      <c r="BN85" s="2">
        <v>0.94117647058823528</v>
      </c>
      <c r="BO85" s="2">
        <v>0.94117647058823528</v>
      </c>
      <c r="BP85" s="2">
        <v>1</v>
      </c>
      <c r="BQ85" s="2">
        <v>5.8823529411764705E-2</v>
      </c>
      <c r="BR85" s="2" t="s">
        <v>390</v>
      </c>
      <c r="BS85" s="2" t="s">
        <v>391</v>
      </c>
      <c r="BT85" s="2" t="s">
        <v>381</v>
      </c>
    </row>
    <row r="86" spans="1:72" x14ac:dyDescent="0.2">
      <c r="A86" s="2" t="s">
        <v>536</v>
      </c>
      <c r="B86" s="2" t="s">
        <v>595</v>
      </c>
      <c r="C86" s="2" t="s">
        <v>545</v>
      </c>
      <c r="D86" s="2" t="s">
        <v>28</v>
      </c>
      <c r="E86" s="2" t="s">
        <v>19</v>
      </c>
      <c r="F86" s="2">
        <v>45901</v>
      </c>
      <c r="I86" s="2" t="s">
        <v>34</v>
      </c>
      <c r="J86" s="2" t="s">
        <v>101</v>
      </c>
      <c r="K86" s="2" t="s">
        <v>570</v>
      </c>
      <c r="L86" s="2" t="s">
        <v>570</v>
      </c>
      <c r="M86" s="2" t="s">
        <v>23</v>
      </c>
      <c r="N86" s="2" t="s">
        <v>24</v>
      </c>
      <c r="O86" s="2" t="s">
        <v>353</v>
      </c>
      <c r="P86" s="2" t="s">
        <v>364</v>
      </c>
      <c r="Q86" s="2" t="s">
        <v>364</v>
      </c>
      <c r="R86" s="2" t="s">
        <v>364</v>
      </c>
      <c r="S86" s="2" t="s">
        <v>364</v>
      </c>
      <c r="T86" s="2" t="s">
        <v>266</v>
      </c>
      <c r="U86" s="2" t="s">
        <v>364</v>
      </c>
      <c r="V86" s="2" t="s">
        <v>364</v>
      </c>
      <c r="W86" s="2" t="s">
        <v>369</v>
      </c>
      <c r="X86" s="2" t="s">
        <v>364</v>
      </c>
      <c r="Y86" s="2" t="s">
        <v>364</v>
      </c>
      <c r="Z86" s="2" t="s">
        <v>364</v>
      </c>
      <c r="AA86" s="2" t="s">
        <v>266</v>
      </c>
      <c r="AB86" s="2" t="s">
        <v>364</v>
      </c>
      <c r="AC86" s="2" t="s">
        <v>364</v>
      </c>
      <c r="AD86" s="2" t="s">
        <v>364</v>
      </c>
      <c r="AE86" s="2" t="s">
        <v>364</v>
      </c>
      <c r="AF86" s="2" t="s">
        <v>264</v>
      </c>
      <c r="AG86" s="2" t="s">
        <v>364</v>
      </c>
      <c r="AH86" s="2" t="s">
        <v>266</v>
      </c>
      <c r="AI86" s="2" t="s">
        <v>364</v>
      </c>
      <c r="AJ86" s="2" t="s">
        <v>364</v>
      </c>
      <c r="AK86" s="2" t="s">
        <v>364</v>
      </c>
      <c r="AL86" s="2" t="s">
        <v>542</v>
      </c>
      <c r="AM86" s="2" t="s">
        <v>542</v>
      </c>
      <c r="AN86" s="2" t="s">
        <v>542</v>
      </c>
      <c r="AO86" s="2" t="s">
        <v>542</v>
      </c>
      <c r="AP86" s="2" t="s">
        <v>542</v>
      </c>
      <c r="AQ86" s="2" t="s">
        <v>542</v>
      </c>
      <c r="AR86" s="2" t="s">
        <v>542</v>
      </c>
      <c r="AS86" s="2" t="s">
        <v>542</v>
      </c>
      <c r="AT86" s="2" t="s">
        <v>542</v>
      </c>
      <c r="AU86" s="2">
        <v>18</v>
      </c>
      <c r="AV86" s="2">
        <v>0</v>
      </c>
      <c r="AW86" s="2">
        <v>17</v>
      </c>
      <c r="AX86" s="2">
        <v>0</v>
      </c>
      <c r="AY86" s="2">
        <v>0</v>
      </c>
      <c r="AZ86" s="2">
        <v>3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1</v>
      </c>
      <c r="BI86" s="2">
        <v>0</v>
      </c>
      <c r="BJ86" s="2">
        <v>0</v>
      </c>
      <c r="BK86" s="2">
        <v>1</v>
      </c>
      <c r="BL86" s="2">
        <v>0</v>
      </c>
      <c r="BM86" s="2">
        <v>18</v>
      </c>
      <c r="BN86" s="2">
        <v>1</v>
      </c>
      <c r="BO86" s="2">
        <v>1</v>
      </c>
      <c r="BP86" s="2">
        <v>0</v>
      </c>
      <c r="BQ86" s="2">
        <v>0</v>
      </c>
      <c r="BR86" s="2" t="s">
        <v>505</v>
      </c>
      <c r="BS86" s="2" t="s">
        <v>387</v>
      </c>
      <c r="BT86" s="2" t="s">
        <v>381</v>
      </c>
    </row>
    <row r="87" spans="1:72" x14ac:dyDescent="0.2">
      <c r="A87" s="2" t="s">
        <v>69</v>
      </c>
      <c r="B87" s="2" t="s">
        <v>70</v>
      </c>
      <c r="C87" s="2" t="s">
        <v>71</v>
      </c>
      <c r="D87" s="2" t="s">
        <v>28</v>
      </c>
      <c r="E87" s="2" t="s">
        <v>19</v>
      </c>
      <c r="F87" s="2">
        <v>44783</v>
      </c>
      <c r="I87" s="2" t="s">
        <v>41</v>
      </c>
      <c r="J87" s="2" t="s">
        <v>21</v>
      </c>
      <c r="K87" s="2" t="s">
        <v>42</v>
      </c>
      <c r="L87" s="2" t="s">
        <v>42</v>
      </c>
      <c r="M87" s="2" t="s">
        <v>567</v>
      </c>
      <c r="N87" s="2" t="s">
        <v>24</v>
      </c>
      <c r="O87" s="2" t="s">
        <v>285</v>
      </c>
      <c r="P87" s="2" t="s">
        <v>364</v>
      </c>
      <c r="Q87" s="2" t="s">
        <v>364</v>
      </c>
      <c r="R87" s="2" t="s">
        <v>364</v>
      </c>
      <c r="S87" s="2" t="s">
        <v>364</v>
      </c>
      <c r="T87" s="2" t="s">
        <v>364</v>
      </c>
      <c r="U87" s="2" t="s">
        <v>364</v>
      </c>
      <c r="V87" s="2" t="s">
        <v>364</v>
      </c>
      <c r="W87" s="2" t="s">
        <v>266</v>
      </c>
      <c r="X87" s="2" t="s">
        <v>364</v>
      </c>
      <c r="Y87" s="2" t="s">
        <v>364</v>
      </c>
      <c r="Z87" s="2" t="s">
        <v>364</v>
      </c>
      <c r="AA87" s="2" t="s">
        <v>364</v>
      </c>
      <c r="AB87" s="2" t="s">
        <v>364</v>
      </c>
      <c r="AC87" s="2" t="s">
        <v>364</v>
      </c>
      <c r="AD87" s="2" t="s">
        <v>266</v>
      </c>
      <c r="AE87" s="2" t="s">
        <v>364</v>
      </c>
      <c r="AF87" s="2" t="s">
        <v>364</v>
      </c>
      <c r="AG87" s="2" t="s">
        <v>364</v>
      </c>
      <c r="AH87" s="2" t="s">
        <v>364</v>
      </c>
      <c r="AI87" s="2" t="s">
        <v>364</v>
      </c>
      <c r="AJ87" s="2" t="s">
        <v>364</v>
      </c>
      <c r="AK87" s="2" t="s">
        <v>266</v>
      </c>
      <c r="AL87" s="2" t="s">
        <v>542</v>
      </c>
      <c r="AM87" s="2" t="s">
        <v>542</v>
      </c>
      <c r="AN87" s="2" t="s">
        <v>542</v>
      </c>
      <c r="AO87" s="2" t="s">
        <v>542</v>
      </c>
      <c r="AP87" s="2" t="s">
        <v>542</v>
      </c>
      <c r="AQ87" s="2" t="s">
        <v>542</v>
      </c>
      <c r="AR87" s="2" t="s">
        <v>542</v>
      </c>
      <c r="AS87" s="2" t="s">
        <v>542</v>
      </c>
      <c r="AT87" s="2" t="s">
        <v>542</v>
      </c>
      <c r="AU87" s="2">
        <v>19</v>
      </c>
      <c r="AV87" s="2">
        <v>0</v>
      </c>
      <c r="AW87" s="2">
        <v>19</v>
      </c>
      <c r="AX87" s="2">
        <v>0</v>
      </c>
      <c r="AY87" s="2">
        <v>0</v>
      </c>
      <c r="AZ87" s="2">
        <v>3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19</v>
      </c>
      <c r="BN87" s="2">
        <v>1</v>
      </c>
      <c r="BO87" s="2">
        <v>1</v>
      </c>
      <c r="BP87" s="2">
        <v>0</v>
      </c>
      <c r="BQ87" s="2">
        <v>0</v>
      </c>
      <c r="BR87" s="2" t="s">
        <v>389</v>
      </c>
      <c r="BS87" s="2" t="s">
        <v>379</v>
      </c>
      <c r="BT87" s="2" t="s">
        <v>381</v>
      </c>
    </row>
    <row r="88" spans="1:72" x14ac:dyDescent="0.2">
      <c r="A88" s="2" t="s">
        <v>38</v>
      </c>
      <c r="B88" s="2" t="s">
        <v>39</v>
      </c>
      <c r="C88" s="2" t="s">
        <v>40</v>
      </c>
      <c r="D88" s="2" t="s">
        <v>28</v>
      </c>
      <c r="E88" s="2" t="s">
        <v>19</v>
      </c>
      <c r="F88" s="2">
        <v>44459</v>
      </c>
      <c r="I88" s="2" t="s">
        <v>41</v>
      </c>
      <c r="J88" s="2" t="s">
        <v>21</v>
      </c>
      <c r="K88" s="2" t="s">
        <v>42</v>
      </c>
      <c r="L88" s="2" t="s">
        <v>42</v>
      </c>
      <c r="M88" s="2" t="s">
        <v>760</v>
      </c>
      <c r="N88" s="2" t="s">
        <v>24</v>
      </c>
      <c r="O88" s="2" t="s">
        <v>350</v>
      </c>
      <c r="P88" s="2" t="s">
        <v>266</v>
      </c>
      <c r="Q88" s="2" t="s">
        <v>364</v>
      </c>
      <c r="R88" s="2" t="s">
        <v>364</v>
      </c>
      <c r="S88" s="2" t="s">
        <v>364</v>
      </c>
      <c r="T88" s="2" t="s">
        <v>364</v>
      </c>
      <c r="U88" s="2" t="s">
        <v>364</v>
      </c>
      <c r="V88" s="2" t="s">
        <v>364</v>
      </c>
      <c r="W88" s="2" t="s">
        <v>369</v>
      </c>
      <c r="X88" s="2" t="s">
        <v>266</v>
      </c>
      <c r="Y88" s="2" t="s">
        <v>364</v>
      </c>
      <c r="Z88" s="2" t="s">
        <v>364</v>
      </c>
      <c r="AA88" s="2" t="s">
        <v>364</v>
      </c>
      <c r="AB88" s="2" t="s">
        <v>364</v>
      </c>
      <c r="AC88" s="2" t="s">
        <v>364</v>
      </c>
      <c r="AD88" s="2" t="s">
        <v>264</v>
      </c>
      <c r="AE88" s="2" t="s">
        <v>364</v>
      </c>
      <c r="AF88" s="2" t="s">
        <v>364</v>
      </c>
      <c r="AG88" s="2" t="s">
        <v>364</v>
      </c>
      <c r="AH88" s="2" t="s">
        <v>364</v>
      </c>
      <c r="AI88" s="2" t="s">
        <v>364</v>
      </c>
      <c r="AJ88" s="2" t="s">
        <v>364</v>
      </c>
      <c r="AK88" s="2" t="s">
        <v>364</v>
      </c>
      <c r="AL88" s="2" t="s">
        <v>542</v>
      </c>
      <c r="AM88" s="2" t="s">
        <v>542</v>
      </c>
      <c r="AN88" s="2" t="s">
        <v>542</v>
      </c>
      <c r="AO88" s="2" t="s">
        <v>542</v>
      </c>
      <c r="AP88" s="2" t="s">
        <v>542</v>
      </c>
      <c r="AQ88" s="2" t="s">
        <v>542</v>
      </c>
      <c r="AR88" s="2" t="s">
        <v>542</v>
      </c>
      <c r="AS88" s="2" t="s">
        <v>542</v>
      </c>
      <c r="AT88" s="2" t="s">
        <v>542</v>
      </c>
      <c r="AU88" s="2">
        <v>19</v>
      </c>
      <c r="AV88" s="2">
        <v>0</v>
      </c>
      <c r="AW88" s="2">
        <v>18</v>
      </c>
      <c r="AX88" s="2">
        <v>0</v>
      </c>
      <c r="AY88" s="2">
        <v>0</v>
      </c>
      <c r="AZ88" s="2">
        <v>2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1</v>
      </c>
      <c r="BI88" s="2">
        <v>0</v>
      </c>
      <c r="BJ88" s="2">
        <v>0</v>
      </c>
      <c r="BK88" s="2">
        <v>1</v>
      </c>
      <c r="BL88" s="2">
        <v>0</v>
      </c>
      <c r="BM88" s="2">
        <v>19</v>
      </c>
      <c r="BN88" s="2">
        <v>1</v>
      </c>
      <c r="BO88" s="2">
        <v>1</v>
      </c>
      <c r="BP88" s="2">
        <v>0</v>
      </c>
      <c r="BQ88" s="2">
        <v>0</v>
      </c>
      <c r="BR88" s="2" t="s">
        <v>389</v>
      </c>
      <c r="BS88" s="2" t="s">
        <v>379</v>
      </c>
      <c r="BT88" s="2" t="s">
        <v>381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6C43-A2F2-4ECE-8538-1F29679ABA2B}">
  <dimension ref="A1:E69"/>
  <sheetViews>
    <sheetView showGridLines="0" workbookViewId="0">
      <selection sqref="A1:D1"/>
    </sheetView>
  </sheetViews>
  <sheetFormatPr baseColWidth="10" defaultColWidth="11.42578125" defaultRowHeight="11.25" x14ac:dyDescent="0.2"/>
  <cols>
    <col min="1" max="1" width="21.28515625" style="2" customWidth="1"/>
    <col min="2" max="2" width="19.28515625" style="2" customWidth="1"/>
    <col min="3" max="3" width="23.28515625" style="2" customWidth="1"/>
    <col min="4" max="4" width="21.28515625" style="2" customWidth="1"/>
    <col min="5" max="5" width="11.42578125" style="2"/>
    <col min="6" max="7" width="11.7109375" style="2" customWidth="1"/>
    <col min="8" max="16384" width="11.42578125" style="2"/>
  </cols>
  <sheetData>
    <row r="1" spans="1:5" x14ac:dyDescent="0.2">
      <c r="A1" s="156" t="s">
        <v>287</v>
      </c>
      <c r="B1" s="156"/>
      <c r="C1" s="156"/>
      <c r="D1" s="156"/>
    </row>
    <row r="2" spans="1:5" x14ac:dyDescent="0.2">
      <c r="A2" s="137" t="s">
        <v>229</v>
      </c>
      <c r="B2" s="24" t="s">
        <v>764</v>
      </c>
      <c r="C2" s="153" t="s">
        <v>304</v>
      </c>
      <c r="D2" s="153"/>
    </row>
    <row r="3" spans="1:5" x14ac:dyDescent="0.2">
      <c r="A3" s="137"/>
      <c r="B3" s="25">
        <v>35</v>
      </c>
      <c r="C3" s="154">
        <v>0</v>
      </c>
      <c r="D3" s="154"/>
    </row>
    <row r="4" spans="1:5" x14ac:dyDescent="0.2">
      <c r="A4" s="145" t="s">
        <v>290</v>
      </c>
      <c r="B4" s="26" t="s">
        <v>291</v>
      </c>
      <c r="C4" s="161" t="s">
        <v>292</v>
      </c>
      <c r="D4" s="161"/>
    </row>
    <row r="5" spans="1:5" x14ac:dyDescent="0.2">
      <c r="A5" s="145"/>
      <c r="B5" s="25">
        <v>40</v>
      </c>
      <c r="C5" s="154">
        <v>0</v>
      </c>
      <c r="D5" s="154"/>
    </row>
    <row r="6" spans="1:5" x14ac:dyDescent="0.2">
      <c r="A6" s="128" t="s">
        <v>228</v>
      </c>
      <c r="B6" s="28" t="s">
        <v>293</v>
      </c>
      <c r="C6" s="29" t="s">
        <v>294</v>
      </c>
      <c r="D6" s="27" t="s">
        <v>295</v>
      </c>
      <c r="E6" s="30"/>
    </row>
    <row r="7" spans="1:5" x14ac:dyDescent="0.2">
      <c r="A7" s="128"/>
      <c r="B7" s="31">
        <v>55</v>
      </c>
      <c r="C7" s="31">
        <v>35</v>
      </c>
      <c r="D7" s="31">
        <v>0</v>
      </c>
      <c r="E7" s="30"/>
    </row>
    <row r="8" spans="1:5" ht="22.5" x14ac:dyDescent="0.2">
      <c r="A8" s="155" t="s">
        <v>227</v>
      </c>
      <c r="B8" s="32" t="s">
        <v>765</v>
      </c>
      <c r="C8" s="32" t="s">
        <v>766</v>
      </c>
      <c r="D8" s="32" t="s">
        <v>767</v>
      </c>
    </row>
    <row r="9" spans="1:5" x14ac:dyDescent="0.2">
      <c r="A9" s="155"/>
      <c r="B9" s="25">
        <v>70</v>
      </c>
      <c r="C9" s="25">
        <v>55</v>
      </c>
      <c r="D9" s="25">
        <v>0</v>
      </c>
    </row>
    <row r="10" spans="1:5" x14ac:dyDescent="0.2">
      <c r="A10" s="33" t="s">
        <v>296</v>
      </c>
      <c r="B10" s="34">
        <f>SUM(B3,B5,B7,B9)</f>
        <v>200</v>
      </c>
      <c r="C10" s="34">
        <f>SUM(C3,C5,C7,C9)</f>
        <v>90</v>
      </c>
      <c r="D10" s="34">
        <f>SUM(D3,D5,D7,D9)</f>
        <v>0</v>
      </c>
    </row>
    <row r="11" spans="1:5" x14ac:dyDescent="0.2">
      <c r="A11" s="156" t="s">
        <v>297</v>
      </c>
      <c r="B11" s="156"/>
      <c r="C11" s="156"/>
      <c r="D11" s="156"/>
    </row>
    <row r="12" spans="1:5" x14ac:dyDescent="0.2">
      <c r="A12" s="137" t="s">
        <v>229</v>
      </c>
      <c r="B12" s="24" t="s">
        <v>764</v>
      </c>
      <c r="C12" s="153" t="s">
        <v>304</v>
      </c>
      <c r="D12" s="153"/>
    </row>
    <row r="13" spans="1:5" x14ac:dyDescent="0.2">
      <c r="A13" s="137"/>
      <c r="B13" s="25">
        <v>35</v>
      </c>
      <c r="C13" s="154">
        <v>0</v>
      </c>
      <c r="D13" s="154"/>
    </row>
    <row r="14" spans="1:5" x14ac:dyDescent="0.2">
      <c r="A14" s="145" t="s">
        <v>298</v>
      </c>
      <c r="B14" s="35">
        <v>0</v>
      </c>
      <c r="C14" s="35">
        <v>1</v>
      </c>
      <c r="D14" s="35" t="s">
        <v>299</v>
      </c>
    </row>
    <row r="15" spans="1:5" x14ac:dyDescent="0.2">
      <c r="A15" s="145"/>
      <c r="B15" s="25">
        <v>45</v>
      </c>
      <c r="C15" s="25">
        <v>30</v>
      </c>
      <c r="D15" s="25">
        <v>0</v>
      </c>
    </row>
    <row r="16" spans="1:5" x14ac:dyDescent="0.2">
      <c r="A16" s="128" t="s">
        <v>228</v>
      </c>
      <c r="B16" s="28" t="s">
        <v>293</v>
      </c>
      <c r="C16" s="29" t="s">
        <v>294</v>
      </c>
      <c r="D16" s="27" t="s">
        <v>295</v>
      </c>
    </row>
    <row r="17" spans="1:5" x14ac:dyDescent="0.2">
      <c r="A17" s="128"/>
      <c r="B17" s="31">
        <v>50</v>
      </c>
      <c r="C17" s="31">
        <v>30</v>
      </c>
      <c r="D17" s="31">
        <v>0</v>
      </c>
    </row>
    <row r="18" spans="1:5" x14ac:dyDescent="0.2">
      <c r="A18" s="155" t="s">
        <v>227</v>
      </c>
      <c r="B18" s="155" t="s">
        <v>300</v>
      </c>
      <c r="C18" s="155"/>
      <c r="D18" s="155"/>
    </row>
    <row r="19" spans="1:5" x14ac:dyDescent="0.2">
      <c r="A19" s="155"/>
      <c r="B19" s="31">
        <v>70</v>
      </c>
      <c r="C19" s="31">
        <v>60</v>
      </c>
      <c r="D19" s="31"/>
    </row>
    <row r="20" spans="1:5" x14ac:dyDescent="0.2">
      <c r="A20" s="33" t="s">
        <v>296</v>
      </c>
      <c r="B20" s="34">
        <f>SUM(B13,B15,B17,B19)</f>
        <v>200</v>
      </c>
      <c r="C20" s="36">
        <f>SUM(C13,C15,C17,C19)</f>
        <v>120</v>
      </c>
      <c r="D20" s="36">
        <f>SUM(D13,D15,D17,D19)</f>
        <v>0</v>
      </c>
    </row>
    <row r="21" spans="1:5" x14ac:dyDescent="0.2">
      <c r="A21" s="156" t="s">
        <v>301</v>
      </c>
      <c r="B21" s="156"/>
      <c r="C21" s="156"/>
      <c r="D21" s="156"/>
    </row>
    <row r="22" spans="1:5" x14ac:dyDescent="0.2">
      <c r="A22" s="137" t="s">
        <v>229</v>
      </c>
      <c r="B22" s="23" t="s">
        <v>764</v>
      </c>
      <c r="C22" s="137" t="s">
        <v>304</v>
      </c>
      <c r="D22" s="137"/>
      <c r="E22" s="37"/>
    </row>
    <row r="23" spans="1:5" x14ac:dyDescent="0.2">
      <c r="A23" s="137"/>
      <c r="B23" s="31">
        <v>40</v>
      </c>
      <c r="C23" s="157">
        <v>0</v>
      </c>
      <c r="D23" s="157"/>
    </row>
    <row r="24" spans="1:5" x14ac:dyDescent="0.2">
      <c r="A24" s="145" t="s">
        <v>226</v>
      </c>
      <c r="B24" s="35" t="s">
        <v>302</v>
      </c>
      <c r="C24" s="35" t="s">
        <v>303</v>
      </c>
      <c r="D24" s="35" t="s">
        <v>304</v>
      </c>
    </row>
    <row r="25" spans="1:5" x14ac:dyDescent="0.2">
      <c r="A25" s="145"/>
      <c r="B25" s="31">
        <v>40</v>
      </c>
      <c r="C25" s="31">
        <v>30</v>
      </c>
      <c r="D25" s="31">
        <v>0</v>
      </c>
    </row>
    <row r="26" spans="1:5" x14ac:dyDescent="0.2">
      <c r="A26" s="128" t="s">
        <v>228</v>
      </c>
      <c r="B26" s="28" t="s">
        <v>293</v>
      </c>
      <c r="C26" s="29" t="s">
        <v>294</v>
      </c>
      <c r="D26" s="27" t="s">
        <v>295</v>
      </c>
    </row>
    <row r="27" spans="1:5" x14ac:dyDescent="0.2">
      <c r="A27" s="128"/>
      <c r="B27" s="31">
        <v>60</v>
      </c>
      <c r="C27" s="31">
        <v>35</v>
      </c>
      <c r="D27" s="31">
        <v>0</v>
      </c>
    </row>
    <row r="28" spans="1:5" x14ac:dyDescent="0.2">
      <c r="A28" s="158" t="s">
        <v>305</v>
      </c>
      <c r="B28" s="38" t="s">
        <v>344</v>
      </c>
      <c r="C28" s="38" t="s">
        <v>345</v>
      </c>
      <c r="D28" s="38" t="s">
        <v>346</v>
      </c>
    </row>
    <row r="29" spans="1:5" x14ac:dyDescent="0.2">
      <c r="A29" s="159"/>
      <c r="B29" s="31">
        <v>60</v>
      </c>
      <c r="C29" s="31">
        <v>40</v>
      </c>
      <c r="D29" s="31"/>
    </row>
    <row r="30" spans="1:5" x14ac:dyDescent="0.2">
      <c r="A30" s="33" t="s">
        <v>296</v>
      </c>
      <c r="B30" s="36">
        <f>SUM(B23,B25,B27,B29)</f>
        <v>200</v>
      </c>
      <c r="C30" s="36">
        <f>SUM(C23,C25,C27,C29)</f>
        <v>105</v>
      </c>
      <c r="D30" s="36">
        <f>SUM(D23,D25,D27,D29)</f>
        <v>0</v>
      </c>
    </row>
    <row r="31" spans="1:5" x14ac:dyDescent="0.2">
      <c r="A31" s="2" t="s">
        <v>306</v>
      </c>
    </row>
    <row r="32" spans="1:5" x14ac:dyDescent="0.2">
      <c r="A32" s="160" t="s">
        <v>528</v>
      </c>
      <c r="B32" s="160"/>
      <c r="C32" s="160"/>
      <c r="D32" s="160"/>
    </row>
    <row r="33" spans="1:4" x14ac:dyDescent="0.2">
      <c r="A33" s="39" t="s">
        <v>529</v>
      </c>
      <c r="B33" s="39"/>
      <c r="C33" s="39"/>
      <c r="D33" s="39"/>
    </row>
    <row r="34" spans="1:4" x14ac:dyDescent="0.2">
      <c r="A34" s="156" t="s">
        <v>307</v>
      </c>
      <c r="B34" s="156"/>
      <c r="C34" s="156"/>
      <c r="D34" s="156"/>
    </row>
    <row r="35" spans="1:4" x14ac:dyDescent="0.2">
      <c r="A35" s="137" t="s">
        <v>229</v>
      </c>
      <c r="B35" s="24" t="s">
        <v>288</v>
      </c>
      <c r="C35" s="153" t="s">
        <v>289</v>
      </c>
      <c r="D35" s="153"/>
    </row>
    <row r="36" spans="1:4" x14ac:dyDescent="0.2">
      <c r="A36" s="137"/>
      <c r="B36" s="25">
        <v>70</v>
      </c>
      <c r="C36" s="154">
        <v>0</v>
      </c>
      <c r="D36" s="154"/>
    </row>
    <row r="37" spans="1:4" x14ac:dyDescent="0.2">
      <c r="A37" s="145" t="s">
        <v>226</v>
      </c>
      <c r="B37" s="35" t="s">
        <v>302</v>
      </c>
      <c r="C37" s="35" t="s">
        <v>303</v>
      </c>
      <c r="D37" s="35" t="s">
        <v>304</v>
      </c>
    </row>
    <row r="38" spans="1:4" x14ac:dyDescent="0.2">
      <c r="A38" s="145"/>
      <c r="B38" s="25">
        <v>60</v>
      </c>
      <c r="C38" s="25">
        <v>50</v>
      </c>
      <c r="D38" s="25">
        <v>0</v>
      </c>
    </row>
    <row r="39" spans="1:4" x14ac:dyDescent="0.2">
      <c r="A39" s="128" t="s">
        <v>228</v>
      </c>
      <c r="B39" s="28" t="s">
        <v>293</v>
      </c>
      <c r="C39" s="29" t="s">
        <v>294</v>
      </c>
      <c r="D39" s="27" t="s">
        <v>295</v>
      </c>
    </row>
    <row r="40" spans="1:4" x14ac:dyDescent="0.2">
      <c r="A40" s="128"/>
      <c r="B40" s="31">
        <v>70</v>
      </c>
      <c r="C40" s="31">
        <v>50</v>
      </c>
      <c r="D40" s="31">
        <v>0</v>
      </c>
    </row>
    <row r="41" spans="1:4" x14ac:dyDescent="0.2">
      <c r="A41" s="40" t="s">
        <v>296</v>
      </c>
      <c r="B41" s="36">
        <f>B36+B38+B40</f>
        <v>200</v>
      </c>
      <c r="C41" s="36">
        <f>C38+C40</f>
        <v>100</v>
      </c>
      <c r="D41" s="36">
        <f>D38+D40</f>
        <v>0</v>
      </c>
    </row>
    <row r="42" spans="1:4" x14ac:dyDescent="0.2">
      <c r="A42" s="41" t="s">
        <v>308</v>
      </c>
      <c r="B42" s="42"/>
      <c r="C42" s="42"/>
      <c r="D42" s="42"/>
    </row>
    <row r="43" spans="1:4" x14ac:dyDescent="0.2">
      <c r="A43" s="41" t="s">
        <v>309</v>
      </c>
      <c r="B43" s="42"/>
      <c r="C43" s="42"/>
      <c r="D43" s="42"/>
    </row>
    <row r="44" spans="1:4" ht="12" thickBot="1" x14ac:dyDescent="0.25">
      <c r="A44" s="146" t="s">
        <v>310</v>
      </c>
      <c r="B44" s="146"/>
    </row>
    <row r="45" spans="1:4" x14ac:dyDescent="0.2">
      <c r="A45" s="147" t="s">
        <v>311</v>
      </c>
      <c r="B45" s="148"/>
      <c r="C45" s="148"/>
      <c r="D45" s="149"/>
    </row>
    <row r="46" spans="1:4" x14ac:dyDescent="0.2">
      <c r="A46" s="150" t="s">
        <v>312</v>
      </c>
      <c r="B46" s="151"/>
      <c r="C46" s="151"/>
      <c r="D46" s="152"/>
    </row>
    <row r="47" spans="1:4" ht="34.5" customHeight="1" thickBot="1" x14ac:dyDescent="0.25">
      <c r="A47" s="129" t="s">
        <v>313</v>
      </c>
      <c r="B47" s="130"/>
      <c r="C47" s="130"/>
      <c r="D47" s="131"/>
    </row>
    <row r="49" spans="1:4" ht="12" thickBot="1" x14ac:dyDescent="0.25">
      <c r="A49" s="43" t="s">
        <v>314</v>
      </c>
      <c r="B49" s="43"/>
    </row>
    <row r="50" spans="1:4" ht="12" thickBot="1" x14ac:dyDescent="0.25">
      <c r="A50" s="142" t="s">
        <v>315</v>
      </c>
      <c r="B50" s="143"/>
      <c r="C50" s="143"/>
      <c r="D50" s="144"/>
    </row>
    <row r="51" spans="1:4" ht="12" thickBot="1" x14ac:dyDescent="0.25">
      <c r="A51" s="132" t="s">
        <v>316</v>
      </c>
      <c r="B51" s="133"/>
      <c r="C51" s="133"/>
      <c r="D51" s="134"/>
    </row>
    <row r="53" spans="1:4" x14ac:dyDescent="0.2">
      <c r="A53" s="135" t="s">
        <v>317</v>
      </c>
      <c r="B53" s="135"/>
      <c r="C53" s="135"/>
      <c r="D53" s="135"/>
    </row>
    <row r="54" spans="1:4" x14ac:dyDescent="0.2">
      <c r="B54" s="37"/>
      <c r="C54" s="37"/>
      <c r="D54" s="37"/>
    </row>
    <row r="55" spans="1:4" x14ac:dyDescent="0.2">
      <c r="A55" s="136" t="s">
        <v>318</v>
      </c>
      <c r="B55" s="44" t="s">
        <v>530</v>
      </c>
      <c r="C55" s="45" t="s">
        <v>531</v>
      </c>
      <c r="D55" s="45" t="s">
        <v>532</v>
      </c>
    </row>
    <row r="56" spans="1:4" x14ac:dyDescent="0.2">
      <c r="A56" s="136"/>
      <c r="B56" s="46">
        <v>180</v>
      </c>
      <c r="C56" s="46">
        <v>100</v>
      </c>
      <c r="D56" s="46">
        <v>0</v>
      </c>
    </row>
    <row r="57" spans="1:4" x14ac:dyDescent="0.2">
      <c r="A57" s="137" t="s">
        <v>229</v>
      </c>
      <c r="B57" s="47" t="s">
        <v>319</v>
      </c>
      <c r="C57" s="47" t="s">
        <v>320</v>
      </c>
      <c r="D57" s="47" t="s">
        <v>321</v>
      </c>
    </row>
    <row r="58" spans="1:4" x14ac:dyDescent="0.2">
      <c r="A58" s="137"/>
      <c r="B58" s="46">
        <v>70</v>
      </c>
      <c r="C58" s="46">
        <v>40</v>
      </c>
      <c r="D58" s="46">
        <v>0</v>
      </c>
    </row>
    <row r="59" spans="1:4" x14ac:dyDescent="0.2">
      <c r="A59" s="138" t="s">
        <v>322</v>
      </c>
      <c r="B59" s="48" t="s">
        <v>323</v>
      </c>
      <c r="C59" s="139" t="s">
        <v>324</v>
      </c>
      <c r="D59" s="139" t="s">
        <v>304</v>
      </c>
    </row>
    <row r="60" spans="1:4" x14ac:dyDescent="0.2">
      <c r="A60" s="138"/>
      <c r="B60" s="49">
        <v>100</v>
      </c>
      <c r="C60" s="140">
        <v>0</v>
      </c>
      <c r="D60" s="141">
        <v>0</v>
      </c>
    </row>
    <row r="61" spans="1:4" x14ac:dyDescent="0.2">
      <c r="A61" s="128" t="s">
        <v>228</v>
      </c>
      <c r="B61" s="50" t="s">
        <v>325</v>
      </c>
      <c r="C61" s="50" t="s">
        <v>326</v>
      </c>
      <c r="D61" s="50" t="s">
        <v>327</v>
      </c>
    </row>
    <row r="62" spans="1:4" x14ac:dyDescent="0.2">
      <c r="A62" s="128"/>
      <c r="B62" s="46">
        <v>150</v>
      </c>
      <c r="C62" s="46">
        <v>100</v>
      </c>
      <c r="D62" s="46">
        <v>0</v>
      </c>
    </row>
    <row r="63" spans="1:4" x14ac:dyDescent="0.2">
      <c r="A63" s="51" t="s">
        <v>296</v>
      </c>
      <c r="B63" s="52">
        <f>+B56+B58+B60+B62</f>
        <v>500</v>
      </c>
      <c r="C63" s="52">
        <f>+C62+C58+C56+C60</f>
        <v>240</v>
      </c>
      <c r="D63" s="52">
        <f>+D62+D58+D56+C60</f>
        <v>0</v>
      </c>
    </row>
    <row r="64" spans="1:4" x14ac:dyDescent="0.2">
      <c r="B64" s="37"/>
      <c r="C64" s="37"/>
      <c r="D64" s="37"/>
    </row>
    <row r="65" spans="1:4" x14ac:dyDescent="0.2">
      <c r="A65" s="53" t="s">
        <v>328</v>
      </c>
      <c r="B65" s="54"/>
      <c r="C65" s="37"/>
      <c r="D65" s="37"/>
    </row>
    <row r="66" spans="1:4" x14ac:dyDescent="0.2">
      <c r="A66" s="53" t="s">
        <v>329</v>
      </c>
      <c r="B66" s="54"/>
      <c r="C66" s="37"/>
      <c r="D66" s="37"/>
    </row>
    <row r="67" spans="1:4" x14ac:dyDescent="0.2">
      <c r="A67" s="55" t="s">
        <v>330</v>
      </c>
      <c r="B67" s="54"/>
      <c r="C67" s="37"/>
      <c r="D67" s="37"/>
    </row>
    <row r="68" spans="1:4" x14ac:dyDescent="0.2">
      <c r="A68" s="55" t="s">
        <v>331</v>
      </c>
      <c r="B68" s="54"/>
      <c r="C68" s="37"/>
      <c r="D68" s="37"/>
    </row>
    <row r="69" spans="1:4" x14ac:dyDescent="0.2">
      <c r="A69" s="55" t="s">
        <v>332</v>
      </c>
      <c r="B69" s="54"/>
      <c r="C69" s="37"/>
      <c r="D69" s="37"/>
    </row>
  </sheetData>
  <mergeCells count="44">
    <mergeCell ref="A1:D1"/>
    <mergeCell ref="A2:A3"/>
    <mergeCell ref="C2:D2"/>
    <mergeCell ref="C3:D3"/>
    <mergeCell ref="A4:A5"/>
    <mergeCell ref="C4:D4"/>
    <mergeCell ref="C5:D5"/>
    <mergeCell ref="A6:A7"/>
    <mergeCell ref="A8:A9"/>
    <mergeCell ref="A11:D11"/>
    <mergeCell ref="A12:A13"/>
    <mergeCell ref="C12:D12"/>
    <mergeCell ref="C13:D13"/>
    <mergeCell ref="A35:A36"/>
    <mergeCell ref="C35:D35"/>
    <mergeCell ref="C36:D36"/>
    <mergeCell ref="A14:A15"/>
    <mergeCell ref="A16:A17"/>
    <mergeCell ref="A18:A19"/>
    <mergeCell ref="B18:D18"/>
    <mergeCell ref="A21:D21"/>
    <mergeCell ref="A22:A23"/>
    <mergeCell ref="C22:D22"/>
    <mergeCell ref="C23:D23"/>
    <mergeCell ref="A24:A25"/>
    <mergeCell ref="A26:A27"/>
    <mergeCell ref="A28:A29"/>
    <mergeCell ref="A32:D32"/>
    <mergeCell ref="A34:D34"/>
    <mergeCell ref="A37:A38"/>
    <mergeCell ref="A39:A40"/>
    <mergeCell ref="A44:B44"/>
    <mergeCell ref="A45:D45"/>
    <mergeCell ref="A46:D46"/>
    <mergeCell ref="A61:A62"/>
    <mergeCell ref="A47:D47"/>
    <mergeCell ref="A51:D51"/>
    <mergeCell ref="A53:D53"/>
    <mergeCell ref="A55:A56"/>
    <mergeCell ref="A57:A58"/>
    <mergeCell ref="A59:A60"/>
    <mergeCell ref="C59:D59"/>
    <mergeCell ref="C60:D60"/>
    <mergeCell ref="A50:D5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5F78-9371-45C9-AA3D-7A55EB6E893E}">
  <dimension ref="A4:R114"/>
  <sheetViews>
    <sheetView showGridLines="0" workbookViewId="0"/>
  </sheetViews>
  <sheetFormatPr baseColWidth="10" defaultColWidth="11.42578125" defaultRowHeight="11.25" x14ac:dyDescent="0.2"/>
  <cols>
    <col min="1" max="1" width="9.7109375" style="2" bestFit="1" customWidth="1"/>
    <col min="2" max="2" width="8.42578125" style="2" bestFit="1" customWidth="1"/>
    <col min="3" max="3" width="29" style="2" bestFit="1" customWidth="1"/>
    <col min="4" max="4" width="8.7109375" style="9" bestFit="1" customWidth="1"/>
    <col min="5" max="5" width="7.85546875" style="9" bestFit="1" customWidth="1"/>
    <col min="6" max="6" width="10" style="9" bestFit="1" customWidth="1"/>
    <col min="7" max="7" width="10.28515625" style="9" bestFit="1" customWidth="1"/>
    <col min="8" max="8" width="9.85546875" style="9" bestFit="1" customWidth="1"/>
    <col min="9" max="9" width="7.85546875" style="9" bestFit="1" customWidth="1"/>
    <col min="10" max="10" width="8.140625" style="9" bestFit="1" customWidth="1"/>
    <col min="11" max="11" width="7.85546875" style="9" bestFit="1" customWidth="1"/>
    <col min="12" max="13" width="7.140625" style="9" bestFit="1" customWidth="1"/>
    <col min="14" max="14" width="7.28515625" style="9" bestFit="1" customWidth="1"/>
    <col min="15" max="15" width="12" style="9" bestFit="1" customWidth="1"/>
    <col min="16" max="16" width="6.7109375" style="9" bestFit="1" customWidth="1"/>
    <col min="17" max="17" width="9.28515625" style="9" bestFit="1" customWidth="1"/>
    <col min="18" max="18" width="11.85546875" style="9" bestFit="1" customWidth="1"/>
    <col min="19" max="19" width="14.5703125" style="2" bestFit="1" customWidth="1"/>
    <col min="20" max="20" width="19.140625" style="2" bestFit="1" customWidth="1"/>
    <col min="21" max="21" width="13.42578125" style="2" bestFit="1" customWidth="1"/>
    <col min="22" max="22" width="17.7109375" style="2" bestFit="1" customWidth="1"/>
    <col min="23" max="23" width="12.28515625" style="2" bestFit="1" customWidth="1"/>
    <col min="24" max="24" width="17.140625" style="2" bestFit="1" customWidth="1"/>
    <col min="25" max="25" width="12.5703125" style="2" bestFit="1" customWidth="1"/>
    <col min="26" max="27" width="15.7109375" style="2" bestFit="1" customWidth="1"/>
    <col min="28" max="28" width="12.85546875" style="2" bestFit="1" customWidth="1"/>
    <col min="29" max="29" width="18.42578125" style="2" bestFit="1" customWidth="1"/>
    <col min="30" max="30" width="16.140625" style="2" bestFit="1" customWidth="1"/>
    <col min="31" max="31" width="19.5703125" style="2" bestFit="1" customWidth="1"/>
    <col min="32" max="32" width="19.28515625" style="2" bestFit="1" customWidth="1"/>
    <col min="33" max="33" width="26.85546875" style="2" bestFit="1" customWidth="1"/>
    <col min="34" max="34" width="17.7109375" style="2" bestFit="1" customWidth="1"/>
    <col min="35" max="35" width="21" style="2" bestFit="1" customWidth="1"/>
    <col min="36" max="36" width="29.5703125" style="2" bestFit="1" customWidth="1"/>
    <col min="37" max="37" width="23.7109375" style="2" bestFit="1" customWidth="1"/>
    <col min="38" max="38" width="20.7109375" style="2" bestFit="1" customWidth="1"/>
    <col min="39" max="39" width="18.42578125" style="2" bestFit="1" customWidth="1"/>
    <col min="40" max="40" width="20.140625" style="2" bestFit="1" customWidth="1"/>
    <col min="41" max="41" width="19.28515625" style="2" bestFit="1" customWidth="1"/>
    <col min="42" max="42" width="15" style="2" bestFit="1" customWidth="1"/>
    <col min="43" max="43" width="31.7109375" style="2" bestFit="1" customWidth="1"/>
    <col min="44" max="44" width="43.5703125" style="2" bestFit="1" customWidth="1"/>
    <col min="45" max="45" width="32" style="2" bestFit="1" customWidth="1"/>
    <col min="46" max="46" width="18.85546875" style="2" bestFit="1" customWidth="1"/>
    <col min="47" max="47" width="22.42578125" style="2" bestFit="1" customWidth="1"/>
    <col min="48" max="48" width="25" style="2" bestFit="1" customWidth="1"/>
    <col min="49" max="49" width="31.140625" style="2" bestFit="1" customWidth="1"/>
    <col min="50" max="50" width="18.140625" style="2" bestFit="1" customWidth="1"/>
    <col min="51" max="51" width="23" style="2" bestFit="1" customWidth="1"/>
    <col min="52" max="52" width="23.5703125" style="2" bestFit="1" customWidth="1"/>
    <col min="53" max="53" width="28.85546875" style="2" bestFit="1" customWidth="1"/>
    <col min="54" max="54" width="21.42578125" style="2" bestFit="1" customWidth="1"/>
    <col min="55" max="55" width="17" style="2" bestFit="1" customWidth="1"/>
    <col min="56" max="56" width="14.42578125" style="2" bestFit="1" customWidth="1"/>
    <col min="57" max="16384" width="11.42578125" style="2"/>
  </cols>
  <sheetData>
    <row r="4" spans="1:18" ht="10.15" x14ac:dyDescent="0.2">
      <c r="A4" s="8" t="s">
        <v>0</v>
      </c>
      <c r="B4" s="8" t="s">
        <v>14</v>
      </c>
      <c r="C4" s="8" t="s">
        <v>2</v>
      </c>
      <c r="D4" s="9" t="s">
        <v>211</v>
      </c>
      <c r="E4" s="9" t="s">
        <v>212</v>
      </c>
      <c r="F4" s="9" t="s">
        <v>213</v>
      </c>
      <c r="G4" s="9" t="s">
        <v>214</v>
      </c>
      <c r="H4" s="9" t="s">
        <v>215</v>
      </c>
      <c r="I4" s="9" t="s">
        <v>216</v>
      </c>
      <c r="J4" s="10" t="s">
        <v>217</v>
      </c>
      <c r="K4" s="10" t="s">
        <v>218</v>
      </c>
      <c r="L4" s="10" t="s">
        <v>219</v>
      </c>
      <c r="M4" s="10" t="s">
        <v>220</v>
      </c>
      <c r="N4" s="10" t="s">
        <v>221</v>
      </c>
      <c r="O4" s="10" t="s">
        <v>222</v>
      </c>
      <c r="P4" s="10" t="s">
        <v>223</v>
      </c>
      <c r="Q4" s="10" t="s">
        <v>224</v>
      </c>
      <c r="R4" s="10" t="s">
        <v>225</v>
      </c>
    </row>
    <row r="5" spans="1:18" ht="10.15" x14ac:dyDescent="0.2">
      <c r="A5" s="2" t="s">
        <v>31</v>
      </c>
      <c r="B5" s="2" t="s">
        <v>37</v>
      </c>
      <c r="C5" s="2" t="s">
        <v>33</v>
      </c>
      <c r="D5" s="11">
        <v>8.0159769328703696</v>
      </c>
      <c r="E5" s="11">
        <v>6.4273724537037031</v>
      </c>
      <c r="F5" s="11">
        <v>1.5886044791666667</v>
      </c>
      <c r="G5" s="11">
        <v>5.5752014120370372</v>
      </c>
      <c r="H5" s="11">
        <v>2.2032476851851852E-2</v>
      </c>
      <c r="I5" s="11">
        <v>0.84811628472222222</v>
      </c>
      <c r="J5" s="11">
        <v>0.12935559027777779</v>
      </c>
      <c r="K5" s="11">
        <v>0.79798518518518513</v>
      </c>
      <c r="L5" s="11">
        <v>4.2646759259259261E-3</v>
      </c>
      <c r="M5" s="11">
        <v>0.65034781249999996</v>
      </c>
      <c r="N5" s="11">
        <v>6.6150462962962962E-4</v>
      </c>
      <c r="O5" s="11">
        <v>0</v>
      </c>
      <c r="P5" s="11">
        <v>4.550983796296296E-3</v>
      </c>
      <c r="Q5" s="11">
        <v>1.4387268518518518E-3</v>
      </c>
      <c r="R5" s="11">
        <v>0</v>
      </c>
    </row>
    <row r="6" spans="1:18" ht="10.15" x14ac:dyDescent="0.2">
      <c r="A6" s="2" t="s">
        <v>151</v>
      </c>
      <c r="B6" s="2" t="s">
        <v>199</v>
      </c>
      <c r="C6" s="2" t="s">
        <v>153</v>
      </c>
      <c r="D6" s="11">
        <v>6.7223661111111115</v>
      </c>
      <c r="E6" s="11">
        <v>5.7110600347222222</v>
      </c>
      <c r="F6" s="11">
        <v>1.0113060763888888</v>
      </c>
      <c r="G6" s="11">
        <v>2.3841728587962963</v>
      </c>
      <c r="H6" s="11">
        <v>2.0925925925925924E-4</v>
      </c>
      <c r="I6" s="11">
        <v>3.3294520601851851</v>
      </c>
      <c r="J6" s="11">
        <v>0.24257806712962962</v>
      </c>
      <c r="K6" s="11">
        <v>0.64993877314814819</v>
      </c>
      <c r="L6" s="11">
        <v>0</v>
      </c>
      <c r="M6" s="11">
        <v>1.442167824074074E-2</v>
      </c>
      <c r="N6" s="11">
        <v>7.9374837962962963E-2</v>
      </c>
      <c r="O6" s="11">
        <v>0</v>
      </c>
      <c r="P6" s="11">
        <v>2.499271990740741E-2</v>
      </c>
      <c r="Q6" s="11">
        <v>0</v>
      </c>
      <c r="R6" s="11">
        <v>0</v>
      </c>
    </row>
    <row r="7" spans="1:18" ht="10.15" x14ac:dyDescent="0.2">
      <c r="A7" s="2" t="s">
        <v>122</v>
      </c>
      <c r="B7" s="2" t="s">
        <v>125</v>
      </c>
      <c r="C7" s="2" t="s">
        <v>124</v>
      </c>
      <c r="D7" s="11">
        <v>8.7448055555555548</v>
      </c>
      <c r="E7" s="11">
        <v>6.9883229861111111</v>
      </c>
      <c r="F7" s="11">
        <v>1.7564825694444446</v>
      </c>
      <c r="G7" s="11">
        <v>5.3656567476851853</v>
      </c>
      <c r="H7" s="11">
        <v>2.0042430555555556E-2</v>
      </c>
      <c r="I7" s="11">
        <v>1.6319332060185185</v>
      </c>
      <c r="J7" s="11">
        <v>0.29026825231481479</v>
      </c>
      <c r="K7" s="11">
        <v>0.76784770833333338</v>
      </c>
      <c r="L7" s="11">
        <v>0</v>
      </c>
      <c r="M7" s="11">
        <v>0.48031907407407409</v>
      </c>
      <c r="N7" s="11">
        <v>0.10979623842592594</v>
      </c>
      <c r="O7" s="11">
        <v>0</v>
      </c>
      <c r="P7" s="11">
        <v>0.10505040509259259</v>
      </c>
      <c r="Q7" s="11">
        <v>3.2008912037037041E-3</v>
      </c>
      <c r="R7" s="11">
        <v>0</v>
      </c>
    </row>
    <row r="8" spans="1:18" ht="10.15" x14ac:dyDescent="0.2">
      <c r="A8" s="2" t="s">
        <v>172</v>
      </c>
      <c r="B8" s="2" t="s">
        <v>175</v>
      </c>
      <c r="C8" s="2" t="s">
        <v>174</v>
      </c>
      <c r="D8" s="11">
        <v>7.0670040509259264</v>
      </c>
      <c r="E8" s="11">
        <v>5.346781759259259</v>
      </c>
      <c r="F8" s="11">
        <v>1.7202222916666667</v>
      </c>
      <c r="G8" s="11">
        <v>4.3660804861111107</v>
      </c>
      <c r="H8" s="11">
        <v>2.6811562499999997E-2</v>
      </c>
      <c r="I8" s="11">
        <v>0.9644852430555555</v>
      </c>
      <c r="J8" s="11">
        <v>0.19421878472222223</v>
      </c>
      <c r="K8" s="11">
        <v>0.72221093749999998</v>
      </c>
      <c r="L8" s="11">
        <v>0</v>
      </c>
      <c r="M8" s="11">
        <v>0.70757711805555557</v>
      </c>
      <c r="N8" s="11">
        <v>9.3313761574074075E-2</v>
      </c>
      <c r="O8" s="11">
        <v>0</v>
      </c>
      <c r="P8" s="11">
        <v>0</v>
      </c>
      <c r="Q8" s="11">
        <v>2.9016898148148148E-3</v>
      </c>
      <c r="R8" s="11">
        <v>0</v>
      </c>
    </row>
    <row r="9" spans="1:18" ht="10.15" x14ac:dyDescent="0.2">
      <c r="A9" s="2" t="s">
        <v>15</v>
      </c>
      <c r="B9" s="2" t="s">
        <v>25</v>
      </c>
      <c r="C9" s="2" t="s">
        <v>17</v>
      </c>
      <c r="D9" s="11">
        <v>6.9269960185185182</v>
      </c>
      <c r="E9" s="11">
        <v>5.7753887500000003</v>
      </c>
      <c r="F9" s="11">
        <v>1.1516072685185186</v>
      </c>
      <c r="G9" s="11">
        <v>4.786154398148148</v>
      </c>
      <c r="H9" s="11">
        <v>1.2980694444444444E-2</v>
      </c>
      <c r="I9" s="11">
        <v>0.9979847800925925</v>
      </c>
      <c r="J9" s="11">
        <v>0.30339254629629631</v>
      </c>
      <c r="K9" s="11">
        <v>0.79884212962962975</v>
      </c>
      <c r="L9" s="11">
        <v>0</v>
      </c>
      <c r="M9" s="11">
        <v>1.2194791666666668E-2</v>
      </c>
      <c r="N9" s="11">
        <v>3.4953055555555557E-2</v>
      </c>
      <c r="O9" s="11">
        <v>0</v>
      </c>
      <c r="P9" s="11">
        <v>0</v>
      </c>
      <c r="Q9" s="11">
        <v>2.2247453703703704E-3</v>
      </c>
      <c r="R9" s="11">
        <v>0</v>
      </c>
    </row>
    <row r="10" spans="1:18" ht="10.15" x14ac:dyDescent="0.2">
      <c r="A10" s="2" t="s">
        <v>132</v>
      </c>
      <c r="B10" s="2" t="s">
        <v>135</v>
      </c>
      <c r="C10" s="2" t="s">
        <v>134</v>
      </c>
      <c r="D10" s="11">
        <v>6.560040162037037</v>
      </c>
      <c r="E10" s="11">
        <v>5.4810953819444448</v>
      </c>
      <c r="F10" s="11">
        <v>1.0789447800925926</v>
      </c>
      <c r="G10" s="11">
        <v>4.8546803472222217</v>
      </c>
      <c r="H10" s="11">
        <v>8.4954861111111103E-4</v>
      </c>
      <c r="I10" s="11">
        <v>0.62862925925925928</v>
      </c>
      <c r="J10" s="11">
        <v>8.7794606481481477E-2</v>
      </c>
      <c r="K10" s="11">
        <v>0.71220045138888888</v>
      </c>
      <c r="L10" s="11">
        <v>0</v>
      </c>
      <c r="M10" s="11">
        <v>0.13032622685185186</v>
      </c>
      <c r="N10" s="11">
        <v>0.1441427199074074</v>
      </c>
      <c r="O10" s="11">
        <v>0</v>
      </c>
      <c r="P10" s="11">
        <v>2.100011574074074E-3</v>
      </c>
      <c r="Q10" s="11">
        <v>2.3807638888888889E-3</v>
      </c>
      <c r="R10" s="11">
        <v>0</v>
      </c>
    </row>
    <row r="11" spans="1:18" ht="10.15" x14ac:dyDescent="0.2">
      <c r="A11" s="2" t="s">
        <v>72</v>
      </c>
      <c r="B11" s="2" t="s">
        <v>75</v>
      </c>
      <c r="C11" s="2" t="s">
        <v>74</v>
      </c>
      <c r="D11" s="11">
        <v>6.6523853587962956</v>
      </c>
      <c r="E11" s="11">
        <v>5.6708699884259257</v>
      </c>
      <c r="F11" s="11">
        <v>0.9815153703703704</v>
      </c>
      <c r="G11" s="11">
        <v>4.7717302199074068</v>
      </c>
      <c r="H11" s="11">
        <v>1.344298611111111E-2</v>
      </c>
      <c r="I11" s="11">
        <v>0.90570936342592601</v>
      </c>
      <c r="J11" s="11">
        <v>0.18533611111111112</v>
      </c>
      <c r="K11" s="11">
        <v>0.6871901967592593</v>
      </c>
      <c r="L11" s="11">
        <v>0</v>
      </c>
      <c r="M11" s="11">
        <v>2.0255601851851851E-2</v>
      </c>
      <c r="N11" s="11">
        <v>7.9581238425925932E-2</v>
      </c>
      <c r="O11" s="11">
        <v>0</v>
      </c>
      <c r="P11" s="11">
        <v>6.1202314814814817E-3</v>
      </c>
      <c r="Q11" s="11">
        <v>3.0319907407407409E-3</v>
      </c>
      <c r="R11" s="11">
        <v>0</v>
      </c>
    </row>
    <row r="12" spans="1:18" ht="10.15" x14ac:dyDescent="0.2">
      <c r="A12" s="2" t="s">
        <v>147</v>
      </c>
      <c r="B12" s="2" t="s">
        <v>150</v>
      </c>
      <c r="C12" s="2" t="s">
        <v>149</v>
      </c>
      <c r="D12" s="11">
        <v>8.0565736458333337</v>
      </c>
      <c r="E12" s="11">
        <v>6.5999919444444446</v>
      </c>
      <c r="F12" s="11">
        <v>1.4565817013888889</v>
      </c>
      <c r="G12" s="11">
        <v>5.5068715509259256</v>
      </c>
      <c r="H12" s="11">
        <v>3.2097453703703706E-3</v>
      </c>
      <c r="I12" s="11">
        <v>1.0975776967592592</v>
      </c>
      <c r="J12" s="11">
        <v>0.62105186342592589</v>
      </c>
      <c r="K12" s="11">
        <v>0.76851033564814819</v>
      </c>
      <c r="L12" s="11">
        <v>0</v>
      </c>
      <c r="M12" s="11">
        <v>1.9274178240740739E-2</v>
      </c>
      <c r="N12" s="11">
        <v>4.5559733796296298E-2</v>
      </c>
      <c r="O12" s="11">
        <v>0</v>
      </c>
      <c r="P12" s="11">
        <v>7.6145833333333325E-5</v>
      </c>
      <c r="Q12" s="11">
        <v>2.1094444444444446E-3</v>
      </c>
      <c r="R12" s="11">
        <v>0</v>
      </c>
    </row>
    <row r="13" spans="1:18" ht="10.15" x14ac:dyDescent="0.2">
      <c r="A13" s="2" t="s">
        <v>82</v>
      </c>
      <c r="B13" s="2" t="s">
        <v>85</v>
      </c>
      <c r="C13" s="2" t="s">
        <v>84</v>
      </c>
      <c r="D13" s="11">
        <v>3.813442627314815</v>
      </c>
      <c r="E13" s="11">
        <v>3.0335423726851851</v>
      </c>
      <c r="F13" s="11">
        <v>0.77990025462962964</v>
      </c>
      <c r="G13" s="11">
        <v>2.7652938541666665</v>
      </c>
      <c r="H13" s="11">
        <v>7.3743055555555558E-3</v>
      </c>
      <c r="I13" s="11">
        <v>0.27270459490740739</v>
      </c>
      <c r="J13" s="11">
        <v>0.27179303240740743</v>
      </c>
      <c r="K13" s="11">
        <v>0.42977543981481481</v>
      </c>
      <c r="L13" s="11">
        <v>1.7384259259259258E-5</v>
      </c>
      <c r="M13" s="11">
        <v>4.8951041666666665E-3</v>
      </c>
      <c r="N13" s="11">
        <v>6.9432731481481491E-2</v>
      </c>
      <c r="O13" s="11">
        <v>0</v>
      </c>
      <c r="P13" s="11">
        <v>3.9865625000000005E-3</v>
      </c>
      <c r="Q13" s="11">
        <v>0</v>
      </c>
      <c r="R13" s="11">
        <v>0</v>
      </c>
    </row>
    <row r="14" spans="1:18" ht="10.15" x14ac:dyDescent="0.2">
      <c r="A14" s="2" t="s">
        <v>69</v>
      </c>
      <c r="B14" s="2" t="s">
        <v>285</v>
      </c>
      <c r="C14" s="2" t="s">
        <v>71</v>
      </c>
      <c r="D14" s="11">
        <v>7.8641041898148147</v>
      </c>
      <c r="E14" s="11">
        <v>6.6732714120370371</v>
      </c>
      <c r="F14" s="11">
        <v>1.1908327777777779</v>
      </c>
      <c r="G14" s="11">
        <v>3.3807064699074072</v>
      </c>
      <c r="H14" s="11">
        <v>3.110550925925926E-2</v>
      </c>
      <c r="I14" s="11">
        <v>3.8980391782407411</v>
      </c>
      <c r="J14" s="11">
        <v>0.21461317129629631</v>
      </c>
      <c r="K14" s="11">
        <v>0.78815149305555565</v>
      </c>
      <c r="L14" s="11">
        <v>0</v>
      </c>
      <c r="M14" s="11">
        <v>4.1178090277777774E-2</v>
      </c>
      <c r="N14" s="11">
        <v>8.0687175925925933E-2</v>
      </c>
      <c r="O14" s="11">
        <v>0</v>
      </c>
      <c r="P14" s="11">
        <v>5.8733738425925927E-2</v>
      </c>
      <c r="Q14" s="11">
        <v>7.4691087962962966E-3</v>
      </c>
      <c r="R14" s="11">
        <v>0</v>
      </c>
    </row>
    <row r="15" spans="1:18" ht="10.15" x14ac:dyDescent="0.2">
      <c r="A15" s="2" t="s">
        <v>154</v>
      </c>
      <c r="B15" s="2" t="s">
        <v>157</v>
      </c>
      <c r="C15" s="2" t="s">
        <v>156</v>
      </c>
      <c r="D15" s="11">
        <v>6.8812091550925931</v>
      </c>
      <c r="E15" s="11">
        <v>5.6051068171296299</v>
      </c>
      <c r="F15" s="11">
        <v>1.276102337962963</v>
      </c>
      <c r="G15" s="11">
        <v>4.2058368518518519</v>
      </c>
      <c r="H15" s="11">
        <v>6.4291435185185181E-3</v>
      </c>
      <c r="I15" s="11">
        <v>1.4012187152777777</v>
      </c>
      <c r="J15" s="11">
        <v>0.22629809027777775</v>
      </c>
      <c r="K15" s="11">
        <v>0.73242644675925928</v>
      </c>
      <c r="L15" s="11">
        <v>2.8020833333333331E-5</v>
      </c>
      <c r="M15" s="11">
        <v>2.4457731481481483E-2</v>
      </c>
      <c r="N15" s="11">
        <v>0.17646458333333334</v>
      </c>
      <c r="O15" s="11">
        <v>0</v>
      </c>
      <c r="P15" s="11">
        <v>0.11346873842592593</v>
      </c>
      <c r="Q15" s="11">
        <v>2.9587268518518517E-3</v>
      </c>
      <c r="R15" s="11">
        <v>0</v>
      </c>
    </row>
    <row r="16" spans="1:18" ht="10.15" x14ac:dyDescent="0.2">
      <c r="A16" s="2" t="s">
        <v>95</v>
      </c>
      <c r="B16" s="2" t="s">
        <v>403</v>
      </c>
      <c r="C16" s="2" t="s">
        <v>568</v>
      </c>
      <c r="D16" s="11">
        <v>7.1575423611111111</v>
      </c>
      <c r="E16" s="11">
        <v>6.2359646064814811</v>
      </c>
      <c r="F16" s="11">
        <v>0.92157775462962965</v>
      </c>
      <c r="G16" s="11">
        <v>5.2125577199074078</v>
      </c>
      <c r="H16" s="11">
        <v>9.8484490740740737E-3</v>
      </c>
      <c r="I16" s="11">
        <v>1.0316816319444444</v>
      </c>
      <c r="J16" s="11">
        <v>8.1361585648148146E-2</v>
      </c>
      <c r="K16" s="11">
        <v>0.78834953703703692</v>
      </c>
      <c r="L16" s="11">
        <v>0</v>
      </c>
      <c r="M16" s="11">
        <v>7.7645601851851842E-3</v>
      </c>
      <c r="N16" s="11">
        <v>3.7846574074074074E-2</v>
      </c>
      <c r="O16" s="11">
        <v>0</v>
      </c>
      <c r="P16" s="11">
        <v>1.6300578703703703E-3</v>
      </c>
      <c r="Q16" s="11">
        <v>4.6254398148148149E-3</v>
      </c>
      <c r="R16" s="11">
        <v>0</v>
      </c>
    </row>
    <row r="17" spans="1:18" ht="10.15" x14ac:dyDescent="0.2">
      <c r="A17" s="2" t="s">
        <v>194</v>
      </c>
      <c r="B17" s="2" t="s">
        <v>197</v>
      </c>
      <c r="C17" s="2" t="s">
        <v>196</v>
      </c>
      <c r="D17" s="11">
        <v>6.4626050347222215</v>
      </c>
      <c r="E17" s="11">
        <v>5.2320563194444452</v>
      </c>
      <c r="F17" s="11">
        <v>1.2305487152777779</v>
      </c>
      <c r="G17" s="11">
        <v>1.1288802199074075</v>
      </c>
      <c r="H17" s="11">
        <v>8.8541666666666673E-5</v>
      </c>
      <c r="I17" s="11">
        <v>4.1049759374999999</v>
      </c>
      <c r="J17" s="11">
        <v>0.15041128472222223</v>
      </c>
      <c r="K17" s="11">
        <v>0.68177079861111112</v>
      </c>
      <c r="L17" s="11">
        <v>0</v>
      </c>
      <c r="M17" s="11">
        <v>1.1851168981481482E-2</v>
      </c>
      <c r="N17" s="11">
        <v>0.35212820601851852</v>
      </c>
      <c r="O17" s="11">
        <v>0</v>
      </c>
      <c r="P17" s="11">
        <v>3.4387256944444444E-2</v>
      </c>
      <c r="Q17" s="11">
        <v>0</v>
      </c>
      <c r="R17" s="11">
        <v>0</v>
      </c>
    </row>
    <row r="18" spans="1:18" ht="10.15" x14ac:dyDescent="0.2">
      <c r="A18" s="2" t="s">
        <v>104</v>
      </c>
      <c r="B18" s="2" t="s">
        <v>107</v>
      </c>
      <c r="C18" s="2" t="s">
        <v>106</v>
      </c>
      <c r="D18" s="11">
        <v>6.5930686805555547</v>
      </c>
      <c r="E18" s="11">
        <v>5.2209308912037038</v>
      </c>
      <c r="F18" s="11">
        <v>1.3721377893518518</v>
      </c>
      <c r="G18" s="11">
        <v>4.5463526041666666</v>
      </c>
      <c r="H18" s="11">
        <v>1.4446226851851852E-2</v>
      </c>
      <c r="I18" s="11">
        <v>0.66517983796296298</v>
      </c>
      <c r="J18" s="11">
        <v>6.0588726851851848E-2</v>
      </c>
      <c r="K18" s="11">
        <v>0.68164848379629628</v>
      </c>
      <c r="L18" s="11">
        <v>4.7841435185185188E-4</v>
      </c>
      <c r="M18" s="11">
        <v>0.36982596064814816</v>
      </c>
      <c r="N18" s="11">
        <v>0.23061328703703704</v>
      </c>
      <c r="O18" s="11">
        <v>0</v>
      </c>
      <c r="P18" s="11">
        <v>2.5383645833333333E-2</v>
      </c>
      <c r="Q18" s="11">
        <v>3.5992708333333332E-3</v>
      </c>
      <c r="R18" s="11">
        <v>0</v>
      </c>
    </row>
    <row r="19" spans="1:18" ht="10.15" x14ac:dyDescent="0.2">
      <c r="A19" s="2" t="s">
        <v>168</v>
      </c>
      <c r="B19" s="2" t="s">
        <v>171</v>
      </c>
      <c r="C19" s="2" t="s">
        <v>170</v>
      </c>
      <c r="D19" s="11">
        <v>1.9180666550925927</v>
      </c>
      <c r="E19" s="11">
        <v>1.5749445370370372</v>
      </c>
      <c r="F19" s="11">
        <v>0.34312211805555554</v>
      </c>
      <c r="G19" s="11">
        <v>1.1885259375000001</v>
      </c>
      <c r="H19" s="11">
        <v>1.4451967592592591E-3</v>
      </c>
      <c r="I19" s="11">
        <v>0.3886261689814815</v>
      </c>
      <c r="J19" s="11">
        <v>7.9951053240740741E-2</v>
      </c>
      <c r="K19" s="11">
        <v>0.18550177083333333</v>
      </c>
      <c r="L19" s="11">
        <v>0</v>
      </c>
      <c r="M19" s="11">
        <v>5.3554976851851845E-3</v>
      </c>
      <c r="N19" s="11">
        <v>6.9346851851851854E-2</v>
      </c>
      <c r="O19" s="11">
        <v>0</v>
      </c>
      <c r="P19" s="11">
        <v>0</v>
      </c>
      <c r="Q19" s="11">
        <v>2.9669444444444444E-3</v>
      </c>
      <c r="R19" s="11">
        <v>0</v>
      </c>
    </row>
    <row r="20" spans="1:18" ht="10.15" x14ac:dyDescent="0.2">
      <c r="A20" s="2" t="s">
        <v>164</v>
      </c>
      <c r="B20" s="2" t="s">
        <v>167</v>
      </c>
      <c r="C20" s="2" t="s">
        <v>166</v>
      </c>
      <c r="D20" s="11">
        <v>6.0556105208333335</v>
      </c>
      <c r="E20" s="11">
        <v>5.5033385532407406</v>
      </c>
      <c r="F20" s="11">
        <v>0.55227196759259267</v>
      </c>
      <c r="G20" s="11">
        <v>0.36311283564814817</v>
      </c>
      <c r="H20" s="11">
        <v>3.4959849537037034E-2</v>
      </c>
      <c r="I20" s="11">
        <v>5.1077918287037036</v>
      </c>
      <c r="J20" s="11">
        <v>7.870797453703704E-2</v>
      </c>
      <c r="K20" s="11">
        <v>0.29624599537037033</v>
      </c>
      <c r="L20" s="11">
        <v>9.4409722222222223E-5</v>
      </c>
      <c r="M20" s="11">
        <v>2.7117881944444446E-2</v>
      </c>
      <c r="N20" s="11">
        <v>0.15010570601851853</v>
      </c>
      <c r="O20" s="11">
        <v>0</v>
      </c>
      <c r="P20" s="11">
        <v>0</v>
      </c>
      <c r="Q20" s="11">
        <v>0</v>
      </c>
      <c r="R20" s="11">
        <v>0</v>
      </c>
    </row>
    <row r="21" spans="1:18" ht="10.15" x14ac:dyDescent="0.2">
      <c r="A21" s="2" t="s">
        <v>136</v>
      </c>
      <c r="B21" s="2" t="s">
        <v>139</v>
      </c>
      <c r="C21" s="2" t="s">
        <v>138</v>
      </c>
      <c r="D21" s="11">
        <v>7.5204115856481479</v>
      </c>
      <c r="E21" s="11">
        <v>6.0568192824074076</v>
      </c>
      <c r="F21" s="11">
        <v>1.4635923032407407</v>
      </c>
      <c r="G21" s="11">
        <v>0.49693928240740737</v>
      </c>
      <c r="H21" s="11">
        <v>6.312037037037037E-4</v>
      </c>
      <c r="I21" s="11">
        <v>5.5594687037037041</v>
      </c>
      <c r="J21" s="11">
        <v>4.5542013888888885E-2</v>
      </c>
      <c r="K21" s="11">
        <v>0.69603449074074075</v>
      </c>
      <c r="L21" s="11">
        <v>0</v>
      </c>
      <c r="M21" s="11">
        <v>0.59001200231481477</v>
      </c>
      <c r="N21" s="11">
        <v>0.12639275462962965</v>
      </c>
      <c r="O21" s="11">
        <v>0</v>
      </c>
      <c r="P21" s="11">
        <v>5.6110416666666661E-3</v>
      </c>
      <c r="Q21" s="11">
        <v>0</v>
      </c>
      <c r="R21" s="11">
        <v>0</v>
      </c>
    </row>
    <row r="22" spans="1:18" ht="10.15" x14ac:dyDescent="0.2">
      <c r="A22" s="2" t="s">
        <v>92</v>
      </c>
      <c r="B22" s="2" t="s">
        <v>94</v>
      </c>
      <c r="C22" s="2" t="s">
        <v>93</v>
      </c>
      <c r="D22" s="11">
        <v>6.7438622453703703</v>
      </c>
      <c r="E22" s="11">
        <v>5.5550950347222221</v>
      </c>
      <c r="F22" s="11">
        <v>1.1887672106481482</v>
      </c>
      <c r="G22" s="11">
        <v>4.4561795833333333</v>
      </c>
      <c r="H22" s="11">
        <v>1.4619571759259261E-2</v>
      </c>
      <c r="I22" s="11">
        <v>1.1028880787037036</v>
      </c>
      <c r="J22" s="11">
        <v>0.24636023148148151</v>
      </c>
      <c r="K22" s="11">
        <v>0.73309407407407412</v>
      </c>
      <c r="L22" s="11">
        <v>8.3922453703703709E-4</v>
      </c>
      <c r="M22" s="11">
        <v>1.0065185185185184E-2</v>
      </c>
      <c r="N22" s="11">
        <v>0.18580892361111109</v>
      </c>
      <c r="O22" s="11">
        <v>0</v>
      </c>
      <c r="P22" s="11">
        <v>8.266226851851851E-3</v>
      </c>
      <c r="Q22" s="11">
        <v>4.3333449074074073E-3</v>
      </c>
      <c r="R22" s="11">
        <v>0</v>
      </c>
    </row>
    <row r="23" spans="1:18" ht="10.15" x14ac:dyDescent="0.2">
      <c r="A23" s="2" t="s">
        <v>191</v>
      </c>
      <c r="B23" s="2" t="s">
        <v>286</v>
      </c>
      <c r="C23" s="2" t="s">
        <v>193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</row>
    <row r="24" spans="1:18" ht="10.15" x14ac:dyDescent="0.2">
      <c r="A24" s="2" t="s">
        <v>58</v>
      </c>
      <c r="B24" s="2" t="s">
        <v>61</v>
      </c>
      <c r="C24" s="2" t="s">
        <v>60</v>
      </c>
      <c r="D24" s="11">
        <v>6.715685555555555</v>
      </c>
      <c r="E24" s="11">
        <v>5.5119036574074078</v>
      </c>
      <c r="F24" s="11">
        <v>1.2037818981481481</v>
      </c>
      <c r="G24" s="11">
        <v>4.5192404166666664</v>
      </c>
      <c r="H24" s="11">
        <v>2.3354375E-2</v>
      </c>
      <c r="I24" s="11">
        <v>1.0042431018518518</v>
      </c>
      <c r="J24" s="11">
        <v>0.17137121527777777</v>
      </c>
      <c r="K24" s="11">
        <v>0.7203650231481481</v>
      </c>
      <c r="L24" s="11">
        <v>4.2939814814814814E-6</v>
      </c>
      <c r="M24" s="11">
        <v>1.1707222222222223E-2</v>
      </c>
      <c r="N24" s="11">
        <v>0.27321144675925929</v>
      </c>
      <c r="O24" s="11">
        <v>0</v>
      </c>
      <c r="P24" s="11">
        <v>2.5927754629629627E-2</v>
      </c>
      <c r="Q24" s="11">
        <v>1.1949421296296296E-3</v>
      </c>
      <c r="R24" s="11">
        <v>0</v>
      </c>
    </row>
    <row r="25" spans="1:18" ht="10.15" x14ac:dyDescent="0.2">
      <c r="A25" s="2" t="s">
        <v>98</v>
      </c>
      <c r="B25" s="2" t="s">
        <v>103</v>
      </c>
      <c r="C25" s="2" t="s">
        <v>100</v>
      </c>
      <c r="D25" s="11">
        <v>21.771865150462961</v>
      </c>
      <c r="E25" s="11">
        <v>2.4345475694444443</v>
      </c>
      <c r="F25" s="11">
        <v>19.337317581018521</v>
      </c>
      <c r="G25" s="11">
        <v>2.0121270138888891</v>
      </c>
      <c r="H25" s="11">
        <v>5.2319560185185186E-3</v>
      </c>
      <c r="I25" s="11">
        <v>0.42880581018518521</v>
      </c>
      <c r="J25" s="11">
        <v>0.53324702546296299</v>
      </c>
      <c r="K25" s="11">
        <v>0.17118532407407408</v>
      </c>
      <c r="L25" s="11">
        <v>0</v>
      </c>
      <c r="M25" s="11">
        <v>18.570616701388889</v>
      </c>
      <c r="N25" s="11">
        <v>5.5841331018518514E-2</v>
      </c>
      <c r="O25" s="11">
        <v>0</v>
      </c>
      <c r="P25" s="11">
        <v>6.427199074074073E-3</v>
      </c>
      <c r="Q25" s="11">
        <v>0</v>
      </c>
      <c r="R25" s="11">
        <v>0</v>
      </c>
    </row>
    <row r="26" spans="1:18" ht="10.15" x14ac:dyDescent="0.2">
      <c r="A26" s="2" t="s">
        <v>556</v>
      </c>
      <c r="B26" s="2" t="s">
        <v>404</v>
      </c>
      <c r="C26" s="2" t="s">
        <v>559</v>
      </c>
      <c r="D26" s="11">
        <v>7.3287816898148153</v>
      </c>
      <c r="E26" s="11">
        <v>6.2041426620370368</v>
      </c>
      <c r="F26" s="11">
        <v>1.1246390277777778</v>
      </c>
      <c r="G26" s="11">
        <v>5.1371957870370375</v>
      </c>
      <c r="H26" s="11">
        <v>1.1276851851851851E-3</v>
      </c>
      <c r="I26" s="11">
        <v>1.0797220370370371</v>
      </c>
      <c r="J26" s="11">
        <v>0.2596144675925926</v>
      </c>
      <c r="K26" s="11">
        <v>0.78913045138888893</v>
      </c>
      <c r="L26" s="11">
        <v>6.4004629629629639E-6</v>
      </c>
      <c r="M26" s="11">
        <v>8.760046296296297E-3</v>
      </c>
      <c r="N26" s="11">
        <v>6.5450810185185185E-2</v>
      </c>
      <c r="O26" s="11">
        <v>0</v>
      </c>
      <c r="P26" s="11">
        <v>8.6458333333333329E-6</v>
      </c>
      <c r="Q26" s="11">
        <v>1.6682060185185187E-3</v>
      </c>
      <c r="R26" s="11">
        <v>0</v>
      </c>
    </row>
    <row r="27" spans="1:18" ht="10.15" x14ac:dyDescent="0.2">
      <c r="A27" s="2" t="s">
        <v>176</v>
      </c>
      <c r="B27" s="2" t="s">
        <v>179</v>
      </c>
      <c r="C27" s="2" t="s">
        <v>178</v>
      </c>
      <c r="D27" s="11">
        <v>7.3841923032407406</v>
      </c>
      <c r="E27" s="11">
        <v>5.5921330787037036</v>
      </c>
      <c r="F27" s="11">
        <v>1.7920592245370368</v>
      </c>
      <c r="G27" s="11">
        <v>0.80930484953703707</v>
      </c>
      <c r="H27" s="11">
        <v>3.0190972222222224E-4</v>
      </c>
      <c r="I27" s="11">
        <v>4.7827692708333336</v>
      </c>
      <c r="J27" s="11">
        <v>5.8911458333333333E-2</v>
      </c>
      <c r="K27" s="11">
        <v>0.77488929398148143</v>
      </c>
      <c r="L27" s="11">
        <v>7.8587962962962965E-6</v>
      </c>
      <c r="M27" s="11">
        <v>0.63252130787037042</v>
      </c>
      <c r="N27" s="11">
        <v>0.32571858796296294</v>
      </c>
      <c r="O27" s="11">
        <v>0</v>
      </c>
      <c r="P27" s="11">
        <v>1.0717592592592593E-5</v>
      </c>
      <c r="Q27" s="11">
        <v>0</v>
      </c>
      <c r="R27" s="11">
        <v>0</v>
      </c>
    </row>
    <row r="28" spans="1:18" ht="10.15" x14ac:dyDescent="0.2">
      <c r="A28" s="2" t="s">
        <v>541</v>
      </c>
      <c r="B28" s="2" t="s">
        <v>468</v>
      </c>
      <c r="C28" s="2" t="s">
        <v>543</v>
      </c>
      <c r="D28" s="11">
        <v>7.0187325925925927</v>
      </c>
      <c r="E28" s="11">
        <v>5.918506006944444</v>
      </c>
      <c r="F28" s="11">
        <v>1.1002265856481481</v>
      </c>
      <c r="G28" s="11">
        <v>2.150930891203704</v>
      </c>
      <c r="H28" s="11">
        <v>3.4590833333333335E-2</v>
      </c>
      <c r="I28" s="11">
        <v>3.740251215277778</v>
      </c>
      <c r="J28" s="11">
        <v>0.14392763888888888</v>
      </c>
      <c r="K28" s="11">
        <v>0.65384334490740748</v>
      </c>
      <c r="L28" s="11">
        <v>0</v>
      </c>
      <c r="M28" s="11">
        <v>4.9752962962962964E-2</v>
      </c>
      <c r="N28" s="11">
        <v>0.23765260416666667</v>
      </c>
      <c r="O28" s="11">
        <v>0</v>
      </c>
      <c r="P28" s="11">
        <v>1.5050034722222223E-2</v>
      </c>
      <c r="Q28" s="11">
        <v>0</v>
      </c>
      <c r="R28" s="11">
        <v>0</v>
      </c>
    </row>
    <row r="29" spans="1:18" ht="10.15" x14ac:dyDescent="0.2">
      <c r="A29" s="2" t="s">
        <v>180</v>
      </c>
      <c r="B29" s="2" t="s">
        <v>183</v>
      </c>
      <c r="C29" s="2" t="s">
        <v>182</v>
      </c>
      <c r="D29" s="11">
        <v>6.7211946180555548</v>
      </c>
      <c r="E29" s="11">
        <v>5.7191143981481485</v>
      </c>
      <c r="F29" s="11">
        <v>1.0020802199074075</v>
      </c>
      <c r="G29" s="11">
        <v>5.1632068981481485</v>
      </c>
      <c r="H29" s="11">
        <v>2.0476967592592591E-3</v>
      </c>
      <c r="I29" s="11">
        <v>0.5580199768518519</v>
      </c>
      <c r="J29" s="11">
        <v>0.10468587962962964</v>
      </c>
      <c r="K29" s="11">
        <v>0.69241545138888894</v>
      </c>
      <c r="L29" s="11">
        <v>0</v>
      </c>
      <c r="M29" s="11">
        <v>9.0653009259259263E-3</v>
      </c>
      <c r="N29" s="11">
        <v>0.19591358796296299</v>
      </c>
      <c r="O29" s="11">
        <v>0</v>
      </c>
      <c r="P29" s="11">
        <v>0</v>
      </c>
      <c r="Q29" s="11">
        <v>0</v>
      </c>
      <c r="R29" s="11">
        <v>0</v>
      </c>
    </row>
    <row r="30" spans="1:18" ht="10.15" x14ac:dyDescent="0.2">
      <c r="A30" s="2" t="s">
        <v>65</v>
      </c>
      <c r="B30" s="2" t="s">
        <v>68</v>
      </c>
      <c r="C30" s="2" t="s">
        <v>67</v>
      </c>
      <c r="D30" s="11">
        <v>6.6669260185185193</v>
      </c>
      <c r="E30" s="11">
        <v>5.4511643287037037</v>
      </c>
      <c r="F30" s="11">
        <v>1.2157616898148147</v>
      </c>
      <c r="G30" s="11">
        <v>4.6468134143518522</v>
      </c>
      <c r="H30" s="11">
        <v>1.9312500000000002E-3</v>
      </c>
      <c r="I30" s="11">
        <v>0.81552849537037031</v>
      </c>
      <c r="J30" s="11">
        <v>0.11393468750000001</v>
      </c>
      <c r="K30" s="11">
        <v>0.77457795138888896</v>
      </c>
      <c r="L30" s="11">
        <v>7.2337962962962966E-6</v>
      </c>
      <c r="M30" s="11">
        <v>1.2884988425925925E-2</v>
      </c>
      <c r="N30" s="11">
        <v>0.25079696759259257</v>
      </c>
      <c r="O30" s="11">
        <v>0</v>
      </c>
      <c r="P30" s="11">
        <v>6.1925868055555562E-2</v>
      </c>
      <c r="Q30" s="11">
        <v>1.6339930555555554E-3</v>
      </c>
      <c r="R30" s="11">
        <v>0</v>
      </c>
    </row>
    <row r="31" spans="1:18" ht="10.15" x14ac:dyDescent="0.2">
      <c r="A31" s="2" t="s">
        <v>38</v>
      </c>
      <c r="B31" s="2" t="s">
        <v>350</v>
      </c>
      <c r="C31" s="2" t="s">
        <v>40</v>
      </c>
      <c r="D31" s="11">
        <v>6.9703160763888894</v>
      </c>
      <c r="E31" s="11">
        <v>5.8242440972222225</v>
      </c>
      <c r="F31" s="11">
        <v>1.1460719791666667</v>
      </c>
      <c r="G31" s="11">
        <v>2.3145534259259257</v>
      </c>
      <c r="H31" s="11">
        <v>6.2774305555555554E-4</v>
      </c>
      <c r="I31" s="11">
        <v>3.5153455439814811</v>
      </c>
      <c r="J31" s="11">
        <v>0.15450020833333333</v>
      </c>
      <c r="K31" s="11">
        <v>0.74744981481481476</v>
      </c>
      <c r="L31" s="11">
        <v>3.0112268518518522E-3</v>
      </c>
      <c r="M31" s="11">
        <v>8.8613865740740747E-2</v>
      </c>
      <c r="N31" s="11">
        <v>0.14702134259259259</v>
      </c>
      <c r="O31" s="11">
        <v>0</v>
      </c>
      <c r="P31" s="11">
        <v>4.6938657407407405E-4</v>
      </c>
      <c r="Q31" s="11">
        <v>5.0061342592592588E-3</v>
      </c>
      <c r="R31" s="11">
        <v>0</v>
      </c>
    </row>
    <row r="32" spans="1:18" ht="10.15" x14ac:dyDescent="0.2">
      <c r="A32" s="2" t="s">
        <v>464</v>
      </c>
      <c r="B32" s="2" t="s">
        <v>466</v>
      </c>
      <c r="C32" s="2" t="s">
        <v>465</v>
      </c>
      <c r="D32" s="11">
        <v>6.7690874074074072</v>
      </c>
      <c r="E32" s="11">
        <v>5.8634592013888893</v>
      </c>
      <c r="F32" s="11">
        <v>0.90562820601851857</v>
      </c>
      <c r="G32" s="11">
        <v>2.1110024305555553</v>
      </c>
      <c r="H32" s="11">
        <v>1.4731944444444443E-2</v>
      </c>
      <c r="I32" s="11">
        <v>3.7538954861111113</v>
      </c>
      <c r="J32" s="11">
        <v>8.6408275462962966E-2</v>
      </c>
      <c r="K32" s="11">
        <v>0.74390226851851859</v>
      </c>
      <c r="L32" s="11">
        <v>0</v>
      </c>
      <c r="M32" s="11">
        <v>2.0853078703703704E-2</v>
      </c>
      <c r="N32" s="11">
        <v>4.4610902777777781E-2</v>
      </c>
      <c r="O32" s="11">
        <v>0</v>
      </c>
      <c r="P32" s="11">
        <v>1.0063194444444444E-3</v>
      </c>
      <c r="Q32" s="11">
        <v>8.8473611111111114E-3</v>
      </c>
      <c r="R32" s="11">
        <v>0</v>
      </c>
    </row>
    <row r="33" spans="1:18" ht="10.15" x14ac:dyDescent="0.2">
      <c r="A33" s="2" t="s">
        <v>115</v>
      </c>
      <c r="B33" s="2" t="s">
        <v>118</v>
      </c>
      <c r="C33" s="2" t="s">
        <v>117</v>
      </c>
      <c r="D33" s="11">
        <v>6.8062253240740747</v>
      </c>
      <c r="E33" s="11">
        <v>5.5280859375000002</v>
      </c>
      <c r="F33" s="11">
        <v>1.278139386574074</v>
      </c>
      <c r="G33" s="11">
        <v>4.5342162615740742</v>
      </c>
      <c r="H33" s="11">
        <v>4.8626157407407407E-4</v>
      </c>
      <c r="I33" s="11">
        <v>0.99825508101851856</v>
      </c>
      <c r="J33" s="11">
        <v>0.18178109953703706</v>
      </c>
      <c r="K33" s="11">
        <v>0.6658573148148148</v>
      </c>
      <c r="L33" s="11">
        <v>0</v>
      </c>
      <c r="M33" s="11">
        <v>0.40334813657407409</v>
      </c>
      <c r="N33" s="11">
        <v>2.3938194444444446E-2</v>
      </c>
      <c r="O33" s="11">
        <v>0</v>
      </c>
      <c r="P33" s="11">
        <v>0</v>
      </c>
      <c r="Q33" s="11">
        <v>3.2146412037037039E-3</v>
      </c>
      <c r="R33" s="11">
        <v>0</v>
      </c>
    </row>
    <row r="34" spans="1:18" ht="10.15" x14ac:dyDescent="0.2">
      <c r="A34" s="2" t="s">
        <v>111</v>
      </c>
      <c r="B34" s="2" t="s">
        <v>114</v>
      </c>
      <c r="C34" s="2" t="s">
        <v>113</v>
      </c>
      <c r="D34" s="11">
        <v>6.3908204398148154</v>
      </c>
      <c r="E34" s="11">
        <v>5.4635567824074069</v>
      </c>
      <c r="F34" s="11">
        <v>0.92726365740740746</v>
      </c>
      <c r="G34" s="11">
        <v>4.2767970254629626</v>
      </c>
      <c r="H34" s="11">
        <v>5.078321759259259E-3</v>
      </c>
      <c r="I34" s="11">
        <v>1.1969331134259258</v>
      </c>
      <c r="J34" s="11">
        <v>0.13659214120370369</v>
      </c>
      <c r="K34" s="11">
        <v>0.62858994212962971</v>
      </c>
      <c r="L34" s="11">
        <v>0</v>
      </c>
      <c r="M34" s="11">
        <v>8.2407986111111102E-3</v>
      </c>
      <c r="N34" s="11">
        <v>0.1462066898148148</v>
      </c>
      <c r="O34" s="11">
        <v>0</v>
      </c>
      <c r="P34" s="11">
        <v>0</v>
      </c>
      <c r="Q34" s="11">
        <v>7.6340856481481485E-3</v>
      </c>
      <c r="R34" s="11">
        <v>0</v>
      </c>
    </row>
    <row r="35" spans="1:18" ht="10.15" x14ac:dyDescent="0.2">
      <c r="A35" s="2" t="s">
        <v>140</v>
      </c>
      <c r="B35" s="2" t="s">
        <v>351</v>
      </c>
      <c r="C35" s="2" t="s">
        <v>142</v>
      </c>
      <c r="D35" s="11">
        <v>6.5328211111111107</v>
      </c>
      <c r="E35" s="11">
        <v>5.3313908564814811</v>
      </c>
      <c r="F35" s="11">
        <v>1.2014302546296296</v>
      </c>
      <c r="G35" s="11">
        <v>2.585572152777778</v>
      </c>
      <c r="H35" s="11">
        <v>1.0078356481481481E-3</v>
      </c>
      <c r="I35" s="11">
        <v>3.3838724884259257</v>
      </c>
      <c r="J35" s="11">
        <v>0.13223917824074075</v>
      </c>
      <c r="K35" s="11">
        <v>0.62580215277777773</v>
      </c>
      <c r="L35" s="11">
        <v>0</v>
      </c>
      <c r="M35" s="11">
        <v>5.0294560185185182E-2</v>
      </c>
      <c r="N35" s="11">
        <v>0.32121781250000003</v>
      </c>
      <c r="O35" s="11">
        <v>0</v>
      </c>
      <c r="P35" s="11">
        <v>6.0274340277777783E-2</v>
      </c>
      <c r="Q35" s="11">
        <v>1.1602210648148148E-2</v>
      </c>
      <c r="R35" s="11">
        <v>0</v>
      </c>
    </row>
    <row r="36" spans="1:18" ht="10.15" x14ac:dyDescent="0.2">
      <c r="A36" s="2" t="s">
        <v>557</v>
      </c>
      <c r="B36" s="2" t="s">
        <v>433</v>
      </c>
      <c r="C36" s="2" t="s">
        <v>558</v>
      </c>
      <c r="D36" s="11">
        <v>5.9613958912037033</v>
      </c>
      <c r="E36" s="11">
        <v>5.0489799189814812</v>
      </c>
      <c r="F36" s="11">
        <v>0.91241597222222226</v>
      </c>
      <c r="G36" s="11">
        <v>4.0977081828703703</v>
      </c>
      <c r="H36" s="11">
        <v>5.1835648148148151E-4</v>
      </c>
      <c r="I36" s="11">
        <v>0.95730712962962961</v>
      </c>
      <c r="J36" s="11">
        <v>0.17181934027777779</v>
      </c>
      <c r="K36" s="11">
        <v>0.64108336805555555</v>
      </c>
      <c r="L36" s="11">
        <v>0</v>
      </c>
      <c r="M36" s="11">
        <v>4.2829861111111112E-4</v>
      </c>
      <c r="N36" s="11">
        <v>9.3099629629629629E-2</v>
      </c>
      <c r="O36" s="11">
        <v>0</v>
      </c>
      <c r="P36" s="11">
        <v>3.0125462962962962E-3</v>
      </c>
      <c r="Q36" s="11">
        <v>2.9727893518518519E-3</v>
      </c>
      <c r="R36" s="11">
        <v>0</v>
      </c>
    </row>
    <row r="37" spans="1:18" ht="10.15" x14ac:dyDescent="0.2">
      <c r="A37" s="2" t="s">
        <v>354</v>
      </c>
      <c r="B37" s="2" t="s">
        <v>356</v>
      </c>
      <c r="C37" s="2" t="s">
        <v>355</v>
      </c>
      <c r="D37" s="11">
        <v>9.0378026157407394</v>
      </c>
      <c r="E37" s="11">
        <v>5.7702815393518518</v>
      </c>
      <c r="F37" s="11">
        <v>3.2675210763888889</v>
      </c>
      <c r="G37" s="11">
        <v>1.0323324421296296</v>
      </c>
      <c r="H37" s="11">
        <v>8.3425925925925933E-5</v>
      </c>
      <c r="I37" s="11">
        <v>4.7401766666666667</v>
      </c>
      <c r="J37" s="11">
        <v>0.17451577546296296</v>
      </c>
      <c r="K37" s="11">
        <v>0.70973061342592592</v>
      </c>
      <c r="L37" s="11">
        <v>0</v>
      </c>
      <c r="M37" s="11">
        <v>2.2203219560185188</v>
      </c>
      <c r="N37" s="11">
        <v>0.16101988425925925</v>
      </c>
      <c r="O37" s="11">
        <v>0</v>
      </c>
      <c r="P37" s="11">
        <v>1.9328472222222221E-3</v>
      </c>
      <c r="Q37" s="11">
        <v>0</v>
      </c>
      <c r="R37" s="11">
        <v>0</v>
      </c>
    </row>
    <row r="38" spans="1:18" ht="10.15" x14ac:dyDescent="0.2">
      <c r="A38" s="2" t="s">
        <v>394</v>
      </c>
      <c r="B38" s="2" t="s">
        <v>396</v>
      </c>
      <c r="C38" s="2" t="s">
        <v>395</v>
      </c>
      <c r="D38" s="11">
        <v>6.8510591435185182</v>
      </c>
      <c r="E38" s="11">
        <v>5.7212292824074078</v>
      </c>
      <c r="F38" s="11">
        <v>1.1298298611111111</v>
      </c>
      <c r="G38" s="11">
        <v>4.556504201388889</v>
      </c>
      <c r="H38" s="11">
        <v>1.0272118055555555E-2</v>
      </c>
      <c r="I38" s="11">
        <v>1.1865642824074074</v>
      </c>
      <c r="J38" s="11">
        <v>0.25847866898148147</v>
      </c>
      <c r="K38" s="11">
        <v>0.75182915509259252</v>
      </c>
      <c r="L38" s="11">
        <v>0</v>
      </c>
      <c r="M38" s="11">
        <v>2.9174444444444444E-2</v>
      </c>
      <c r="N38" s="11">
        <v>8.254887731481482E-2</v>
      </c>
      <c r="O38" s="11">
        <v>0</v>
      </c>
      <c r="P38" s="11">
        <v>5.434085648148148E-3</v>
      </c>
      <c r="Q38" s="11">
        <v>2.3646296296296297E-3</v>
      </c>
      <c r="R38" s="11">
        <v>0</v>
      </c>
    </row>
    <row r="39" spans="1:18" ht="10.15" x14ac:dyDescent="0.2">
      <c r="A39" s="2" t="s">
        <v>408</v>
      </c>
      <c r="B39" s="2" t="s">
        <v>411</v>
      </c>
      <c r="C39" s="2" t="s">
        <v>410</v>
      </c>
      <c r="D39" s="11">
        <v>9.3997059490740753</v>
      </c>
      <c r="E39" s="11">
        <v>6.1058395833333341</v>
      </c>
      <c r="F39" s="11">
        <v>3.2938663657407408</v>
      </c>
      <c r="G39" s="11">
        <v>5.3893508333333333</v>
      </c>
      <c r="H39" s="11">
        <v>3.4429745370370374E-3</v>
      </c>
      <c r="I39" s="11">
        <v>0.77200402777777777</v>
      </c>
      <c r="J39" s="11">
        <v>0.22703158564814813</v>
      </c>
      <c r="K39" s="11">
        <v>0.7198802314814815</v>
      </c>
      <c r="L39" s="11">
        <v>0</v>
      </c>
      <c r="M39" s="11">
        <v>2.1519653472222222</v>
      </c>
      <c r="N39" s="11">
        <v>0.1574176851851852</v>
      </c>
      <c r="O39" s="11">
        <v>0</v>
      </c>
      <c r="P39" s="11">
        <v>3.5040219907407404E-2</v>
      </c>
      <c r="Q39" s="11">
        <v>2.5312962962962962E-3</v>
      </c>
      <c r="R39" s="11">
        <v>0</v>
      </c>
    </row>
    <row r="40" spans="1:18" ht="10.15" x14ac:dyDescent="0.2">
      <c r="A40" s="2" t="s">
        <v>412</v>
      </c>
      <c r="B40" s="2" t="s">
        <v>414</v>
      </c>
      <c r="C40" s="2" t="s">
        <v>413</v>
      </c>
      <c r="D40" s="11">
        <v>7.1790263078703704</v>
      </c>
      <c r="E40" s="11">
        <v>5.905383483796296</v>
      </c>
      <c r="F40" s="11">
        <v>1.273642824074074</v>
      </c>
      <c r="G40" s="11">
        <v>5.131847488425926</v>
      </c>
      <c r="H40" s="11">
        <v>1.1270833333333332E-2</v>
      </c>
      <c r="I40" s="11">
        <v>0.80208780092592591</v>
      </c>
      <c r="J40" s="11">
        <v>0.21252731481481482</v>
      </c>
      <c r="K40" s="11">
        <v>0.72784182870370373</v>
      </c>
      <c r="L40" s="11">
        <v>0</v>
      </c>
      <c r="M40" s="11">
        <v>0.23212613425925926</v>
      </c>
      <c r="N40" s="11">
        <v>9.8623333333333341E-2</v>
      </c>
      <c r="O40" s="11">
        <v>0</v>
      </c>
      <c r="P40" s="11">
        <v>0</v>
      </c>
      <c r="Q40" s="11">
        <v>2.5242129629629629E-3</v>
      </c>
      <c r="R40" s="11">
        <v>0</v>
      </c>
    </row>
    <row r="41" spans="1:18" ht="10.15" x14ac:dyDescent="0.2">
      <c r="A41" s="2" t="s">
        <v>429</v>
      </c>
      <c r="B41" s="2" t="s">
        <v>431</v>
      </c>
      <c r="C41" s="2" t="s">
        <v>430</v>
      </c>
      <c r="D41" s="11">
        <v>5.9276696643518516</v>
      </c>
      <c r="E41" s="11">
        <v>5.0024053125000005</v>
      </c>
      <c r="F41" s="11">
        <v>0.92526435185185185</v>
      </c>
      <c r="G41" s="11">
        <v>4.2585136805555557</v>
      </c>
      <c r="H41" s="11">
        <v>1.3715046296296296E-3</v>
      </c>
      <c r="I41" s="11">
        <v>0.74781195601851858</v>
      </c>
      <c r="J41" s="11">
        <v>7.9072407407407411E-2</v>
      </c>
      <c r="K41" s="11">
        <v>0.62767038194444447</v>
      </c>
      <c r="L41" s="11">
        <v>0</v>
      </c>
      <c r="M41" s="11">
        <v>6.2394675925925933E-3</v>
      </c>
      <c r="N41" s="11">
        <v>0.14254478009259261</v>
      </c>
      <c r="O41" s="11">
        <v>0</v>
      </c>
      <c r="P41" s="11">
        <v>1.0778495370370371E-2</v>
      </c>
      <c r="Q41" s="11">
        <v>5.8958819444444449E-2</v>
      </c>
      <c r="R41" s="11">
        <v>0</v>
      </c>
    </row>
    <row r="42" spans="1:18" ht="10.15" x14ac:dyDescent="0.2">
      <c r="A42" s="2" t="s">
        <v>455</v>
      </c>
      <c r="B42" s="2" t="s">
        <v>456</v>
      </c>
      <c r="C42" s="2" t="s">
        <v>506</v>
      </c>
      <c r="D42" s="11">
        <v>3.0328133912037036</v>
      </c>
      <c r="E42" s="11">
        <v>2.6243145601851849</v>
      </c>
      <c r="F42" s="11">
        <v>0.40849883101851853</v>
      </c>
      <c r="G42" s="11">
        <v>2.3411177893518516</v>
      </c>
      <c r="H42" s="11">
        <v>3.7110995370370371E-3</v>
      </c>
      <c r="I42" s="11">
        <v>0.35293593750000002</v>
      </c>
      <c r="J42" s="11">
        <v>0.16576439814814814</v>
      </c>
      <c r="K42" s="11">
        <v>0.18779800925925924</v>
      </c>
      <c r="L42" s="11">
        <v>5.6342592592592595E-5</v>
      </c>
      <c r="M42" s="11">
        <v>8.5249652777777771E-3</v>
      </c>
      <c r="N42" s="11">
        <v>4.0899606481481485E-2</v>
      </c>
      <c r="O42" s="11">
        <v>0</v>
      </c>
      <c r="P42" s="11">
        <v>2.0329050925925927E-3</v>
      </c>
      <c r="Q42" s="11">
        <v>3.4226041666666671E-3</v>
      </c>
      <c r="R42" s="11">
        <v>0</v>
      </c>
    </row>
    <row r="43" spans="1:18" ht="10.15" x14ac:dyDescent="0.2">
      <c r="A43" s="2" t="s">
        <v>457</v>
      </c>
      <c r="B43" s="2" t="s">
        <v>184</v>
      </c>
      <c r="C43" s="2" t="s">
        <v>566</v>
      </c>
      <c r="D43" s="11">
        <v>0.28056995370370369</v>
      </c>
      <c r="E43" s="11">
        <v>0.25047748842592593</v>
      </c>
      <c r="F43" s="11">
        <v>3.0092465277777779E-2</v>
      </c>
      <c r="G43" s="11">
        <v>0.16609513888888891</v>
      </c>
      <c r="H43" s="11">
        <v>0</v>
      </c>
      <c r="I43" s="11">
        <v>8.4850428240740738E-2</v>
      </c>
      <c r="J43" s="11">
        <v>1.3143599537037037E-2</v>
      </c>
      <c r="K43" s="11">
        <v>1.3292523148148147E-2</v>
      </c>
      <c r="L43" s="11">
        <v>3.656342592592593E-3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</row>
    <row r="44" spans="1:18" ht="10.15" x14ac:dyDescent="0.2">
      <c r="A44" s="2" t="s">
        <v>451</v>
      </c>
      <c r="B44" s="2" t="s">
        <v>453</v>
      </c>
      <c r="C44" s="2" t="s">
        <v>452</v>
      </c>
      <c r="D44" s="11">
        <v>2.5569803240740741</v>
      </c>
      <c r="E44" s="11">
        <v>2.1221567824074072</v>
      </c>
      <c r="F44" s="11">
        <v>0.4348235416666667</v>
      </c>
      <c r="G44" s="11">
        <v>1.7200383217592592</v>
      </c>
      <c r="H44" s="11">
        <v>1.288773148148148E-3</v>
      </c>
      <c r="I44" s="11">
        <v>0.40617452546296295</v>
      </c>
      <c r="J44" s="11">
        <v>0.20785677083333334</v>
      </c>
      <c r="K44" s="11">
        <v>4.560185185185185E-6</v>
      </c>
      <c r="L44" s="11">
        <v>1.3912037037037037E-5</v>
      </c>
      <c r="M44" s="11">
        <v>1.739583333333333E-5</v>
      </c>
      <c r="N44" s="11">
        <v>0.22450675925925923</v>
      </c>
      <c r="O44" s="11">
        <v>0</v>
      </c>
      <c r="P44" s="11">
        <v>0</v>
      </c>
      <c r="Q44" s="11">
        <v>2.4241435185185186E-3</v>
      </c>
      <c r="R44" s="11">
        <v>0</v>
      </c>
    </row>
    <row r="45" spans="1:18" ht="10.15" x14ac:dyDescent="0.2">
      <c r="A45" s="2" t="s">
        <v>508</v>
      </c>
      <c r="B45" s="2" t="s">
        <v>510</v>
      </c>
      <c r="C45" s="2" t="s">
        <v>509</v>
      </c>
      <c r="D45" s="11">
        <v>7.5415253819444441</v>
      </c>
      <c r="E45" s="11">
        <v>5.6242770717592592</v>
      </c>
      <c r="F45" s="11">
        <v>1.9172483101851849</v>
      </c>
      <c r="G45" s="11">
        <v>4.5929118981481478</v>
      </c>
      <c r="H45" s="11">
        <v>2.0517129629629631E-3</v>
      </c>
      <c r="I45" s="11">
        <v>1.0582627083333334</v>
      </c>
      <c r="J45" s="11">
        <v>0.26046233796296298</v>
      </c>
      <c r="K45" s="11">
        <v>0.74171641203703709</v>
      </c>
      <c r="L45" s="11">
        <v>0</v>
      </c>
      <c r="M45" s="11">
        <v>0.59667842592592601</v>
      </c>
      <c r="N45" s="11">
        <v>0.25628526620370368</v>
      </c>
      <c r="O45" s="11">
        <v>0</v>
      </c>
      <c r="P45" s="11">
        <v>6.2105868055555555E-2</v>
      </c>
      <c r="Q45" s="11">
        <v>0</v>
      </c>
      <c r="R45" s="11">
        <v>0</v>
      </c>
    </row>
    <row r="46" spans="1:18" ht="10.15" x14ac:dyDescent="0.2">
      <c r="A46" s="2" t="s">
        <v>521</v>
      </c>
      <c r="B46" s="2" t="s">
        <v>81</v>
      </c>
      <c r="C46" s="2" t="s">
        <v>522</v>
      </c>
      <c r="D46" s="11">
        <v>5.254296145833333</v>
      </c>
      <c r="E46" s="11">
        <v>4.474488912037037</v>
      </c>
      <c r="F46" s="11">
        <v>0.77980723379629635</v>
      </c>
      <c r="G46" s="11">
        <v>3.8731304050925925</v>
      </c>
      <c r="H46" s="11">
        <v>3.5033564814814814E-3</v>
      </c>
      <c r="I46" s="11">
        <v>0.61655920138888887</v>
      </c>
      <c r="J46" s="11">
        <v>0.2230470949074074</v>
      </c>
      <c r="K46" s="11">
        <v>0.50617320601851845</v>
      </c>
      <c r="L46" s="11">
        <v>0</v>
      </c>
      <c r="M46" s="11">
        <v>2.1083946759259259E-2</v>
      </c>
      <c r="N46" s="11">
        <v>2.9436678240740744E-2</v>
      </c>
      <c r="O46" s="11">
        <v>0</v>
      </c>
      <c r="P46" s="11">
        <v>6.6307870370370368E-5</v>
      </c>
      <c r="Q46" s="11">
        <v>0</v>
      </c>
      <c r="R46" s="11">
        <v>0</v>
      </c>
    </row>
    <row r="47" spans="1:18" ht="10.15" x14ac:dyDescent="0.2">
      <c r="A47" s="2" t="s">
        <v>519</v>
      </c>
      <c r="B47" s="2" t="s">
        <v>78</v>
      </c>
      <c r="C47" s="2" t="s">
        <v>520</v>
      </c>
      <c r="D47" s="11">
        <v>3.1164120370370369E-3</v>
      </c>
      <c r="E47" s="11">
        <v>0</v>
      </c>
      <c r="F47" s="11">
        <v>3.1164120370370369E-3</v>
      </c>
      <c r="G47" s="11">
        <v>0</v>
      </c>
      <c r="H47" s="11">
        <v>0</v>
      </c>
      <c r="I47" s="11">
        <v>0</v>
      </c>
      <c r="J47" s="11">
        <v>3.1164120370370369E-3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</row>
    <row r="48" spans="1:18" ht="10.15" x14ac:dyDescent="0.2">
      <c r="A48" s="2" t="s">
        <v>511</v>
      </c>
      <c r="B48" s="2" t="s">
        <v>513</v>
      </c>
      <c r="C48" s="2" t="s">
        <v>512</v>
      </c>
      <c r="D48" s="11">
        <v>7.7502410648148148</v>
      </c>
      <c r="E48" s="11">
        <v>6.5127421527777782</v>
      </c>
      <c r="F48" s="11">
        <v>1.237498912037037</v>
      </c>
      <c r="G48" s="11">
        <v>5.6535163541666673</v>
      </c>
      <c r="H48" s="11">
        <v>8.7355324074074071E-4</v>
      </c>
      <c r="I48" s="11">
        <v>0.9478420486111111</v>
      </c>
      <c r="J48" s="11">
        <v>0.17375587962962963</v>
      </c>
      <c r="K48" s="11">
        <v>0.75409037037037041</v>
      </c>
      <c r="L48" s="11">
        <v>0</v>
      </c>
      <c r="M48" s="11">
        <v>2.4486793981481483E-2</v>
      </c>
      <c r="N48" s="11">
        <v>0.22774430555555555</v>
      </c>
      <c r="O48" s="11">
        <v>0</v>
      </c>
      <c r="P48" s="11">
        <v>3.7966377314814816E-2</v>
      </c>
      <c r="Q48" s="11">
        <v>1.9455185185185186E-2</v>
      </c>
      <c r="R48" s="11">
        <v>0</v>
      </c>
    </row>
    <row r="49" spans="1:18" ht="10.15" x14ac:dyDescent="0.2">
      <c r="A49" s="2" t="s">
        <v>527</v>
      </c>
      <c r="B49" s="2" t="s">
        <v>515</v>
      </c>
      <c r="C49" s="2" t="s">
        <v>514</v>
      </c>
      <c r="D49" s="11">
        <v>0.38077894675925927</v>
      </c>
      <c r="E49" s="11">
        <v>0.33365363425925926</v>
      </c>
      <c r="F49" s="11">
        <v>4.7125312500000002E-2</v>
      </c>
      <c r="G49" s="11">
        <v>0.30722915509259258</v>
      </c>
      <c r="H49" s="11">
        <v>0</v>
      </c>
      <c r="I49" s="11">
        <v>2.6675034722222223E-2</v>
      </c>
      <c r="J49" s="11">
        <v>2.2003009259259259E-3</v>
      </c>
      <c r="K49" s="11">
        <v>4.192512731481482E-2</v>
      </c>
      <c r="L49" s="11">
        <v>0</v>
      </c>
      <c r="M49" s="11">
        <v>4.3908564814814814E-4</v>
      </c>
      <c r="N49" s="11">
        <v>2.5607986111111109E-3</v>
      </c>
      <c r="O49" s="11">
        <v>0</v>
      </c>
      <c r="P49" s="11">
        <v>0</v>
      </c>
      <c r="Q49" s="11">
        <v>0</v>
      </c>
      <c r="R49" s="11">
        <v>0</v>
      </c>
    </row>
    <row r="50" spans="1:18" ht="10.15" x14ac:dyDescent="0.2">
      <c r="A50" s="2" t="s">
        <v>516</v>
      </c>
      <c r="B50" s="2" t="s">
        <v>518</v>
      </c>
      <c r="C50" s="2" t="s">
        <v>517</v>
      </c>
      <c r="D50" s="11">
        <v>7.1767530208333339</v>
      </c>
      <c r="E50" s="11">
        <v>5.9591382638888888</v>
      </c>
      <c r="F50" s="11">
        <v>1.2176147569444444</v>
      </c>
      <c r="G50" s="11">
        <v>4.5560787962962959</v>
      </c>
      <c r="H50" s="11">
        <v>7.4553587962962967E-3</v>
      </c>
      <c r="I50" s="11">
        <v>1.4318377893518519</v>
      </c>
      <c r="J50" s="11">
        <v>0.10776252314814816</v>
      </c>
      <c r="K50" s="11">
        <v>0.7273979050925925</v>
      </c>
      <c r="L50" s="11">
        <v>3.340277777777778E-5</v>
      </c>
      <c r="M50" s="11">
        <v>1.5425462962962962E-2</v>
      </c>
      <c r="N50" s="11">
        <v>0.30031303240740737</v>
      </c>
      <c r="O50" s="11">
        <v>0</v>
      </c>
      <c r="P50" s="11">
        <v>6.419364583333334E-2</v>
      </c>
      <c r="Q50" s="11">
        <v>2.4887847222222221E-3</v>
      </c>
      <c r="R50" s="11">
        <v>0</v>
      </c>
    </row>
    <row r="51" spans="1:18" ht="10.15" x14ac:dyDescent="0.2">
      <c r="A51" s="2" t="s">
        <v>523</v>
      </c>
      <c r="B51" s="2" t="s">
        <v>525</v>
      </c>
      <c r="C51" s="2" t="s">
        <v>524</v>
      </c>
      <c r="D51" s="11">
        <v>3.1732053703703706</v>
      </c>
      <c r="E51" s="11">
        <v>2.8782143171296295</v>
      </c>
      <c r="F51" s="11">
        <v>0.29499105324074071</v>
      </c>
      <c r="G51" s="11">
        <v>2.4789917245370372</v>
      </c>
      <c r="H51" s="11">
        <v>6.3590740740740734E-3</v>
      </c>
      <c r="I51" s="11">
        <v>0.39946233796296299</v>
      </c>
      <c r="J51" s="11">
        <v>8.6536157407407416E-2</v>
      </c>
      <c r="K51" s="11">
        <v>0.18950069444444445</v>
      </c>
      <c r="L51" s="11">
        <v>0</v>
      </c>
      <c r="M51" s="11">
        <v>8.9469444444444449E-3</v>
      </c>
      <c r="N51" s="11">
        <v>8.4857291666666675E-3</v>
      </c>
      <c r="O51" s="11">
        <v>0</v>
      </c>
      <c r="P51" s="11">
        <v>0</v>
      </c>
      <c r="Q51" s="11">
        <v>1.5215277777777779E-3</v>
      </c>
      <c r="R51" s="11">
        <v>0</v>
      </c>
    </row>
    <row r="52" spans="1:18" ht="10.15" x14ac:dyDescent="0.2">
      <c r="A52" s="2" t="s">
        <v>539</v>
      </c>
      <c r="B52" s="2" t="s">
        <v>544</v>
      </c>
      <c r="C52" s="2" t="s">
        <v>540</v>
      </c>
      <c r="D52" s="11">
        <v>6.6619866087962967</v>
      </c>
      <c r="E52" s="11">
        <v>5.6921596064814821</v>
      </c>
      <c r="F52" s="11">
        <v>0.96982700231481478</v>
      </c>
      <c r="G52" s="11">
        <v>4.9043364236111113</v>
      </c>
      <c r="H52" s="11">
        <v>1.8950011574074072E-2</v>
      </c>
      <c r="I52" s="11">
        <v>0.77922902777777781</v>
      </c>
      <c r="J52" s="11">
        <v>0.12169366898148148</v>
      </c>
      <c r="K52" s="11">
        <v>0.72297638888888893</v>
      </c>
      <c r="L52" s="11">
        <v>7.7766203703703713E-5</v>
      </c>
      <c r="M52" s="11">
        <v>6.1420254629629637E-3</v>
      </c>
      <c r="N52" s="11">
        <v>0.11050432870370371</v>
      </c>
      <c r="O52" s="11">
        <v>0</v>
      </c>
      <c r="P52" s="11">
        <v>5.8994791666666666E-3</v>
      </c>
      <c r="Q52" s="11">
        <v>2.5333449074074073E-3</v>
      </c>
      <c r="R52" s="11">
        <v>0</v>
      </c>
    </row>
    <row r="53" spans="1:18" ht="10.15" x14ac:dyDescent="0.2">
      <c r="A53" s="2" t="s">
        <v>536</v>
      </c>
      <c r="B53" s="2" t="s">
        <v>353</v>
      </c>
      <c r="C53" s="2" t="s">
        <v>545</v>
      </c>
      <c r="D53" s="11">
        <v>3.2211846990740742</v>
      </c>
      <c r="E53" s="11">
        <v>2.992340914351852</v>
      </c>
      <c r="F53" s="11">
        <v>0.22884378472222222</v>
      </c>
      <c r="G53" s="11">
        <v>2.5909335532407409</v>
      </c>
      <c r="H53" s="11">
        <v>1.8961574074074074E-3</v>
      </c>
      <c r="I53" s="11">
        <v>0.4020791782407408</v>
      </c>
      <c r="J53" s="11">
        <v>1.1152511574074073E-2</v>
      </c>
      <c r="K53" s="11">
        <v>0.17531138888888889</v>
      </c>
      <c r="L53" s="11">
        <v>0</v>
      </c>
      <c r="M53" s="11">
        <v>1.1320798611111111E-2</v>
      </c>
      <c r="N53" s="11">
        <v>2.3806863425925927E-2</v>
      </c>
      <c r="O53" s="11">
        <v>0</v>
      </c>
      <c r="P53" s="11">
        <v>4.314467592592592E-3</v>
      </c>
      <c r="Q53" s="11">
        <v>2.9377546296296296E-3</v>
      </c>
      <c r="R53" s="11">
        <v>0</v>
      </c>
    </row>
    <row r="54" spans="1:18" ht="10.15" x14ac:dyDescent="0.2">
      <c r="A54" s="2" t="s">
        <v>534</v>
      </c>
      <c r="B54" s="2" t="s">
        <v>362</v>
      </c>
      <c r="C54" s="2" t="s">
        <v>535</v>
      </c>
      <c r="D54" s="11">
        <v>7.078792152777778</v>
      </c>
      <c r="E54" s="11">
        <v>6.1152867245370377</v>
      </c>
      <c r="F54" s="11">
        <v>0.96350542824074081</v>
      </c>
      <c r="G54" s="11">
        <v>5.2203628240740745</v>
      </c>
      <c r="H54" s="11">
        <v>1.1352094907407408E-2</v>
      </c>
      <c r="I54" s="11">
        <v>0.90225658564814815</v>
      </c>
      <c r="J54" s="11">
        <v>0.13411241898148149</v>
      </c>
      <c r="K54" s="11">
        <v>0.72744011574074074</v>
      </c>
      <c r="L54" s="11">
        <v>0</v>
      </c>
      <c r="M54" s="11">
        <v>1.166013888888889E-2</v>
      </c>
      <c r="N54" s="11">
        <v>4.5134687499999999E-2</v>
      </c>
      <c r="O54" s="11">
        <v>0</v>
      </c>
      <c r="P54" s="11">
        <v>4.139018518518519E-2</v>
      </c>
      <c r="Q54" s="11">
        <v>3.7678819444444448E-3</v>
      </c>
      <c r="R54" s="11">
        <v>0</v>
      </c>
    </row>
    <row r="55" spans="1:18" ht="10.15" x14ac:dyDescent="0.2">
      <c r="A55" s="2" t="s">
        <v>537</v>
      </c>
      <c r="B55" s="2" t="s">
        <v>546</v>
      </c>
      <c r="C55" s="2" t="s">
        <v>538</v>
      </c>
      <c r="D55" s="11">
        <v>4.773838414351852</v>
      </c>
      <c r="E55" s="11">
        <v>3.9971520601851855</v>
      </c>
      <c r="F55" s="11">
        <v>0.77668635416666665</v>
      </c>
      <c r="G55" s="11">
        <v>3.3773088541666665</v>
      </c>
      <c r="H55" s="11">
        <v>1.3366666666666666E-3</v>
      </c>
      <c r="I55" s="11">
        <v>0.62370416666666673</v>
      </c>
      <c r="J55" s="11">
        <v>5.6468842592592598E-2</v>
      </c>
      <c r="K55" s="11">
        <v>0.54914369212962966</v>
      </c>
      <c r="L55" s="11">
        <v>0</v>
      </c>
      <c r="M55" s="11">
        <v>2.7776979166666667E-2</v>
      </c>
      <c r="N55" s="11">
        <v>0.13595444444444443</v>
      </c>
      <c r="O55" s="11">
        <v>0</v>
      </c>
      <c r="P55" s="11">
        <v>4.2741550925925924E-3</v>
      </c>
      <c r="Q55" s="11">
        <v>3.0682407407407407E-3</v>
      </c>
      <c r="R55" s="11">
        <v>0</v>
      </c>
    </row>
    <row r="56" spans="1:18" ht="10.15" x14ac:dyDescent="0.2">
      <c r="A56" s="2" t="s">
        <v>554</v>
      </c>
      <c r="B56" s="2" t="s">
        <v>97</v>
      </c>
      <c r="C56" s="2" t="s">
        <v>555</v>
      </c>
      <c r="D56" s="11">
        <v>1.8440080902777778</v>
      </c>
      <c r="E56" s="11">
        <v>1.6058499652777778</v>
      </c>
      <c r="F56" s="11">
        <v>0.238158125</v>
      </c>
      <c r="G56" s="11">
        <v>1.2756215972222222</v>
      </c>
      <c r="H56" s="11">
        <v>9.1660300925925937E-3</v>
      </c>
      <c r="I56" s="11">
        <v>0.32333002314814813</v>
      </c>
      <c r="J56" s="11">
        <v>1.3054340277777778E-2</v>
      </c>
      <c r="K56" s="11">
        <v>0.20692906249999998</v>
      </c>
      <c r="L56" s="11">
        <v>0</v>
      </c>
      <c r="M56" s="11">
        <v>2.0166087962962963E-3</v>
      </c>
      <c r="N56" s="11">
        <v>1.3785636574074073E-2</v>
      </c>
      <c r="O56" s="11">
        <v>0</v>
      </c>
      <c r="P56" s="11">
        <v>0</v>
      </c>
      <c r="Q56" s="11">
        <v>2.3724768518518517E-3</v>
      </c>
      <c r="R56" s="11">
        <v>0</v>
      </c>
    </row>
    <row r="57" spans="1:18" ht="10.15" x14ac:dyDescent="0.2">
      <c r="A57" s="2" t="s">
        <v>551</v>
      </c>
      <c r="B57" s="2" t="s">
        <v>553</v>
      </c>
      <c r="C57" s="2" t="s">
        <v>552</v>
      </c>
      <c r="D57" s="11">
        <v>7.8816439351851848</v>
      </c>
      <c r="E57" s="11">
        <v>5.6665259606481477</v>
      </c>
      <c r="F57" s="11">
        <v>2.2151179745370371</v>
      </c>
      <c r="G57" s="11">
        <v>5.0398282523148152</v>
      </c>
      <c r="H57" s="11">
        <v>2.0270162037037038E-2</v>
      </c>
      <c r="I57" s="11">
        <v>0.61767064814814809</v>
      </c>
      <c r="J57" s="11">
        <v>8.7139618055555562E-2</v>
      </c>
      <c r="K57" s="11">
        <v>0.70977947916666662</v>
      </c>
      <c r="L57" s="11">
        <v>0</v>
      </c>
      <c r="M57" s="11">
        <v>1.4051634837962963</v>
      </c>
      <c r="N57" s="11">
        <v>9.6009143518518518E-3</v>
      </c>
      <c r="O57" s="11">
        <v>0</v>
      </c>
      <c r="P57" s="11">
        <v>0</v>
      </c>
      <c r="Q57" s="11">
        <v>3.4344791666666664E-3</v>
      </c>
      <c r="R57" s="11">
        <v>0</v>
      </c>
    </row>
    <row r="58" spans="1:18" ht="10.15" x14ac:dyDescent="0.2">
      <c r="A58" s="2" t="s">
        <v>548</v>
      </c>
      <c r="B58" s="2" t="s">
        <v>550</v>
      </c>
      <c r="C58" s="2" t="s">
        <v>549</v>
      </c>
      <c r="D58" s="11">
        <v>6.9072919675925917</v>
      </c>
      <c r="E58" s="11">
        <v>5.9310601620370367</v>
      </c>
      <c r="F58" s="11">
        <v>0.97623180555555555</v>
      </c>
      <c r="G58" s="11">
        <v>5.1806379166666661</v>
      </c>
      <c r="H58" s="11">
        <v>5.7163773148148148E-3</v>
      </c>
      <c r="I58" s="11">
        <v>0.74682526620370371</v>
      </c>
      <c r="J58" s="11">
        <v>0.13495868055555557</v>
      </c>
      <c r="K58" s="11">
        <v>0.74748605324074069</v>
      </c>
      <c r="L58" s="11">
        <v>5.949074074074074E-6</v>
      </c>
      <c r="M58" s="11">
        <v>1.1894039351851852E-2</v>
      </c>
      <c r="N58" s="11">
        <v>8.0128009259259267E-2</v>
      </c>
      <c r="O58" s="11">
        <v>0</v>
      </c>
      <c r="P58" s="11">
        <v>0</v>
      </c>
      <c r="Q58" s="11">
        <v>1.7590740740740741E-3</v>
      </c>
      <c r="R58" s="11">
        <v>0</v>
      </c>
    </row>
    <row r="59" spans="1:18" ht="10.15" x14ac:dyDescent="0.2">
      <c r="A59" s="2" t="s">
        <v>560</v>
      </c>
      <c r="B59" s="2" t="s">
        <v>428</v>
      </c>
      <c r="C59" s="2" t="s">
        <v>561</v>
      </c>
      <c r="D59" s="11">
        <v>7.1928502662037044</v>
      </c>
      <c r="E59" s="11">
        <v>6.1974376388888883</v>
      </c>
      <c r="F59" s="11">
        <v>0.99541262731481484</v>
      </c>
      <c r="G59" s="11">
        <v>5.3041189467592593</v>
      </c>
      <c r="H59" s="11">
        <v>0</v>
      </c>
      <c r="I59" s="11">
        <v>0.91908818287037031</v>
      </c>
      <c r="J59" s="11">
        <v>0.14372902777777777</v>
      </c>
      <c r="K59" s="11">
        <v>0.75996531249999999</v>
      </c>
      <c r="L59" s="11">
        <v>0</v>
      </c>
      <c r="M59" s="11">
        <v>3.210952546296296E-2</v>
      </c>
      <c r="N59" s="11">
        <v>5.3290173611111109E-2</v>
      </c>
      <c r="O59" s="11">
        <v>0</v>
      </c>
      <c r="P59" s="11">
        <v>3.9287384259259258E-3</v>
      </c>
      <c r="Q59" s="11">
        <v>2.3898495370370371E-3</v>
      </c>
      <c r="R59" s="11">
        <v>0</v>
      </c>
    </row>
    <row r="60" spans="1:18" ht="10.15" x14ac:dyDescent="0.2">
      <c r="A60" s="2" t="s">
        <v>562</v>
      </c>
      <c r="B60" s="2" t="s">
        <v>190</v>
      </c>
      <c r="C60" s="2" t="s">
        <v>563</v>
      </c>
      <c r="D60" s="11">
        <v>7.2102807638888891</v>
      </c>
      <c r="E60" s="11">
        <v>6.2553856134259265</v>
      </c>
      <c r="F60" s="11">
        <v>0.95489515046296303</v>
      </c>
      <c r="G60" s="11">
        <v>5.404769606481481</v>
      </c>
      <c r="H60" s="11">
        <v>1.5314583333333335E-3</v>
      </c>
      <c r="I60" s="11">
        <v>0.86066784722222223</v>
      </c>
      <c r="J60" s="11">
        <v>7.2540451388888885E-2</v>
      </c>
      <c r="K60" s="11">
        <v>0.7841674305555556</v>
      </c>
      <c r="L60" s="11">
        <v>1.1946759259259258E-4</v>
      </c>
      <c r="M60" s="11">
        <v>8.3755902777777769E-3</v>
      </c>
      <c r="N60" s="11">
        <v>6.3171736111111113E-2</v>
      </c>
      <c r="O60" s="11">
        <v>0</v>
      </c>
      <c r="P60" s="11">
        <v>2.4627245370370369E-2</v>
      </c>
      <c r="Q60" s="11">
        <v>1.8932291666666665E-3</v>
      </c>
      <c r="R60" s="11">
        <v>0</v>
      </c>
    </row>
    <row r="61" spans="1:18" ht="10.15" x14ac:dyDescent="0.2">
      <c r="A61" s="2" t="s">
        <v>564</v>
      </c>
      <c r="B61" s="2" t="s">
        <v>110</v>
      </c>
      <c r="C61" s="2" t="s">
        <v>565</v>
      </c>
      <c r="D61" s="11">
        <v>6.5254176041666669</v>
      </c>
      <c r="E61" s="11">
        <v>4.7182084374999995</v>
      </c>
      <c r="F61" s="11">
        <v>1.8072091666666668</v>
      </c>
      <c r="G61" s="11">
        <v>4.2236987962962962</v>
      </c>
      <c r="H61" s="11">
        <v>6.3411805555555556E-3</v>
      </c>
      <c r="I61" s="11">
        <v>0.56818130787037036</v>
      </c>
      <c r="J61" s="11">
        <v>0.27489938657407409</v>
      </c>
      <c r="K61" s="11">
        <v>0.59955613425925924</v>
      </c>
      <c r="L61" s="11">
        <v>0</v>
      </c>
      <c r="M61" s="11">
        <v>0.62829429398148151</v>
      </c>
      <c r="N61" s="11">
        <v>0.27821849537037041</v>
      </c>
      <c r="O61" s="11">
        <v>0</v>
      </c>
      <c r="P61" s="11">
        <v>2.2703240740740739E-2</v>
      </c>
      <c r="Q61" s="11">
        <v>3.5376157407407405E-3</v>
      </c>
      <c r="R61" s="11">
        <v>0</v>
      </c>
    </row>
    <row r="62" spans="1:18" ht="10.15" x14ac:dyDescent="0.2">
      <c r="A62" s="2" t="s">
        <v>603</v>
      </c>
      <c r="B62" s="2" t="s">
        <v>606</v>
      </c>
      <c r="C62" s="2" t="s">
        <v>605</v>
      </c>
      <c r="D62" s="11">
        <v>6.8100297916666666</v>
      </c>
      <c r="E62" s="11">
        <v>5.5766129745370367</v>
      </c>
      <c r="F62" s="11">
        <v>1.2334168171296296</v>
      </c>
      <c r="G62" s="11">
        <v>4.4532777199074074</v>
      </c>
      <c r="H62" s="11">
        <v>2.8022569444444445E-3</v>
      </c>
      <c r="I62" s="11">
        <v>1.1814157407407408</v>
      </c>
      <c r="J62" s="11">
        <v>0.19235085648148151</v>
      </c>
      <c r="K62" s="11">
        <v>0.80692653935185177</v>
      </c>
      <c r="L62" s="11">
        <v>0</v>
      </c>
      <c r="M62" s="11">
        <v>3.0192800925925925E-2</v>
      </c>
      <c r="N62" s="11">
        <v>0.17653128472222221</v>
      </c>
      <c r="O62" s="11">
        <v>0</v>
      </c>
      <c r="P62" s="11">
        <v>2.4221886574074074E-2</v>
      </c>
      <c r="Q62" s="11">
        <v>3.1934490740740738E-3</v>
      </c>
      <c r="R62" s="11">
        <v>0</v>
      </c>
    </row>
    <row r="63" spans="1:18" ht="10.15" x14ac:dyDescent="0.2">
      <c r="A63" s="2" t="s">
        <v>615</v>
      </c>
      <c r="B63" s="2" t="s">
        <v>618</v>
      </c>
      <c r="C63" s="2" t="s">
        <v>617</v>
      </c>
      <c r="D63" s="11">
        <v>2.8062714814814815</v>
      </c>
      <c r="E63" s="11">
        <v>2.3644134490740738</v>
      </c>
      <c r="F63" s="11">
        <v>0.4418580324074074</v>
      </c>
      <c r="G63" s="11">
        <v>1.9498121412037037</v>
      </c>
      <c r="H63" s="11">
        <v>1.637650462962963E-2</v>
      </c>
      <c r="I63" s="11">
        <v>0.40494388888888894</v>
      </c>
      <c r="J63" s="11">
        <v>7.0191041666666676E-2</v>
      </c>
      <c r="K63" s="11">
        <v>0.22655109953703703</v>
      </c>
      <c r="L63" s="11">
        <v>3.8541666666666669E-6</v>
      </c>
      <c r="M63" s="11">
        <v>7.7178009259259257E-3</v>
      </c>
      <c r="N63" s="11">
        <v>0.10066750000000001</v>
      </c>
      <c r="O63" s="11">
        <v>0</v>
      </c>
      <c r="P63" s="11">
        <v>3.6726736111111109E-2</v>
      </c>
      <c r="Q63" s="11">
        <v>0</v>
      </c>
      <c r="R63" s="11">
        <v>0</v>
      </c>
    </row>
    <row r="64" spans="1:18" ht="10.15" x14ac:dyDescent="0.2">
      <c r="A64" s="2" t="s">
        <v>611</v>
      </c>
      <c r="B64" s="2" t="s">
        <v>614</v>
      </c>
      <c r="C64" s="2" t="s">
        <v>613</v>
      </c>
      <c r="D64" s="11">
        <v>7.2348241203703703</v>
      </c>
      <c r="E64" s="11">
        <v>5.9951950810185179</v>
      </c>
      <c r="F64" s="11">
        <v>1.2396290393518519</v>
      </c>
      <c r="G64" s="11">
        <v>4.8142591898148153</v>
      </c>
      <c r="H64" s="11">
        <v>9.3313194444444442E-3</v>
      </c>
      <c r="I64" s="11">
        <v>1.20152875</v>
      </c>
      <c r="J64" s="11">
        <v>0.35174310185185187</v>
      </c>
      <c r="K64" s="11">
        <v>0.78659076388888882</v>
      </c>
      <c r="L64" s="11">
        <v>5.6481481481481477E-6</v>
      </c>
      <c r="M64" s="11">
        <v>8.7517708333333336E-3</v>
      </c>
      <c r="N64" s="11">
        <v>8.1797291666666661E-2</v>
      </c>
      <c r="O64" s="11">
        <v>0</v>
      </c>
      <c r="P64" s="11">
        <v>8.1329976851851858E-3</v>
      </c>
      <c r="Q64" s="11">
        <v>2.6074652777777776E-3</v>
      </c>
      <c r="R64" s="11">
        <v>0</v>
      </c>
    </row>
    <row r="65" spans="1:18" ht="10.15" x14ac:dyDescent="0.2">
      <c r="A65" s="2" t="s">
        <v>607</v>
      </c>
      <c r="B65" s="2" t="s">
        <v>610</v>
      </c>
      <c r="C65" s="2" t="s">
        <v>609</v>
      </c>
      <c r="D65" s="11">
        <v>4.5296330902777777</v>
      </c>
      <c r="E65" s="11">
        <v>3.756818263888889</v>
      </c>
      <c r="F65" s="11">
        <v>0.77281482638888888</v>
      </c>
      <c r="G65" s="11">
        <v>3.1173370949074073</v>
      </c>
      <c r="H65" s="11">
        <v>1.8317604166666668E-2</v>
      </c>
      <c r="I65" s="11">
        <v>0.62319885416666665</v>
      </c>
      <c r="J65" s="11">
        <v>7.8066342592592597E-2</v>
      </c>
      <c r="K65" s="11">
        <v>0.45333677083333329</v>
      </c>
      <c r="L65" s="11">
        <v>0</v>
      </c>
      <c r="M65" s="11">
        <v>5.6534490740740746E-3</v>
      </c>
      <c r="N65" s="11">
        <v>0.1714050925925926</v>
      </c>
      <c r="O65" s="11">
        <v>0</v>
      </c>
      <c r="P65" s="11">
        <v>3.8176817129629628E-2</v>
      </c>
      <c r="Q65" s="11">
        <v>2.6176354166666669E-2</v>
      </c>
      <c r="R65" s="11">
        <v>0</v>
      </c>
    </row>
    <row r="66" spans="1:18" ht="10.15" x14ac:dyDescent="0.2">
      <c r="A66" s="2" t="s">
        <v>627</v>
      </c>
      <c r="B66" s="2" t="s">
        <v>630</v>
      </c>
      <c r="C66" s="2" t="s">
        <v>629</v>
      </c>
      <c r="D66" s="11">
        <v>6.8068918055555558</v>
      </c>
      <c r="E66" s="11">
        <v>5.5216948842592597</v>
      </c>
      <c r="F66" s="11">
        <v>1.2851969212962961</v>
      </c>
      <c r="G66" s="11">
        <v>4.7738912615740743</v>
      </c>
      <c r="H66" s="11">
        <v>4.6506944444444449E-4</v>
      </c>
      <c r="I66" s="11">
        <v>0.75349349537037036</v>
      </c>
      <c r="J66" s="11">
        <v>0.13751268518518517</v>
      </c>
      <c r="K66" s="11">
        <v>0.73532260416666662</v>
      </c>
      <c r="L66" s="11">
        <v>0</v>
      </c>
      <c r="M66" s="11">
        <v>9.6163773148148154E-3</v>
      </c>
      <c r="N66" s="11">
        <v>0.34058355324074074</v>
      </c>
      <c r="O66" s="11">
        <v>0</v>
      </c>
      <c r="P66" s="11">
        <v>6.0062465277777775E-2</v>
      </c>
      <c r="Q66" s="11">
        <v>2.0992361111111112E-3</v>
      </c>
      <c r="R66" s="11">
        <v>0</v>
      </c>
    </row>
    <row r="67" spans="1:18" ht="10.15" x14ac:dyDescent="0.2">
      <c r="A67" s="2" t="s">
        <v>631</v>
      </c>
      <c r="B67" s="2" t="s">
        <v>634</v>
      </c>
      <c r="C67" s="2" t="s">
        <v>633</v>
      </c>
      <c r="D67" s="11">
        <v>7.6226950231481476</v>
      </c>
      <c r="E67" s="11">
        <v>6.0293784837962958</v>
      </c>
      <c r="F67" s="11">
        <v>1.5933165393518518</v>
      </c>
      <c r="G67" s="11">
        <v>4.8833982523148149</v>
      </c>
      <c r="H67" s="11">
        <v>2.3609143518518519E-3</v>
      </c>
      <c r="I67" s="11">
        <v>1.1493861226851851</v>
      </c>
      <c r="J67" s="11">
        <v>0.49780874999999997</v>
      </c>
      <c r="K67" s="11">
        <v>0.8145341782407407</v>
      </c>
      <c r="L67" s="11">
        <v>1.332175925925926E-5</v>
      </c>
      <c r="M67" s="11">
        <v>8.8488506944444448E-2</v>
      </c>
      <c r="N67" s="11">
        <v>0.12951245370370371</v>
      </c>
      <c r="O67" s="11">
        <v>0</v>
      </c>
      <c r="P67" s="11">
        <v>5.8867835648148147E-2</v>
      </c>
      <c r="Q67" s="11">
        <v>4.0914930555555557E-3</v>
      </c>
      <c r="R67" s="11">
        <v>0</v>
      </c>
    </row>
    <row r="68" spans="1:18" ht="10.15" x14ac:dyDescent="0.2">
      <c r="A68" s="2" t="s">
        <v>599</v>
      </c>
      <c r="B68" s="2" t="s">
        <v>602</v>
      </c>
      <c r="C68" s="2" t="s">
        <v>601</v>
      </c>
      <c r="D68" s="11">
        <v>7.2389763888888892</v>
      </c>
      <c r="E68" s="11">
        <v>5.9773347569444448</v>
      </c>
      <c r="F68" s="11">
        <v>1.2616416319444443</v>
      </c>
      <c r="G68" s="11">
        <v>4.9831886111111112</v>
      </c>
      <c r="H68" s="11">
        <v>9.0525462962962964E-3</v>
      </c>
      <c r="I68" s="11">
        <v>1.0405909722222222</v>
      </c>
      <c r="J68" s="11">
        <v>0.27838614583333332</v>
      </c>
      <c r="K68" s="11">
        <v>0.77457921296296295</v>
      </c>
      <c r="L68" s="11">
        <v>0</v>
      </c>
      <c r="M68" s="11">
        <v>8.9538194444444448E-3</v>
      </c>
      <c r="N68" s="11">
        <v>0.12700027777777778</v>
      </c>
      <c r="O68" s="11">
        <v>0</v>
      </c>
      <c r="P68" s="11">
        <v>6.8786458333333328E-2</v>
      </c>
      <c r="Q68" s="11">
        <v>3.9357175925925922E-3</v>
      </c>
      <c r="R68" s="11">
        <v>0</v>
      </c>
    </row>
    <row r="69" spans="1:18" ht="10.15" x14ac:dyDescent="0.2">
      <c r="A69" s="2" t="s">
        <v>619</v>
      </c>
      <c r="B69" s="2" t="s">
        <v>622</v>
      </c>
      <c r="C69" s="2" t="s">
        <v>621</v>
      </c>
      <c r="D69" s="11">
        <v>6.8125274884259257</v>
      </c>
      <c r="E69" s="11">
        <v>5.6869727777777772</v>
      </c>
      <c r="F69" s="11">
        <v>1.125554710648148</v>
      </c>
      <c r="G69" s="11">
        <v>4.7048127546296294</v>
      </c>
      <c r="H69" s="11">
        <v>1.6463541666666666E-3</v>
      </c>
      <c r="I69" s="11">
        <v>0.9973934143518518</v>
      </c>
      <c r="J69" s="11">
        <v>8.7336076388888892E-2</v>
      </c>
      <c r="K69" s="11">
        <v>0.76643348379629628</v>
      </c>
      <c r="L69" s="11">
        <v>3.3368055555555554E-5</v>
      </c>
      <c r="M69" s="11">
        <v>7.6396527777777782E-3</v>
      </c>
      <c r="N69" s="11">
        <v>0.26048890046296297</v>
      </c>
      <c r="O69" s="11">
        <v>0</v>
      </c>
      <c r="P69" s="11">
        <v>1.8189236111111112E-3</v>
      </c>
      <c r="Q69" s="11">
        <v>1.8043055555555555E-3</v>
      </c>
      <c r="R69" s="11">
        <v>0</v>
      </c>
    </row>
    <row r="70" spans="1:18" ht="10.15" x14ac:dyDescent="0.2">
      <c r="A70" s="2" t="s">
        <v>623</v>
      </c>
      <c r="B70" s="2" t="s">
        <v>626</v>
      </c>
      <c r="C70" s="2" t="s">
        <v>625</v>
      </c>
      <c r="D70" s="11">
        <v>6.4859073263888893</v>
      </c>
      <c r="E70" s="11">
        <v>5.4892674305555555</v>
      </c>
      <c r="F70" s="11">
        <v>0.99663989583333334</v>
      </c>
      <c r="G70" s="11">
        <v>4.6431363425925927</v>
      </c>
      <c r="H70" s="11">
        <v>7.3638541666666668E-2</v>
      </c>
      <c r="I70" s="11">
        <v>0.79016871527777788</v>
      </c>
      <c r="J70" s="11">
        <v>8.8565324074074067E-2</v>
      </c>
      <c r="K70" s="11">
        <v>0.71890390046296293</v>
      </c>
      <c r="L70" s="11">
        <v>0</v>
      </c>
      <c r="M70" s="11">
        <v>7.050509259259259E-3</v>
      </c>
      <c r="N70" s="11">
        <v>0.13141878472222224</v>
      </c>
      <c r="O70" s="11">
        <v>0</v>
      </c>
      <c r="P70" s="11">
        <v>4.4596307870370375E-2</v>
      </c>
      <c r="Q70" s="11">
        <v>6.1050694444444442E-3</v>
      </c>
      <c r="R70" s="11">
        <v>0</v>
      </c>
    </row>
    <row r="71" spans="1:18" ht="10.15" x14ac:dyDescent="0.2">
      <c r="A71" s="2" t="s">
        <v>635</v>
      </c>
      <c r="B71" s="2" t="s">
        <v>638</v>
      </c>
      <c r="C71" s="2" t="s">
        <v>637</v>
      </c>
      <c r="D71" s="11">
        <v>1.8289467592592591E-3</v>
      </c>
      <c r="E71" s="11">
        <v>0</v>
      </c>
      <c r="F71" s="11">
        <v>1.8289467592592591E-3</v>
      </c>
      <c r="G71" s="11">
        <v>0</v>
      </c>
      <c r="H71" s="11">
        <v>0</v>
      </c>
      <c r="I71" s="11">
        <v>0</v>
      </c>
      <c r="J71" s="11">
        <v>1.8289467592592591E-3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</row>
    <row r="72" spans="1:18" ht="10.15" x14ac:dyDescent="0.2">
      <c r="A72" s="2" t="s">
        <v>639</v>
      </c>
      <c r="B72" s="2" t="s">
        <v>642</v>
      </c>
      <c r="C72" s="2" t="s">
        <v>641</v>
      </c>
      <c r="D72" s="11">
        <v>6.7700956249999997</v>
      </c>
      <c r="E72" s="11">
        <v>5.7585447222222221</v>
      </c>
      <c r="F72" s="11">
        <v>1.0115509027777778</v>
      </c>
      <c r="G72" s="11">
        <v>5.0999210300925926</v>
      </c>
      <c r="H72" s="11">
        <v>1.2233414351851853E-2</v>
      </c>
      <c r="I72" s="11">
        <v>0.69290368055555551</v>
      </c>
      <c r="J72" s="11">
        <v>8.8121458333333333E-2</v>
      </c>
      <c r="K72" s="11">
        <v>0.75354565972222221</v>
      </c>
      <c r="L72" s="11">
        <v>0</v>
      </c>
      <c r="M72" s="11">
        <v>3.8055879629629627E-2</v>
      </c>
      <c r="N72" s="11">
        <v>5.3255381944444451E-2</v>
      </c>
      <c r="O72" s="11">
        <v>0</v>
      </c>
      <c r="P72" s="11">
        <v>7.5797048611111112E-2</v>
      </c>
      <c r="Q72" s="11">
        <v>2.7754745370370368E-3</v>
      </c>
      <c r="R72" s="11">
        <v>0</v>
      </c>
    </row>
    <row r="73" spans="1:18" ht="10.15" x14ac:dyDescent="0.2">
      <c r="A73" s="2" t="s">
        <v>683</v>
      </c>
      <c r="B73" s="2" t="s">
        <v>360</v>
      </c>
      <c r="C73" s="2" t="s">
        <v>685</v>
      </c>
      <c r="D73" s="11">
        <v>7.0976205208333329</v>
      </c>
      <c r="E73" s="11">
        <v>5.8277892245370371</v>
      </c>
      <c r="F73" s="11">
        <v>1.2698312962962963</v>
      </c>
      <c r="G73" s="11">
        <v>4.5420180439814812</v>
      </c>
      <c r="H73" s="11">
        <v>1.4459560185185186E-2</v>
      </c>
      <c r="I73" s="11">
        <v>1.2912266666666665</v>
      </c>
      <c r="J73" s="11">
        <v>0.18843627314814815</v>
      </c>
      <c r="K73" s="11">
        <v>0.76412041666666664</v>
      </c>
      <c r="L73" s="11">
        <v>6.4351851851851857E-6</v>
      </c>
      <c r="M73" s="11">
        <v>7.6137847222222223E-3</v>
      </c>
      <c r="N73" s="11">
        <v>0.13326229166666664</v>
      </c>
      <c r="O73" s="11">
        <v>0</v>
      </c>
      <c r="P73" s="11">
        <v>0.13152906250000002</v>
      </c>
      <c r="Q73" s="11">
        <v>4.486303240740741E-2</v>
      </c>
      <c r="R73" s="11">
        <v>0</v>
      </c>
    </row>
    <row r="74" spans="1:18" ht="10.15" x14ac:dyDescent="0.2">
      <c r="A74" s="2" t="s">
        <v>680</v>
      </c>
      <c r="B74" s="2" t="s">
        <v>461</v>
      </c>
      <c r="C74" s="2" t="s">
        <v>682</v>
      </c>
      <c r="D74" s="11">
        <v>7.1996833217592586</v>
      </c>
      <c r="E74" s="11">
        <v>6.1857418518518523</v>
      </c>
      <c r="F74" s="11">
        <v>1.0139414699074074</v>
      </c>
      <c r="G74" s="11">
        <v>5.1606603587962958</v>
      </c>
      <c r="H74" s="11">
        <v>3.2882210648148148E-2</v>
      </c>
      <c r="I74" s="11">
        <v>1.0158196527777779</v>
      </c>
      <c r="J74" s="11">
        <v>6.1154965277777772E-2</v>
      </c>
      <c r="K74" s="11">
        <v>0.76870328703703716</v>
      </c>
      <c r="L74" s="11">
        <v>0</v>
      </c>
      <c r="M74" s="11">
        <v>6.7690196759259261E-2</v>
      </c>
      <c r="N74" s="11">
        <v>1.5489166666666665E-2</v>
      </c>
      <c r="O74" s="11">
        <v>0</v>
      </c>
      <c r="P74" s="11">
        <v>9.2142939814814813E-3</v>
      </c>
      <c r="Q74" s="11">
        <v>9.168956018518519E-2</v>
      </c>
      <c r="R74" s="11">
        <v>0</v>
      </c>
    </row>
    <row r="75" spans="1:18" ht="10.15" x14ac:dyDescent="0.2">
      <c r="A75" s="2" t="s">
        <v>658</v>
      </c>
      <c r="B75" s="2" t="s">
        <v>438</v>
      </c>
      <c r="C75" s="2" t="s">
        <v>660</v>
      </c>
      <c r="D75" s="11">
        <v>6.6914134953703712</v>
      </c>
      <c r="E75" s="11">
        <v>5.602958981481482</v>
      </c>
      <c r="F75" s="11">
        <v>1.0884545138888888</v>
      </c>
      <c r="G75" s="11">
        <v>4.2094844791666661</v>
      </c>
      <c r="H75" s="11">
        <v>2.5608796296296295E-3</v>
      </c>
      <c r="I75" s="11">
        <v>1.3953132060185185</v>
      </c>
      <c r="J75" s="11">
        <v>5.1441168981481482E-2</v>
      </c>
      <c r="K75" s="11">
        <v>0.74192535879629629</v>
      </c>
      <c r="L75" s="11">
        <v>4.7222222222222223E-6</v>
      </c>
      <c r="M75" s="11">
        <v>1.3353946759259258E-2</v>
      </c>
      <c r="N75" s="11">
        <v>9.3005937499999997E-2</v>
      </c>
      <c r="O75" s="11">
        <v>0</v>
      </c>
      <c r="P75" s="11">
        <v>0.13100405092592593</v>
      </c>
      <c r="Q75" s="11">
        <v>5.77193287037037E-2</v>
      </c>
      <c r="R75" s="11">
        <v>0</v>
      </c>
    </row>
    <row r="76" spans="1:18" ht="10.15" x14ac:dyDescent="0.2">
      <c r="A76" s="2" t="s">
        <v>661</v>
      </c>
      <c r="B76" s="2" t="s">
        <v>664</v>
      </c>
      <c r="C76" s="2" t="s">
        <v>663</v>
      </c>
      <c r="D76" s="11">
        <v>7.1528903009259253</v>
      </c>
      <c r="E76" s="11">
        <v>6.0054609722222221</v>
      </c>
      <c r="F76" s="11">
        <v>1.1474293287037036</v>
      </c>
      <c r="G76" s="11">
        <v>4.8392749999999998</v>
      </c>
      <c r="H76" s="11">
        <v>1.3494675925925924E-3</v>
      </c>
      <c r="I76" s="11">
        <v>1.1700273611111112</v>
      </c>
      <c r="J76" s="11">
        <v>0.11106819444444443</v>
      </c>
      <c r="K76" s="11">
        <v>0.74782725694444441</v>
      </c>
      <c r="L76" s="11">
        <v>0</v>
      </c>
      <c r="M76" s="11">
        <v>1.8510532407407406E-2</v>
      </c>
      <c r="N76" s="11">
        <v>6.398589120370371E-2</v>
      </c>
      <c r="O76" s="11">
        <v>0</v>
      </c>
      <c r="P76" s="11">
        <v>0.14025392361111111</v>
      </c>
      <c r="Q76" s="11">
        <v>6.5783530092592593E-2</v>
      </c>
      <c r="R76" s="11">
        <v>0</v>
      </c>
    </row>
    <row r="77" spans="1:18" ht="10.15" x14ac:dyDescent="0.2">
      <c r="A77" s="2" t="s">
        <v>665</v>
      </c>
      <c r="B77" s="2" t="s">
        <v>668</v>
      </c>
      <c r="C77" s="2" t="s">
        <v>667</v>
      </c>
      <c r="D77" s="11">
        <v>7.0865393750000001</v>
      </c>
      <c r="E77" s="11">
        <v>5.9073762731481478</v>
      </c>
      <c r="F77" s="11">
        <v>1.1791631018518518</v>
      </c>
      <c r="G77" s="11">
        <v>4.4042660532407405</v>
      </c>
      <c r="H77" s="11">
        <v>1.5953541666666668E-2</v>
      </c>
      <c r="I77" s="11">
        <v>1.4955161689814813</v>
      </c>
      <c r="J77" s="11">
        <v>4.7585185185185182E-2</v>
      </c>
      <c r="K77" s="11">
        <v>0.79402593750000006</v>
      </c>
      <c r="L77" s="11">
        <v>5.8472222222222226E-4</v>
      </c>
      <c r="M77" s="11">
        <v>1.0979895833333333E-2</v>
      </c>
      <c r="N77" s="11">
        <v>0.16125949074074072</v>
      </c>
      <c r="O77" s="11">
        <v>0</v>
      </c>
      <c r="P77" s="11">
        <v>0.14526303240740743</v>
      </c>
      <c r="Q77" s="11">
        <v>1.9464837962962962E-2</v>
      </c>
      <c r="R77" s="11">
        <v>0</v>
      </c>
    </row>
    <row r="78" spans="1:18" ht="10.15" x14ac:dyDescent="0.2">
      <c r="A78" s="2" t="s">
        <v>669</v>
      </c>
      <c r="B78" s="2" t="s">
        <v>672</v>
      </c>
      <c r="C78" s="2" t="s">
        <v>671</v>
      </c>
      <c r="D78" s="11">
        <v>7.7788509375000006</v>
      </c>
      <c r="E78" s="11">
        <v>6.1691457291666669</v>
      </c>
      <c r="F78" s="11">
        <v>1.6097052083333334</v>
      </c>
      <c r="G78" s="11">
        <v>5.0317858101851849</v>
      </c>
      <c r="H78" s="11">
        <v>1.7146875000000001E-3</v>
      </c>
      <c r="I78" s="11">
        <v>1.1442993518518518</v>
      </c>
      <c r="J78" s="11">
        <v>0.11427761574074073</v>
      </c>
      <c r="K78" s="11">
        <v>0.76982423611111106</v>
      </c>
      <c r="L78" s="11">
        <v>0</v>
      </c>
      <c r="M78" s="11">
        <v>0.64429648148148144</v>
      </c>
      <c r="N78" s="11">
        <v>1.7193634259259258E-3</v>
      </c>
      <c r="O78" s="11">
        <v>0</v>
      </c>
      <c r="P78" s="11">
        <v>0</v>
      </c>
      <c r="Q78" s="11">
        <v>7.9587511574074066E-2</v>
      </c>
      <c r="R78" s="11">
        <v>0</v>
      </c>
    </row>
    <row r="79" spans="1:18" ht="10.15" x14ac:dyDescent="0.2">
      <c r="A79" s="2" t="s">
        <v>673</v>
      </c>
      <c r="B79" s="2" t="s">
        <v>402</v>
      </c>
      <c r="C79" s="2" t="s">
        <v>675</v>
      </c>
      <c r="D79" s="11">
        <v>5.8745075</v>
      </c>
      <c r="E79" s="11">
        <v>5.0366265624999995</v>
      </c>
      <c r="F79" s="11">
        <v>0.83788093750000003</v>
      </c>
      <c r="G79" s="11">
        <v>3.7273818171296296</v>
      </c>
      <c r="H79" s="11">
        <v>6.4908842592592594E-2</v>
      </c>
      <c r="I79" s="11">
        <v>1.252490462962963</v>
      </c>
      <c r="J79" s="11">
        <v>0.13747141203703706</v>
      </c>
      <c r="K79" s="11">
        <v>0.56625581018518523</v>
      </c>
      <c r="L79" s="11">
        <v>7.3148148148148148E-6</v>
      </c>
      <c r="M79" s="11">
        <v>1.5318229166666666E-2</v>
      </c>
      <c r="N79" s="11">
        <v>4.1799942129629626E-2</v>
      </c>
      <c r="O79" s="11">
        <v>0</v>
      </c>
      <c r="P79" s="11">
        <v>4.1503472222222224E-4</v>
      </c>
      <c r="Q79" s="11">
        <v>7.6613194444444449E-2</v>
      </c>
      <c r="R79" s="11">
        <v>0</v>
      </c>
    </row>
    <row r="80" spans="1:18" ht="10.15" x14ac:dyDescent="0.2">
      <c r="A80" s="2" t="s">
        <v>676</v>
      </c>
      <c r="B80" s="2" t="s">
        <v>679</v>
      </c>
      <c r="C80" s="2" t="s">
        <v>678</v>
      </c>
      <c r="D80" s="11">
        <v>7.0784654976851851</v>
      </c>
      <c r="E80" s="11">
        <v>6.0728812615740742</v>
      </c>
      <c r="F80" s="11">
        <v>1.0055842361111111</v>
      </c>
      <c r="G80" s="11">
        <v>4.6611498263888889</v>
      </c>
      <c r="H80" s="11">
        <v>2.4851724537037035E-2</v>
      </c>
      <c r="I80" s="11">
        <v>1.3903120486111111</v>
      </c>
      <c r="J80" s="11">
        <v>0.10359865740740742</v>
      </c>
      <c r="K80" s="11">
        <v>0.70681300925925927</v>
      </c>
      <c r="L80" s="11">
        <v>7.3761574074074072E-5</v>
      </c>
      <c r="M80" s="11">
        <v>1.7714143518518518E-2</v>
      </c>
      <c r="N80" s="11">
        <v>0.12591520833333333</v>
      </c>
      <c r="O80" s="11">
        <v>0</v>
      </c>
      <c r="P80" s="11">
        <v>3.1574652777777777E-3</v>
      </c>
      <c r="Q80" s="11">
        <v>4.8311990740740739E-2</v>
      </c>
      <c r="R80" s="11">
        <v>0</v>
      </c>
    </row>
    <row r="81" spans="1:18" ht="10.15" x14ac:dyDescent="0.2">
      <c r="A81" s="2" t="s">
        <v>720</v>
      </c>
      <c r="B81" s="2" t="s">
        <v>507</v>
      </c>
      <c r="C81" s="2" t="s">
        <v>722</v>
      </c>
      <c r="D81" s="11">
        <v>0.35876615740740742</v>
      </c>
      <c r="E81" s="11">
        <v>0.29379734953703707</v>
      </c>
      <c r="F81" s="11">
        <v>6.4968807870370376E-2</v>
      </c>
      <c r="G81" s="11">
        <v>0.19829318287037037</v>
      </c>
      <c r="H81" s="11">
        <v>0</v>
      </c>
      <c r="I81" s="11">
        <v>9.5568194444444449E-2</v>
      </c>
      <c r="J81" s="11">
        <v>7.6754513888888888E-3</v>
      </c>
      <c r="K81" s="11">
        <v>4.1793368055555558E-2</v>
      </c>
      <c r="L81" s="11">
        <v>0</v>
      </c>
      <c r="M81" s="11">
        <v>8.3539351851851852E-4</v>
      </c>
      <c r="N81" s="11">
        <v>6.6317245370370367E-3</v>
      </c>
      <c r="O81" s="11">
        <v>0</v>
      </c>
      <c r="P81" s="11">
        <v>8.0328703703703708E-3</v>
      </c>
      <c r="Q81" s="11">
        <v>0</v>
      </c>
      <c r="R81" s="11">
        <v>0</v>
      </c>
    </row>
    <row r="82" spans="1:18" ht="10.15" x14ac:dyDescent="0.2">
      <c r="A82" s="2" t="s">
        <v>723</v>
      </c>
      <c r="B82" s="2" t="s">
        <v>146</v>
      </c>
      <c r="C82" s="2" t="s">
        <v>725</v>
      </c>
      <c r="D82" s="11">
        <v>4.5045081134259259</v>
      </c>
      <c r="E82" s="11">
        <v>3.7323064467592593</v>
      </c>
      <c r="F82" s="11">
        <v>0.77220166666666668</v>
      </c>
      <c r="G82" s="11">
        <v>3.0937589930555558</v>
      </c>
      <c r="H82" s="11">
        <v>3.5260613425925923E-2</v>
      </c>
      <c r="I82" s="11">
        <v>0.65442583333333337</v>
      </c>
      <c r="J82" s="11">
        <v>0.12287030092592593</v>
      </c>
      <c r="K82" s="11">
        <v>0.47598057870370375</v>
      </c>
      <c r="L82" s="11">
        <v>1.0077546296296297E-4</v>
      </c>
      <c r="M82" s="11">
        <v>8.1362615740740735E-3</v>
      </c>
      <c r="N82" s="11">
        <v>9.1080335648148159E-2</v>
      </c>
      <c r="O82" s="11">
        <v>0</v>
      </c>
      <c r="P82" s="11">
        <v>3.2848495370370372E-2</v>
      </c>
      <c r="Q82" s="11">
        <v>4.118491898148148E-2</v>
      </c>
      <c r="R82" s="11">
        <v>0</v>
      </c>
    </row>
    <row r="83" spans="1:18" ht="10.15" x14ac:dyDescent="0.2">
      <c r="A83" s="2" t="s">
        <v>736</v>
      </c>
      <c r="B83" s="2" t="s">
        <v>160</v>
      </c>
      <c r="C83" s="2" t="s">
        <v>738</v>
      </c>
      <c r="D83" s="11">
        <v>5.2609249421296296</v>
      </c>
      <c r="E83" s="11">
        <v>3.5185907523148146</v>
      </c>
      <c r="F83" s="11">
        <v>1.7423341898148148</v>
      </c>
      <c r="G83" s="11">
        <v>3.0350876504629625</v>
      </c>
      <c r="H83" s="11">
        <v>7.7102662037037044E-3</v>
      </c>
      <c r="I83" s="11">
        <v>0.48692251157407412</v>
      </c>
      <c r="J83" s="11">
        <v>8.6108090277777771E-2</v>
      </c>
      <c r="K83" s="11">
        <v>0.45268704861111109</v>
      </c>
      <c r="L83" s="11">
        <v>0</v>
      </c>
      <c r="M83" s="11">
        <v>1.1066506018518518</v>
      </c>
      <c r="N83" s="11">
        <v>6.8103738425925917E-2</v>
      </c>
      <c r="O83" s="11">
        <v>0</v>
      </c>
      <c r="P83" s="11">
        <v>1.8462546296296296E-2</v>
      </c>
      <c r="Q83" s="11">
        <v>1.0322164351851851E-2</v>
      </c>
      <c r="R83" s="11">
        <v>0</v>
      </c>
    </row>
    <row r="84" spans="1:18" ht="10.15" x14ac:dyDescent="0.2">
      <c r="A84" s="2" t="s">
        <v>739</v>
      </c>
      <c r="B84" s="2" t="s">
        <v>742</v>
      </c>
      <c r="C84" s="2" t="s">
        <v>741</v>
      </c>
      <c r="D84" s="11">
        <v>0.74401687500000002</v>
      </c>
      <c r="E84" s="11">
        <v>0.6322495023148148</v>
      </c>
      <c r="F84" s="11">
        <v>0.11176737268518518</v>
      </c>
      <c r="G84" s="11">
        <v>0.54058122685185184</v>
      </c>
      <c r="H84" s="11">
        <v>7.626967592592593E-4</v>
      </c>
      <c r="I84" s="11">
        <v>9.3317037037037032E-2</v>
      </c>
      <c r="J84" s="11">
        <v>8.1752662037037037E-3</v>
      </c>
      <c r="K84" s="11">
        <v>8.2513807870370368E-2</v>
      </c>
      <c r="L84" s="11">
        <v>7.8356481481481492E-6</v>
      </c>
      <c r="M84" s="11">
        <v>2.1148958333333332E-3</v>
      </c>
      <c r="N84" s="11">
        <v>1.1516921296296296E-2</v>
      </c>
      <c r="O84" s="11">
        <v>0</v>
      </c>
      <c r="P84" s="11">
        <v>7.4386458333333327E-3</v>
      </c>
      <c r="Q84" s="11">
        <v>0</v>
      </c>
      <c r="R84" s="11">
        <v>0</v>
      </c>
    </row>
    <row r="85" spans="1:18" ht="10.15" x14ac:dyDescent="0.2">
      <c r="A85" s="2" t="s">
        <v>756</v>
      </c>
      <c r="B85" s="2" t="s">
        <v>759</v>
      </c>
      <c r="C85" s="2" t="s">
        <v>758</v>
      </c>
      <c r="D85" s="11">
        <v>3.8718373379629627</v>
      </c>
      <c r="E85" s="11">
        <v>2.9319228472222223</v>
      </c>
      <c r="F85" s="11">
        <v>0.93991449074074063</v>
      </c>
      <c r="G85" s="11">
        <v>2.5552296527777778</v>
      </c>
      <c r="H85" s="11">
        <v>8.9900810185185188E-3</v>
      </c>
      <c r="I85" s="11">
        <v>0.43547108796296291</v>
      </c>
      <c r="J85" s="11">
        <v>7.493241898148148E-2</v>
      </c>
      <c r="K85" s="11">
        <v>0.3614904166666667</v>
      </c>
      <c r="L85" s="11">
        <v>0</v>
      </c>
      <c r="M85" s="11">
        <v>1.4160787037037036E-2</v>
      </c>
      <c r="N85" s="11">
        <v>0.20115388888888888</v>
      </c>
      <c r="O85" s="11">
        <v>0</v>
      </c>
      <c r="P85" s="11">
        <v>0.28503300925925923</v>
      </c>
      <c r="Q85" s="11">
        <v>3.1439699074074074E-3</v>
      </c>
      <c r="R85" s="11">
        <v>0</v>
      </c>
    </row>
    <row r="86" spans="1:18" ht="10.15" x14ac:dyDescent="0.2">
      <c r="A86" s="2" t="s">
        <v>729</v>
      </c>
      <c r="B86" s="2" t="s">
        <v>547</v>
      </c>
      <c r="C86" s="2" t="s">
        <v>731</v>
      </c>
      <c r="D86" s="11">
        <v>4.5115385185185186</v>
      </c>
      <c r="E86" s="11">
        <v>3.7532836111111116</v>
      </c>
      <c r="F86" s="11">
        <v>0.75825490740740742</v>
      </c>
      <c r="G86" s="11">
        <v>3.200686064814815</v>
      </c>
      <c r="H86" s="11">
        <v>6.4201273148148143E-3</v>
      </c>
      <c r="I86" s="11">
        <v>0.61072425925925922</v>
      </c>
      <c r="J86" s="11">
        <v>0.13590751157407407</v>
      </c>
      <c r="K86" s="11">
        <v>0.4956847337962963</v>
      </c>
      <c r="L86" s="11">
        <v>0</v>
      </c>
      <c r="M86" s="11">
        <v>8.5602893518518519E-3</v>
      </c>
      <c r="N86" s="11">
        <v>8.7207013888888879E-2</v>
      </c>
      <c r="O86" s="11">
        <v>0</v>
      </c>
      <c r="P86" s="11">
        <v>1.9353576388888887E-2</v>
      </c>
      <c r="Q86" s="11">
        <v>1.1541782407407409E-2</v>
      </c>
      <c r="R86" s="11">
        <v>0</v>
      </c>
    </row>
    <row r="87" spans="1:18" ht="10.15" x14ac:dyDescent="0.2">
      <c r="A87" s="2" t="s">
        <v>726</v>
      </c>
      <c r="B87" s="2" t="s">
        <v>49</v>
      </c>
      <c r="C87" s="2" t="s">
        <v>728</v>
      </c>
      <c r="D87" s="11">
        <v>0.75145993055555549</v>
      </c>
      <c r="E87" s="11">
        <v>0.62941223379629629</v>
      </c>
      <c r="F87" s="11">
        <v>0.12204769675925926</v>
      </c>
      <c r="G87" s="11">
        <v>0.62645241898148152</v>
      </c>
      <c r="H87" s="11">
        <v>9.5104166666666677E-5</v>
      </c>
      <c r="I87" s="11">
        <v>7.2565972222222224E-3</v>
      </c>
      <c r="J87" s="11">
        <v>2.0047812500000001E-2</v>
      </c>
      <c r="K87" s="11">
        <v>8.0179942129629631E-2</v>
      </c>
      <c r="L87" s="11">
        <v>0</v>
      </c>
      <c r="M87" s="11">
        <v>2.621689814814815E-3</v>
      </c>
      <c r="N87" s="11">
        <v>8.2584490740740743E-3</v>
      </c>
      <c r="O87" s="11">
        <v>0</v>
      </c>
      <c r="P87" s="11">
        <v>1.093980324074074E-2</v>
      </c>
      <c r="Q87" s="11">
        <v>0</v>
      </c>
      <c r="R87" s="11">
        <v>0</v>
      </c>
    </row>
    <row r="88" spans="1:18" ht="10.15" x14ac:dyDescent="0.2">
      <c r="A88" s="2" t="s">
        <v>732</v>
      </c>
      <c r="B88" s="2" t="s">
        <v>735</v>
      </c>
      <c r="C88" s="2" t="s">
        <v>734</v>
      </c>
      <c r="D88" s="11">
        <v>4.48303962962963</v>
      </c>
      <c r="E88" s="11">
        <v>3.6858259143518519</v>
      </c>
      <c r="F88" s="11">
        <v>0.79721371527777773</v>
      </c>
      <c r="G88" s="11">
        <v>3.0013263194444444</v>
      </c>
      <c r="H88" s="11">
        <v>9.2462384259259251E-3</v>
      </c>
      <c r="I88" s="11">
        <v>0.68705005787037032</v>
      </c>
      <c r="J88" s="11">
        <v>8.4608391203703698E-2</v>
      </c>
      <c r="K88" s="11">
        <v>0.4842350231481482</v>
      </c>
      <c r="L88" s="11">
        <v>4.2361111111111112E-5</v>
      </c>
      <c r="M88" s="11">
        <v>0.10602880787037036</v>
      </c>
      <c r="N88" s="11">
        <v>7.6609293981481474E-2</v>
      </c>
      <c r="O88" s="11">
        <v>0</v>
      </c>
      <c r="P88" s="11">
        <v>4.5689837962962963E-2</v>
      </c>
      <c r="Q88" s="11">
        <v>0</v>
      </c>
      <c r="R88" s="11">
        <v>0</v>
      </c>
    </row>
    <row r="89" spans="1:18" ht="10.15" x14ac:dyDescent="0.2">
      <c r="A89" s="2" t="s">
        <v>752</v>
      </c>
      <c r="B89" s="2" t="s">
        <v>755</v>
      </c>
      <c r="C89" s="2" t="s">
        <v>754</v>
      </c>
      <c r="D89" s="11">
        <v>4.0917348611111111</v>
      </c>
      <c r="E89" s="11">
        <v>3.3480196412037038</v>
      </c>
      <c r="F89" s="11">
        <v>0.74371521990740741</v>
      </c>
      <c r="G89" s="11">
        <v>2.731230115740741</v>
      </c>
      <c r="H89" s="11">
        <v>6.5999652777777775E-3</v>
      </c>
      <c r="I89" s="11">
        <v>0.64768376157407404</v>
      </c>
      <c r="J89" s="11">
        <v>0.10072813657407408</v>
      </c>
      <c r="K89" s="11">
        <v>0.44947385416666663</v>
      </c>
      <c r="L89" s="11">
        <v>0</v>
      </c>
      <c r="M89" s="11">
        <v>1.0600590277777776E-2</v>
      </c>
      <c r="N89" s="11">
        <v>0.10667483796296297</v>
      </c>
      <c r="O89" s="11">
        <v>0</v>
      </c>
      <c r="P89" s="11">
        <v>6.4930590277777769E-2</v>
      </c>
      <c r="Q89" s="11">
        <v>1.1307210648148148E-2</v>
      </c>
      <c r="R89" s="11">
        <v>0</v>
      </c>
    </row>
    <row r="90" spans="1:18" ht="10.15" x14ac:dyDescent="0.2">
      <c r="A90" s="2" t="s">
        <v>744</v>
      </c>
      <c r="B90" s="2" t="s">
        <v>747</v>
      </c>
      <c r="C90" s="2" t="s">
        <v>746</v>
      </c>
      <c r="D90" s="11">
        <v>4.0886730324074074</v>
      </c>
      <c r="E90" s="11">
        <v>3.2986857638888889</v>
      </c>
      <c r="F90" s="11">
        <v>0.78998726851851842</v>
      </c>
      <c r="G90" s="11">
        <v>2.8172038194444444</v>
      </c>
      <c r="H90" s="11">
        <v>4.1124074074074075E-3</v>
      </c>
      <c r="I90" s="11">
        <v>0.48350958333333338</v>
      </c>
      <c r="J90" s="11">
        <v>5.6544872685185182E-2</v>
      </c>
      <c r="K90" s="11">
        <v>0.46996241898148144</v>
      </c>
      <c r="L90" s="11">
        <v>9.9189814814814818E-6</v>
      </c>
      <c r="M90" s="11">
        <v>2.1313194444444444E-3</v>
      </c>
      <c r="N90" s="11">
        <v>0.20695768518518518</v>
      </c>
      <c r="O90" s="11">
        <v>0</v>
      </c>
      <c r="P90" s="11">
        <v>3.8306898148148145E-2</v>
      </c>
      <c r="Q90" s="11">
        <v>1.6074155092592593E-2</v>
      </c>
      <c r="R90" s="11">
        <v>0</v>
      </c>
    </row>
    <row r="91" spans="1:18" ht="10.15" x14ac:dyDescent="0.2">
      <c r="A91" s="2" t="s">
        <v>748</v>
      </c>
      <c r="B91" s="2" t="s">
        <v>751</v>
      </c>
      <c r="C91" s="2" t="s">
        <v>750</v>
      </c>
      <c r="D91" s="11">
        <v>4.5502373611111109</v>
      </c>
      <c r="E91" s="11">
        <v>3.955157627314815</v>
      </c>
      <c r="F91" s="11">
        <v>0.59507973379629631</v>
      </c>
      <c r="G91" s="11">
        <v>0.37063476851851851</v>
      </c>
      <c r="H91" s="11">
        <v>5.7056944444444438E-3</v>
      </c>
      <c r="I91" s="11">
        <v>3.5804501157407409</v>
      </c>
      <c r="J91" s="11">
        <v>5.0170775462962967E-2</v>
      </c>
      <c r="K91" s="11">
        <v>0.47230027777777778</v>
      </c>
      <c r="L91" s="11">
        <v>0</v>
      </c>
      <c r="M91" s="11">
        <v>1.6292465277777779E-2</v>
      </c>
      <c r="N91" s="11">
        <v>4.6286793981481479E-2</v>
      </c>
      <c r="O91" s="11">
        <v>0</v>
      </c>
      <c r="P91" s="11">
        <v>1.0029421296296297E-2</v>
      </c>
      <c r="Q91" s="11">
        <v>0</v>
      </c>
      <c r="R91" s="11">
        <v>0</v>
      </c>
    </row>
    <row r="92" spans="1:18" ht="10.15" x14ac:dyDescent="0.2">
      <c r="A92" s="2" t="s">
        <v>209</v>
      </c>
      <c r="D92" s="11">
        <v>513.93334206018517</v>
      </c>
      <c r="E92" s="11">
        <v>405.78265645833335</v>
      </c>
      <c r="F92" s="11">
        <v>108.15068560185186</v>
      </c>
      <c r="G92" s="11">
        <v>300.46241712962967</v>
      </c>
      <c r="H92" s="11">
        <v>0.82961542824074042</v>
      </c>
      <c r="I92" s="11">
        <v>107.24009589120371</v>
      </c>
      <c r="J92" s="11">
        <v>12.438389004629631</v>
      </c>
      <c r="K92" s="11">
        <v>49.790943020833325</v>
      </c>
      <c r="L92" s="11">
        <v>1.3616365740740743E-2</v>
      </c>
      <c r="M92" s="11">
        <v>32.740241666666655</v>
      </c>
      <c r="N92" s="11">
        <v>9.912450312499999</v>
      </c>
      <c r="O92" s="11">
        <v>0</v>
      </c>
      <c r="P92" s="11">
        <v>2.4142488773148139</v>
      </c>
      <c r="Q92" s="11">
        <v>0.84079635416666676</v>
      </c>
      <c r="R92" s="11">
        <v>0</v>
      </c>
    </row>
    <row r="93" spans="1:18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</row>
    <row r="94" spans="1:18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</row>
    <row r="95" spans="1:18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</row>
    <row r="96" spans="1:18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</row>
    <row r="97" spans="1:18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</row>
    <row r="98" spans="1:18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</row>
    <row r="99" spans="1:18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</row>
    <row r="100" spans="1:18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</row>
    <row r="101" spans="1:18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</row>
    <row r="102" spans="1:18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</row>
    <row r="103" spans="1:18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</row>
    <row r="104" spans="1:18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</row>
    <row r="105" spans="1:18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</row>
    <row r="106" spans="1:18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</row>
    <row r="107" spans="1:18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</row>
    <row r="108" spans="1:18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</row>
    <row r="109" spans="1:18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</row>
    <row r="110" spans="1:18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</row>
    <row r="111" spans="1:18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</row>
    <row r="112" spans="1:18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</row>
    <row r="113" spans="1:18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</row>
    <row r="114" spans="1:18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1E68-F08A-4353-A9BC-9E8DDCD03753}">
  <dimension ref="A1:K114"/>
  <sheetViews>
    <sheetView showGridLines="0" workbookViewId="0"/>
  </sheetViews>
  <sheetFormatPr baseColWidth="10" defaultColWidth="11.42578125" defaultRowHeight="11.25" x14ac:dyDescent="0.2"/>
  <cols>
    <col min="1" max="1" width="9.7109375" style="2" bestFit="1" customWidth="1"/>
    <col min="2" max="2" width="8.42578125" style="2" bestFit="1" customWidth="1"/>
    <col min="3" max="3" width="29" style="2" bestFit="1" customWidth="1"/>
    <col min="4" max="4" width="9.7109375" style="9" bestFit="1" customWidth="1"/>
    <col min="5" max="5" width="11.5703125" style="9" bestFit="1" customWidth="1"/>
    <col min="6" max="6" width="13.7109375" style="9" bestFit="1" customWidth="1"/>
    <col min="7" max="7" width="16.140625" style="9" bestFit="1" customWidth="1"/>
    <col min="8" max="8" width="18" style="9" bestFit="1" customWidth="1"/>
    <col min="9" max="9" width="12.85546875" style="9" bestFit="1" customWidth="1"/>
    <col min="10" max="10" width="16.140625" style="9" bestFit="1" customWidth="1"/>
    <col min="11" max="11" width="18.7109375" style="2" bestFit="1" customWidth="1"/>
    <col min="12" max="12" width="20" style="2" bestFit="1" customWidth="1"/>
    <col min="13" max="16384" width="11.42578125" style="2"/>
  </cols>
  <sheetData>
    <row r="1" spans="1:11" ht="10.15" x14ac:dyDescent="0.2">
      <c r="A1" s="2" t="s">
        <v>210</v>
      </c>
    </row>
    <row r="4" spans="1:11" ht="10.15" x14ac:dyDescent="0.2">
      <c r="A4" s="8" t="s">
        <v>0</v>
      </c>
      <c r="B4" s="8" t="s">
        <v>14</v>
      </c>
      <c r="C4" s="8" t="s">
        <v>2</v>
      </c>
      <c r="D4" s="9" t="s">
        <v>202</v>
      </c>
      <c r="E4" s="9" t="s">
        <v>201</v>
      </c>
      <c r="F4" s="9" t="s">
        <v>203</v>
      </c>
      <c r="G4" s="9" t="s">
        <v>205</v>
      </c>
      <c r="H4" s="9" t="s">
        <v>206</v>
      </c>
      <c r="I4" s="9" t="s">
        <v>207</v>
      </c>
      <c r="J4" s="9" t="s">
        <v>208</v>
      </c>
    </row>
    <row r="5" spans="1:11" ht="10.15" x14ac:dyDescent="0.2">
      <c r="A5" s="2" t="s">
        <v>31</v>
      </c>
      <c r="B5" s="2" t="s">
        <v>37</v>
      </c>
      <c r="C5" s="2" t="s">
        <v>33</v>
      </c>
      <c r="D5" s="12">
        <v>1699</v>
      </c>
      <c r="E5" s="12">
        <v>1521</v>
      </c>
      <c r="F5" s="12">
        <v>178</v>
      </c>
      <c r="G5" s="108">
        <v>289.40699999999998</v>
      </c>
      <c r="H5" s="108">
        <v>297.62799999999999</v>
      </c>
      <c r="I5" s="108">
        <v>6.5279999999999996</v>
      </c>
      <c r="J5" s="108">
        <v>3.0000000000000001E-3</v>
      </c>
    </row>
    <row r="6" spans="1:11" ht="10.15" x14ac:dyDescent="0.2">
      <c r="A6" s="2" t="s">
        <v>151</v>
      </c>
      <c r="B6" s="2" t="s">
        <v>199</v>
      </c>
      <c r="C6" s="2" t="s">
        <v>153</v>
      </c>
      <c r="D6" s="12">
        <v>513</v>
      </c>
      <c r="E6" s="12">
        <v>481</v>
      </c>
      <c r="F6" s="12">
        <v>32</v>
      </c>
      <c r="G6" s="108">
        <v>148.03100000000001</v>
      </c>
      <c r="H6" s="108">
        <v>259.38299999999998</v>
      </c>
      <c r="I6" s="108">
        <v>5.7629999999999999</v>
      </c>
      <c r="J6" s="108"/>
    </row>
    <row r="7" spans="1:11" ht="10.15" x14ac:dyDescent="0.2">
      <c r="A7" s="2" t="s">
        <v>122</v>
      </c>
      <c r="B7" s="2" t="s">
        <v>125</v>
      </c>
      <c r="C7" s="2" t="s">
        <v>124</v>
      </c>
      <c r="D7" s="12">
        <v>2132</v>
      </c>
      <c r="E7" s="12">
        <v>2010</v>
      </c>
      <c r="F7" s="12">
        <v>122</v>
      </c>
      <c r="G7" s="108">
        <v>148.42400000000001</v>
      </c>
      <c r="H7" s="108">
        <v>202.131</v>
      </c>
      <c r="I7" s="108">
        <v>6.1689999999999996</v>
      </c>
      <c r="J7" s="108">
        <v>6.1740000000000004</v>
      </c>
    </row>
    <row r="8" spans="1:11" ht="10.15" x14ac:dyDescent="0.2">
      <c r="A8" s="2" t="s">
        <v>172</v>
      </c>
      <c r="B8" s="2" t="s">
        <v>175</v>
      </c>
      <c r="C8" s="2" t="s">
        <v>174</v>
      </c>
      <c r="D8" s="12">
        <v>1419</v>
      </c>
      <c r="E8" s="12">
        <v>1303</v>
      </c>
      <c r="F8" s="12">
        <v>116</v>
      </c>
      <c r="G8" s="108">
        <v>186.33</v>
      </c>
      <c r="H8" s="108">
        <v>251.93899999999999</v>
      </c>
      <c r="I8" s="108">
        <v>5.8780000000000001</v>
      </c>
      <c r="J8" s="108">
        <v>9.33</v>
      </c>
    </row>
    <row r="9" spans="1:11" ht="10.15" x14ac:dyDescent="0.2">
      <c r="A9" s="2" t="s">
        <v>15</v>
      </c>
      <c r="B9" s="2" t="s">
        <v>25</v>
      </c>
      <c r="C9" s="2" t="s">
        <v>17</v>
      </c>
      <c r="D9" s="12">
        <v>1424</v>
      </c>
      <c r="E9" s="12">
        <v>1363</v>
      </c>
      <c r="F9" s="12">
        <v>61</v>
      </c>
      <c r="G9" s="108">
        <v>226.61099999999999</v>
      </c>
      <c r="H9" s="108">
        <v>280.613</v>
      </c>
      <c r="I9" s="108">
        <v>7.0229999999999997</v>
      </c>
      <c r="J9" s="108"/>
    </row>
    <row r="10" spans="1:11" ht="10.15" x14ac:dyDescent="0.2">
      <c r="A10" s="2" t="s">
        <v>132</v>
      </c>
      <c r="B10" s="2" t="s">
        <v>135</v>
      </c>
      <c r="C10" s="2" t="s">
        <v>134</v>
      </c>
      <c r="D10" s="12">
        <v>1297</v>
      </c>
      <c r="E10" s="12">
        <v>1272</v>
      </c>
      <c r="F10" s="12">
        <v>25</v>
      </c>
      <c r="G10" s="108">
        <v>282.20600000000002</v>
      </c>
      <c r="H10" s="108">
        <v>305.35500000000002</v>
      </c>
      <c r="I10" s="108">
        <v>6.024</v>
      </c>
      <c r="J10" s="108"/>
    </row>
    <row r="11" spans="1:11" ht="10.15" x14ac:dyDescent="0.2">
      <c r="A11" s="2" t="s">
        <v>72</v>
      </c>
      <c r="B11" s="2" t="s">
        <v>75</v>
      </c>
      <c r="C11" s="2" t="s">
        <v>74</v>
      </c>
      <c r="D11" s="12">
        <v>1447</v>
      </c>
      <c r="E11" s="12">
        <v>1283</v>
      </c>
      <c r="F11" s="12">
        <v>164</v>
      </c>
      <c r="G11" s="108">
        <v>252.76400000000001</v>
      </c>
      <c r="H11" s="108">
        <v>244.56</v>
      </c>
      <c r="I11" s="108">
        <v>7.4829999999999997</v>
      </c>
      <c r="J11" s="108">
        <v>36.231000000000002</v>
      </c>
    </row>
    <row r="12" spans="1:11" ht="10.15" x14ac:dyDescent="0.2">
      <c r="A12" s="2" t="s">
        <v>147</v>
      </c>
      <c r="B12" s="2" t="s">
        <v>150</v>
      </c>
      <c r="C12" s="2" t="s">
        <v>149</v>
      </c>
      <c r="D12" s="12">
        <v>1475</v>
      </c>
      <c r="E12" s="12">
        <v>1405</v>
      </c>
      <c r="F12" s="12">
        <v>68</v>
      </c>
      <c r="G12" s="108">
        <v>295.10399999999998</v>
      </c>
      <c r="H12" s="108">
        <v>299.50299999999999</v>
      </c>
      <c r="I12" s="108">
        <v>7.6340000000000003</v>
      </c>
      <c r="J12" s="108">
        <v>9.0299999999999994</v>
      </c>
    </row>
    <row r="13" spans="1:11" ht="10.15" x14ac:dyDescent="0.2">
      <c r="A13" s="2" t="s">
        <v>82</v>
      </c>
      <c r="B13" s="2" t="s">
        <v>85</v>
      </c>
      <c r="C13" s="2" t="s">
        <v>84</v>
      </c>
      <c r="D13" s="12">
        <v>815</v>
      </c>
      <c r="E13" s="12">
        <v>758</v>
      </c>
      <c r="F13" s="12">
        <v>57</v>
      </c>
      <c r="G13" s="108">
        <v>269.01299999999998</v>
      </c>
      <c r="H13" s="108">
        <v>287.05500000000001</v>
      </c>
      <c r="I13" s="108">
        <v>5.569</v>
      </c>
      <c r="J13" s="108"/>
    </row>
    <row r="14" spans="1:11" ht="10.15" x14ac:dyDescent="0.2">
      <c r="A14" s="2" t="s">
        <v>69</v>
      </c>
      <c r="B14" s="2" t="s">
        <v>285</v>
      </c>
      <c r="C14" s="2" t="s">
        <v>71</v>
      </c>
      <c r="D14" s="12">
        <v>605</v>
      </c>
      <c r="E14" s="12">
        <v>554</v>
      </c>
      <c r="F14" s="12">
        <v>51</v>
      </c>
      <c r="G14" s="108">
        <v>198.346</v>
      </c>
      <c r="H14" s="108">
        <v>264.98700000000002</v>
      </c>
      <c r="I14" s="108">
        <v>9.6959999999999997</v>
      </c>
      <c r="J14" s="108">
        <v>7.4930000000000003</v>
      </c>
      <c r="K14" s="109"/>
    </row>
    <row r="15" spans="1:11" ht="10.15" x14ac:dyDescent="0.2">
      <c r="A15" s="2" t="s">
        <v>154</v>
      </c>
      <c r="B15" s="2" t="s">
        <v>157</v>
      </c>
      <c r="C15" s="2" t="s">
        <v>156</v>
      </c>
      <c r="D15" s="12">
        <v>1763</v>
      </c>
      <c r="E15" s="12">
        <v>1598</v>
      </c>
      <c r="F15" s="12">
        <v>165</v>
      </c>
      <c r="G15" s="108">
        <v>189.822</v>
      </c>
      <c r="H15" s="108">
        <v>205.22399999999999</v>
      </c>
      <c r="I15" s="108">
        <v>2.7970000000000002</v>
      </c>
      <c r="J15" s="108">
        <v>7.2649999999999997</v>
      </c>
    </row>
    <row r="16" spans="1:11" ht="10.15" x14ac:dyDescent="0.2">
      <c r="A16" s="2" t="s">
        <v>95</v>
      </c>
      <c r="B16" s="2" t="s">
        <v>403</v>
      </c>
      <c r="C16" s="2" t="s">
        <v>568</v>
      </c>
      <c r="D16" s="12">
        <v>1376</v>
      </c>
      <c r="E16" s="12">
        <v>1327</v>
      </c>
      <c r="F16" s="12">
        <v>49</v>
      </c>
      <c r="G16" s="108">
        <v>296.80099999999999</v>
      </c>
      <c r="H16" s="108">
        <v>323.26499999999999</v>
      </c>
      <c r="I16" s="108">
        <v>6.2249999999999996</v>
      </c>
      <c r="J16" s="108"/>
    </row>
    <row r="17" spans="1:10" ht="10.15" x14ac:dyDescent="0.2">
      <c r="A17" s="2" t="s">
        <v>194</v>
      </c>
      <c r="B17" s="2" t="s">
        <v>197</v>
      </c>
      <c r="C17" s="2" t="s">
        <v>196</v>
      </c>
      <c r="D17" s="12">
        <v>554</v>
      </c>
      <c r="E17" s="12">
        <v>542</v>
      </c>
      <c r="F17" s="12">
        <v>12</v>
      </c>
      <c r="G17" s="108">
        <v>116.185</v>
      </c>
      <c r="H17" s="108">
        <v>146.96</v>
      </c>
      <c r="I17" s="108">
        <v>8.5909999999999993</v>
      </c>
      <c r="J17" s="108">
        <v>2.8940000000000001</v>
      </c>
    </row>
    <row r="18" spans="1:10" ht="10.15" x14ac:dyDescent="0.2">
      <c r="A18" s="2" t="s">
        <v>104</v>
      </c>
      <c r="B18" s="2" t="s">
        <v>107</v>
      </c>
      <c r="C18" s="2" t="s">
        <v>106</v>
      </c>
      <c r="D18" s="12">
        <v>1314</v>
      </c>
      <c r="E18" s="12">
        <v>1234</v>
      </c>
      <c r="F18" s="12">
        <v>80</v>
      </c>
      <c r="G18" s="108">
        <v>307.68400000000003</v>
      </c>
      <c r="H18" s="108">
        <v>277.88200000000001</v>
      </c>
      <c r="I18" s="108">
        <v>6.46</v>
      </c>
      <c r="J18" s="108">
        <v>29.867999999999999</v>
      </c>
    </row>
    <row r="19" spans="1:10" ht="10.15" x14ac:dyDescent="0.2">
      <c r="A19" s="2" t="s">
        <v>168</v>
      </c>
      <c r="B19" s="2" t="s">
        <v>171</v>
      </c>
      <c r="C19" s="2" t="s">
        <v>170</v>
      </c>
      <c r="D19" s="12">
        <v>339</v>
      </c>
      <c r="E19" s="12">
        <v>320</v>
      </c>
      <c r="F19" s="12">
        <v>19</v>
      </c>
      <c r="G19" s="108">
        <v>294.81599999999997</v>
      </c>
      <c r="H19" s="108">
        <v>296.29899999999998</v>
      </c>
      <c r="I19" s="108">
        <v>9.9649999999999999</v>
      </c>
      <c r="J19" s="108"/>
    </row>
    <row r="20" spans="1:10" ht="10.15" x14ac:dyDescent="0.2">
      <c r="A20" s="2" t="s">
        <v>164</v>
      </c>
      <c r="B20" s="2" t="s">
        <v>167</v>
      </c>
      <c r="C20" s="2" t="s">
        <v>166</v>
      </c>
      <c r="D20" s="12">
        <v>295</v>
      </c>
      <c r="E20" s="12">
        <v>181</v>
      </c>
      <c r="F20" s="12">
        <v>114</v>
      </c>
      <c r="G20" s="108">
        <v>129.25700000000001</v>
      </c>
      <c r="H20" s="108">
        <v>119.374</v>
      </c>
      <c r="I20" s="108">
        <v>13.912000000000001</v>
      </c>
      <c r="J20" s="108">
        <v>4.9349999999999996</v>
      </c>
    </row>
    <row r="21" spans="1:10" ht="10.15" x14ac:dyDescent="0.2">
      <c r="A21" s="2" t="s">
        <v>136</v>
      </c>
      <c r="B21" s="2" t="s">
        <v>139</v>
      </c>
      <c r="C21" s="2" t="s">
        <v>138</v>
      </c>
      <c r="D21" s="12">
        <v>218</v>
      </c>
      <c r="E21" s="12">
        <v>166</v>
      </c>
      <c r="F21" s="12">
        <v>49</v>
      </c>
      <c r="G21" s="108">
        <v>114.334</v>
      </c>
      <c r="H21" s="108">
        <v>132.35499999999999</v>
      </c>
      <c r="I21" s="108">
        <v>9.0779999999999994</v>
      </c>
      <c r="J21" s="108"/>
    </row>
    <row r="22" spans="1:10" ht="10.15" x14ac:dyDescent="0.2">
      <c r="A22" s="2" t="s">
        <v>92</v>
      </c>
      <c r="B22" s="2" t="s">
        <v>94</v>
      </c>
      <c r="C22" s="2" t="s">
        <v>93</v>
      </c>
      <c r="D22" s="12">
        <v>1698</v>
      </c>
      <c r="E22" s="12">
        <v>1582</v>
      </c>
      <c r="F22" s="12">
        <v>116</v>
      </c>
      <c r="G22" s="108">
        <v>188.56800000000001</v>
      </c>
      <c r="H22" s="108">
        <v>212.04900000000001</v>
      </c>
      <c r="I22" s="108">
        <v>9.8130000000000006</v>
      </c>
      <c r="J22" s="108">
        <v>5.5910000000000002</v>
      </c>
    </row>
    <row r="23" spans="1:10" ht="10.15" x14ac:dyDescent="0.2">
      <c r="A23" s="2" t="s">
        <v>191</v>
      </c>
      <c r="B23" s="2" t="s">
        <v>286</v>
      </c>
      <c r="C23" s="2" t="s">
        <v>193</v>
      </c>
      <c r="D23" s="12"/>
      <c r="E23" s="12"/>
      <c r="F23" s="12"/>
      <c r="G23" s="108"/>
      <c r="H23" s="108"/>
      <c r="I23" s="108"/>
      <c r="J23" s="108"/>
    </row>
    <row r="24" spans="1:10" ht="10.15" x14ac:dyDescent="0.2">
      <c r="A24" s="2" t="s">
        <v>58</v>
      </c>
      <c r="B24" s="2" t="s">
        <v>61</v>
      </c>
      <c r="C24" s="2" t="s">
        <v>60</v>
      </c>
      <c r="D24" s="12">
        <v>1657</v>
      </c>
      <c r="E24" s="12">
        <v>1568</v>
      </c>
      <c r="F24" s="12">
        <v>89</v>
      </c>
      <c r="G24" s="108">
        <v>206.66200000000001</v>
      </c>
      <c r="H24" s="108">
        <v>231.74199999999999</v>
      </c>
      <c r="I24" s="108">
        <v>5.1639999999999997</v>
      </c>
      <c r="J24" s="108"/>
    </row>
    <row r="25" spans="1:10" ht="10.15" x14ac:dyDescent="0.2">
      <c r="A25" s="2" t="s">
        <v>98</v>
      </c>
      <c r="B25" s="2" t="s">
        <v>103</v>
      </c>
      <c r="C25" s="2" t="s">
        <v>100</v>
      </c>
      <c r="D25" s="12">
        <v>907</v>
      </c>
      <c r="E25" s="12">
        <v>890</v>
      </c>
      <c r="F25" s="12">
        <v>16</v>
      </c>
      <c r="G25" s="108">
        <v>185.036</v>
      </c>
      <c r="H25" s="108">
        <v>172.673</v>
      </c>
      <c r="I25" s="108">
        <v>4.173</v>
      </c>
      <c r="J25" s="108">
        <v>12.378</v>
      </c>
    </row>
    <row r="26" spans="1:10" ht="10.15" x14ac:dyDescent="0.2">
      <c r="A26" s="2" t="s">
        <v>556</v>
      </c>
      <c r="B26" s="2" t="s">
        <v>404</v>
      </c>
      <c r="C26" s="2" t="s">
        <v>559</v>
      </c>
      <c r="D26" s="12">
        <v>1421</v>
      </c>
      <c r="E26" s="12">
        <v>1388</v>
      </c>
      <c r="F26" s="12">
        <v>33</v>
      </c>
      <c r="G26" s="108">
        <v>262.46600000000001</v>
      </c>
      <c r="H26" s="108">
        <v>298.28800000000001</v>
      </c>
      <c r="I26" s="108">
        <v>6.5759999999999996</v>
      </c>
      <c r="J26" s="108">
        <v>0.13800000000000001</v>
      </c>
    </row>
    <row r="27" spans="1:10" ht="10.15" x14ac:dyDescent="0.2">
      <c r="A27" s="2" t="s">
        <v>176</v>
      </c>
      <c r="B27" s="2" t="s">
        <v>179</v>
      </c>
      <c r="C27" s="2" t="s">
        <v>178</v>
      </c>
      <c r="D27" s="12">
        <v>585</v>
      </c>
      <c r="E27" s="12">
        <v>536</v>
      </c>
      <c r="F27" s="12">
        <v>49</v>
      </c>
      <c r="G27" s="108">
        <v>112.032</v>
      </c>
      <c r="H27" s="108">
        <v>111.621</v>
      </c>
      <c r="I27" s="108">
        <v>7.8810000000000002</v>
      </c>
      <c r="J27" s="108"/>
    </row>
    <row r="28" spans="1:10" ht="10.15" x14ac:dyDescent="0.2">
      <c r="A28" s="2" t="s">
        <v>541</v>
      </c>
      <c r="B28" s="2" t="s">
        <v>468</v>
      </c>
      <c r="C28" s="2" t="s">
        <v>543</v>
      </c>
      <c r="D28" s="12">
        <v>817</v>
      </c>
      <c r="E28" s="12">
        <v>756</v>
      </c>
      <c r="F28" s="12">
        <v>61</v>
      </c>
      <c r="G28" s="108">
        <v>225.80199999999999</v>
      </c>
      <c r="H28" s="108">
        <v>225.26300000000001</v>
      </c>
      <c r="I28" s="108">
        <v>9.4589999999999996</v>
      </c>
      <c r="J28" s="108"/>
    </row>
    <row r="29" spans="1:10" ht="10.15" x14ac:dyDescent="0.2">
      <c r="A29" s="2" t="s">
        <v>180</v>
      </c>
      <c r="B29" s="2" t="s">
        <v>183</v>
      </c>
      <c r="C29" s="2" t="s">
        <v>182</v>
      </c>
      <c r="D29" s="12">
        <v>752</v>
      </c>
      <c r="E29" s="12">
        <v>689</v>
      </c>
      <c r="F29" s="12">
        <v>63</v>
      </c>
      <c r="G29" s="108">
        <v>416.13799999999998</v>
      </c>
      <c r="H29" s="108">
        <v>586.005</v>
      </c>
      <c r="I29" s="108">
        <v>9.9730000000000008</v>
      </c>
      <c r="J29" s="108">
        <v>0.185</v>
      </c>
    </row>
    <row r="30" spans="1:10" ht="10.15" x14ac:dyDescent="0.2">
      <c r="A30" s="2" t="s">
        <v>65</v>
      </c>
      <c r="B30" s="2" t="s">
        <v>68</v>
      </c>
      <c r="C30" s="2" t="s">
        <v>67</v>
      </c>
      <c r="D30" s="12">
        <v>1263</v>
      </c>
      <c r="E30" s="12">
        <v>1221</v>
      </c>
      <c r="F30" s="12">
        <v>42</v>
      </c>
      <c r="G30" s="108">
        <v>300.42700000000002</v>
      </c>
      <c r="H30" s="108">
        <v>295.98700000000002</v>
      </c>
      <c r="I30" s="108">
        <v>9.7230000000000008</v>
      </c>
      <c r="J30" s="108">
        <v>7.92</v>
      </c>
    </row>
    <row r="31" spans="1:10" ht="10.15" x14ac:dyDescent="0.2">
      <c r="A31" s="2" t="s">
        <v>38</v>
      </c>
      <c r="B31" s="2" t="s">
        <v>350</v>
      </c>
      <c r="C31" s="2" t="s">
        <v>40</v>
      </c>
      <c r="D31" s="12">
        <v>537</v>
      </c>
      <c r="E31" s="12">
        <v>493</v>
      </c>
      <c r="F31" s="12">
        <v>44</v>
      </c>
      <c r="G31" s="108">
        <v>239.83099999999999</v>
      </c>
      <c r="H31" s="108">
        <v>250.72</v>
      </c>
      <c r="I31" s="108">
        <v>9.8279999999999994</v>
      </c>
      <c r="J31" s="108">
        <v>2.5049999999999999</v>
      </c>
    </row>
    <row r="32" spans="1:10" ht="10.15" x14ac:dyDescent="0.2">
      <c r="A32" s="2" t="s">
        <v>464</v>
      </c>
      <c r="B32" s="2" t="s">
        <v>466</v>
      </c>
      <c r="C32" s="2" t="s">
        <v>465</v>
      </c>
      <c r="D32" s="12">
        <v>644</v>
      </c>
      <c r="E32" s="12">
        <v>589</v>
      </c>
      <c r="F32" s="12">
        <v>55</v>
      </c>
      <c r="G32" s="108">
        <v>204.262</v>
      </c>
      <c r="H32" s="108">
        <v>194.81700000000001</v>
      </c>
      <c r="I32" s="108">
        <v>9.7919999999999998</v>
      </c>
      <c r="J32" s="108">
        <v>17.587</v>
      </c>
    </row>
    <row r="33" spans="1:10" ht="10.15" x14ac:dyDescent="0.2">
      <c r="A33" s="2" t="s">
        <v>115</v>
      </c>
      <c r="B33" s="2" t="s">
        <v>118</v>
      </c>
      <c r="C33" s="2" t="s">
        <v>117</v>
      </c>
      <c r="D33" s="12">
        <v>1274</v>
      </c>
      <c r="E33" s="12">
        <v>1256</v>
      </c>
      <c r="F33" s="12">
        <v>18</v>
      </c>
      <c r="G33" s="108">
        <v>275.45800000000003</v>
      </c>
      <c r="H33" s="108">
        <v>287.42500000000001</v>
      </c>
      <c r="I33" s="108">
        <v>6.149</v>
      </c>
      <c r="J33" s="108">
        <v>5.7210000000000001</v>
      </c>
    </row>
    <row r="34" spans="1:10" ht="10.15" x14ac:dyDescent="0.2">
      <c r="A34" s="2" t="s">
        <v>111</v>
      </c>
      <c r="B34" s="2" t="s">
        <v>114</v>
      </c>
      <c r="C34" s="2" t="s">
        <v>113</v>
      </c>
      <c r="D34" s="12">
        <v>1759</v>
      </c>
      <c r="E34" s="12">
        <v>1583</v>
      </c>
      <c r="F34" s="12">
        <v>176</v>
      </c>
      <c r="G34" s="108">
        <v>206.51</v>
      </c>
      <c r="H34" s="108">
        <v>219.16399999999999</v>
      </c>
      <c r="I34" s="108">
        <v>2.879</v>
      </c>
      <c r="J34" s="108">
        <v>6.0000000000000001E-3</v>
      </c>
    </row>
    <row r="35" spans="1:10" ht="10.15" x14ac:dyDescent="0.2">
      <c r="A35" s="2" t="s">
        <v>140</v>
      </c>
      <c r="B35" s="2" t="s">
        <v>351</v>
      </c>
      <c r="C35" s="2" t="s">
        <v>142</v>
      </c>
      <c r="D35" s="12">
        <v>535</v>
      </c>
      <c r="E35" s="12">
        <v>485</v>
      </c>
      <c r="F35" s="12">
        <v>50</v>
      </c>
      <c r="G35" s="108">
        <v>186.21100000000001</v>
      </c>
      <c r="H35" s="108">
        <v>184.334</v>
      </c>
      <c r="I35" s="108">
        <v>8.7889999999999997</v>
      </c>
      <c r="J35" s="108">
        <v>22.652000000000001</v>
      </c>
    </row>
    <row r="36" spans="1:10" ht="10.15" x14ac:dyDescent="0.2">
      <c r="A36" s="2" t="s">
        <v>557</v>
      </c>
      <c r="B36" s="2" t="s">
        <v>433</v>
      </c>
      <c r="C36" s="2" t="s">
        <v>558</v>
      </c>
      <c r="D36" s="12">
        <v>1274</v>
      </c>
      <c r="E36" s="12">
        <v>1248</v>
      </c>
      <c r="F36" s="12">
        <v>26</v>
      </c>
      <c r="G36" s="108">
        <v>219.06399999999999</v>
      </c>
      <c r="H36" s="108">
        <v>263.88200000000001</v>
      </c>
      <c r="I36" s="108">
        <v>9.782</v>
      </c>
      <c r="J36" s="108"/>
    </row>
    <row r="37" spans="1:10" ht="10.15" x14ac:dyDescent="0.2">
      <c r="A37" s="2" t="s">
        <v>354</v>
      </c>
      <c r="B37" s="2" t="s">
        <v>356</v>
      </c>
      <c r="C37" s="2" t="s">
        <v>355</v>
      </c>
      <c r="D37" s="12">
        <v>541</v>
      </c>
      <c r="E37" s="12">
        <v>529</v>
      </c>
      <c r="F37" s="12">
        <v>12</v>
      </c>
      <c r="G37" s="108">
        <v>113.65600000000001</v>
      </c>
      <c r="H37" s="108">
        <v>139.881</v>
      </c>
      <c r="I37" s="108">
        <v>11.414</v>
      </c>
      <c r="J37" s="108"/>
    </row>
    <row r="38" spans="1:10" ht="10.15" x14ac:dyDescent="0.2">
      <c r="A38" s="2" t="s">
        <v>394</v>
      </c>
      <c r="B38" s="2" t="s">
        <v>396</v>
      </c>
      <c r="C38" s="2" t="s">
        <v>395</v>
      </c>
      <c r="D38" s="12">
        <v>1253</v>
      </c>
      <c r="E38" s="12">
        <v>1158</v>
      </c>
      <c r="F38" s="12">
        <v>95</v>
      </c>
      <c r="G38" s="108">
        <v>214.721</v>
      </c>
      <c r="H38" s="108">
        <v>300.166</v>
      </c>
      <c r="I38" s="108">
        <v>9.9949999999999992</v>
      </c>
      <c r="J38" s="108">
        <v>1E-3</v>
      </c>
    </row>
    <row r="39" spans="1:10" ht="10.15" x14ac:dyDescent="0.2">
      <c r="A39" s="2" t="s">
        <v>408</v>
      </c>
      <c r="B39" s="2" t="s">
        <v>411</v>
      </c>
      <c r="C39" s="2" t="s">
        <v>410</v>
      </c>
      <c r="D39" s="12">
        <v>1182</v>
      </c>
      <c r="E39" s="12">
        <v>1094</v>
      </c>
      <c r="F39" s="12">
        <v>88</v>
      </c>
      <c r="G39" s="108">
        <v>362.798</v>
      </c>
      <c r="H39" s="108">
        <v>392.27699999999999</v>
      </c>
      <c r="I39" s="108">
        <v>3.0569999999999999</v>
      </c>
      <c r="J39" s="108"/>
    </row>
    <row r="40" spans="1:10" ht="10.15" x14ac:dyDescent="0.2">
      <c r="A40" s="2" t="s">
        <v>412</v>
      </c>
      <c r="B40" s="2" t="s">
        <v>414</v>
      </c>
      <c r="C40" s="2" t="s">
        <v>413</v>
      </c>
      <c r="D40" s="12">
        <v>1474</v>
      </c>
      <c r="E40" s="12">
        <v>1432</v>
      </c>
      <c r="F40" s="12">
        <v>42</v>
      </c>
      <c r="G40" s="108">
        <v>275.52499999999998</v>
      </c>
      <c r="H40" s="108">
        <v>294.13600000000002</v>
      </c>
      <c r="I40" s="108">
        <v>4.8079999999999998</v>
      </c>
      <c r="J40" s="108">
        <v>5.1999999999999998E-2</v>
      </c>
    </row>
    <row r="41" spans="1:10" ht="10.15" x14ac:dyDescent="0.2">
      <c r="A41" s="2" t="s">
        <v>429</v>
      </c>
      <c r="B41" s="2" t="s">
        <v>431</v>
      </c>
      <c r="C41" s="2" t="s">
        <v>430</v>
      </c>
      <c r="D41" s="12">
        <v>1145</v>
      </c>
      <c r="E41" s="12">
        <v>1099</v>
      </c>
      <c r="F41" s="12">
        <v>46</v>
      </c>
      <c r="G41" s="108">
        <v>296.05900000000003</v>
      </c>
      <c r="H41" s="108">
        <v>303.11799999999999</v>
      </c>
      <c r="I41" s="108">
        <v>9.577</v>
      </c>
      <c r="J41" s="108">
        <v>5.7000000000000002E-2</v>
      </c>
    </row>
    <row r="42" spans="1:10" ht="10.15" x14ac:dyDescent="0.2">
      <c r="A42" s="2" t="s">
        <v>455</v>
      </c>
      <c r="B42" s="2" t="s">
        <v>456</v>
      </c>
      <c r="C42" s="2" t="s">
        <v>506</v>
      </c>
      <c r="D42" s="12">
        <v>665</v>
      </c>
      <c r="E42" s="12">
        <v>570</v>
      </c>
      <c r="F42" s="12">
        <v>95</v>
      </c>
      <c r="G42" s="108">
        <v>255.56100000000001</v>
      </c>
      <c r="H42" s="108">
        <v>307.76900000000001</v>
      </c>
      <c r="I42" s="108">
        <v>5.1020000000000003</v>
      </c>
      <c r="J42" s="108"/>
    </row>
    <row r="43" spans="1:10" ht="10.15" x14ac:dyDescent="0.2">
      <c r="A43" s="2" t="s">
        <v>457</v>
      </c>
      <c r="B43" s="2" t="s">
        <v>184</v>
      </c>
      <c r="C43" s="2" t="s">
        <v>566</v>
      </c>
      <c r="D43" s="12">
        <v>41</v>
      </c>
      <c r="E43" s="12">
        <v>40</v>
      </c>
      <c r="F43" s="12"/>
      <c r="G43" s="108">
        <v>238.387</v>
      </c>
      <c r="H43" s="108">
        <v>228.697</v>
      </c>
      <c r="I43" s="108">
        <v>5.141</v>
      </c>
      <c r="J43" s="108">
        <v>9.6850000000000005</v>
      </c>
    </row>
    <row r="44" spans="1:10" ht="10.15" x14ac:dyDescent="0.2">
      <c r="A44" s="2" t="s">
        <v>451</v>
      </c>
      <c r="B44" s="2" t="s">
        <v>453</v>
      </c>
      <c r="C44" s="2" t="s">
        <v>452</v>
      </c>
      <c r="D44" s="12">
        <v>657</v>
      </c>
      <c r="E44" s="12">
        <v>621</v>
      </c>
      <c r="F44" s="12">
        <v>36</v>
      </c>
      <c r="G44" s="108">
        <v>172.922</v>
      </c>
      <c r="H44" s="108">
        <v>198.36500000000001</v>
      </c>
      <c r="I44" s="108">
        <v>7.7839999999999998</v>
      </c>
      <c r="J44" s="108">
        <v>2.597</v>
      </c>
    </row>
    <row r="45" spans="1:10" ht="10.15" x14ac:dyDescent="0.2">
      <c r="A45" s="2" t="s">
        <v>508</v>
      </c>
      <c r="B45" s="2" t="s">
        <v>510</v>
      </c>
      <c r="C45" s="2" t="s">
        <v>509</v>
      </c>
      <c r="D45" s="12">
        <v>1305</v>
      </c>
      <c r="E45" s="12">
        <v>1249</v>
      </c>
      <c r="F45" s="12">
        <v>56</v>
      </c>
      <c r="G45" s="108">
        <v>275.58300000000003</v>
      </c>
      <c r="H45" s="108">
        <v>294.55900000000003</v>
      </c>
      <c r="I45" s="108">
        <v>5.3380000000000001</v>
      </c>
      <c r="J45" s="108">
        <v>0.151</v>
      </c>
    </row>
    <row r="46" spans="1:10" ht="10.15" x14ac:dyDescent="0.2">
      <c r="A46" s="2" t="s">
        <v>521</v>
      </c>
      <c r="B46" s="2" t="s">
        <v>81</v>
      </c>
      <c r="C46" s="2" t="s">
        <v>522</v>
      </c>
      <c r="D46" s="12">
        <v>697</v>
      </c>
      <c r="E46" s="12">
        <v>647</v>
      </c>
      <c r="F46" s="12">
        <v>50</v>
      </c>
      <c r="G46" s="108">
        <v>348.02800000000002</v>
      </c>
      <c r="H46" s="108">
        <v>473.30099999999999</v>
      </c>
      <c r="I46" s="108">
        <v>11.052</v>
      </c>
      <c r="J46" s="108">
        <v>0.10199999999999999</v>
      </c>
    </row>
    <row r="47" spans="1:10" ht="10.15" x14ac:dyDescent="0.2">
      <c r="A47" s="2" t="s">
        <v>519</v>
      </c>
      <c r="B47" s="2" t="s">
        <v>78</v>
      </c>
      <c r="C47" s="2" t="s">
        <v>520</v>
      </c>
      <c r="D47" s="12"/>
      <c r="E47" s="12"/>
      <c r="F47" s="12"/>
      <c r="G47" s="108"/>
      <c r="H47" s="108"/>
      <c r="I47" s="108"/>
      <c r="J47" s="108"/>
    </row>
    <row r="48" spans="1:10" ht="10.15" x14ac:dyDescent="0.2">
      <c r="A48" s="2" t="s">
        <v>511</v>
      </c>
      <c r="B48" s="2" t="s">
        <v>513</v>
      </c>
      <c r="C48" s="2" t="s">
        <v>512</v>
      </c>
      <c r="D48" s="12">
        <v>1366</v>
      </c>
      <c r="E48" s="12">
        <v>1317</v>
      </c>
      <c r="F48" s="12">
        <v>49</v>
      </c>
      <c r="G48" s="108">
        <v>335.69400000000002</v>
      </c>
      <c r="H48" s="108">
        <v>344.04500000000002</v>
      </c>
      <c r="I48" s="108">
        <v>9.8079999999999998</v>
      </c>
      <c r="J48" s="108"/>
    </row>
    <row r="49" spans="1:10" ht="10.15" x14ac:dyDescent="0.2">
      <c r="A49" s="2" t="s">
        <v>527</v>
      </c>
      <c r="B49" s="2" t="s">
        <v>515</v>
      </c>
      <c r="C49" s="2" t="s">
        <v>514</v>
      </c>
      <c r="D49" s="12">
        <v>56</v>
      </c>
      <c r="E49" s="12">
        <v>56</v>
      </c>
      <c r="F49" s="12"/>
      <c r="G49" s="108">
        <v>436.17</v>
      </c>
      <c r="H49" s="108">
        <v>450.41500000000002</v>
      </c>
      <c r="I49" s="108">
        <v>7.8070000000000004</v>
      </c>
      <c r="J49" s="108"/>
    </row>
    <row r="50" spans="1:10" ht="10.15" x14ac:dyDescent="0.2">
      <c r="A50" s="2" t="s">
        <v>516</v>
      </c>
      <c r="B50" s="2" t="s">
        <v>518</v>
      </c>
      <c r="C50" s="2" t="s">
        <v>517</v>
      </c>
      <c r="D50" s="12">
        <v>1403</v>
      </c>
      <c r="E50" s="12">
        <v>1291</v>
      </c>
      <c r="F50" s="12">
        <v>112</v>
      </c>
      <c r="G50" s="108">
        <v>270.81</v>
      </c>
      <c r="H50" s="108">
        <v>288.392</v>
      </c>
      <c r="I50" s="108">
        <v>6.2919999999999998</v>
      </c>
      <c r="J50" s="108"/>
    </row>
    <row r="51" spans="1:10" ht="10.15" x14ac:dyDescent="0.2">
      <c r="A51" s="2" t="s">
        <v>523</v>
      </c>
      <c r="B51" s="2" t="s">
        <v>525</v>
      </c>
      <c r="C51" s="2" t="s">
        <v>524</v>
      </c>
      <c r="D51" s="12">
        <v>597</v>
      </c>
      <c r="E51" s="12">
        <v>563</v>
      </c>
      <c r="F51" s="12">
        <v>34</v>
      </c>
      <c r="G51" s="108">
        <v>269.00799999999998</v>
      </c>
      <c r="H51" s="108">
        <v>339.46</v>
      </c>
      <c r="I51" s="108">
        <v>9.5649999999999995</v>
      </c>
      <c r="J51" s="108">
        <v>1.2999999999999999E-2</v>
      </c>
    </row>
    <row r="52" spans="1:10" ht="10.15" x14ac:dyDescent="0.2">
      <c r="A52" s="2" t="s">
        <v>539</v>
      </c>
      <c r="B52" s="2" t="s">
        <v>544</v>
      </c>
      <c r="C52" s="2" t="s">
        <v>540</v>
      </c>
      <c r="D52" s="12">
        <v>1424</v>
      </c>
      <c r="E52" s="12">
        <v>1293</v>
      </c>
      <c r="F52" s="12">
        <v>131</v>
      </c>
      <c r="G52" s="108">
        <v>292.65800000000002</v>
      </c>
      <c r="H52" s="108">
        <v>304.351</v>
      </c>
      <c r="I52" s="108">
        <v>7.87</v>
      </c>
      <c r="J52" s="108">
        <v>1E-3</v>
      </c>
    </row>
    <row r="53" spans="1:10" ht="10.15" x14ac:dyDescent="0.2">
      <c r="A53" s="2" t="s">
        <v>536</v>
      </c>
      <c r="B53" s="2" t="s">
        <v>353</v>
      </c>
      <c r="C53" s="2" t="s">
        <v>545</v>
      </c>
      <c r="D53" s="12">
        <v>539</v>
      </c>
      <c r="E53" s="12">
        <v>508</v>
      </c>
      <c r="F53" s="12">
        <v>31</v>
      </c>
      <c r="G53" s="108">
        <v>418.04199999999997</v>
      </c>
      <c r="H53" s="108">
        <v>409.19400000000002</v>
      </c>
      <c r="I53" s="108">
        <v>9.99</v>
      </c>
      <c r="J53" s="108"/>
    </row>
    <row r="54" spans="1:10" ht="10.15" x14ac:dyDescent="0.2">
      <c r="A54" s="2" t="s">
        <v>534</v>
      </c>
      <c r="B54" s="2" t="s">
        <v>362</v>
      </c>
      <c r="C54" s="2" t="s">
        <v>535</v>
      </c>
      <c r="D54" s="12">
        <v>1165</v>
      </c>
      <c r="E54" s="12">
        <v>1111</v>
      </c>
      <c r="F54" s="12">
        <v>54</v>
      </c>
      <c r="G54" s="108">
        <v>335.94099999999997</v>
      </c>
      <c r="H54" s="108">
        <v>378.33300000000003</v>
      </c>
      <c r="I54" s="108">
        <v>8.2509999999999994</v>
      </c>
      <c r="J54" s="108">
        <v>0.14699999999999999</v>
      </c>
    </row>
    <row r="55" spans="1:10" ht="10.15" x14ac:dyDescent="0.2">
      <c r="A55" s="2" t="s">
        <v>537</v>
      </c>
      <c r="B55" s="2" t="s">
        <v>546</v>
      </c>
      <c r="C55" s="2" t="s">
        <v>538</v>
      </c>
      <c r="D55" s="12">
        <v>854</v>
      </c>
      <c r="E55" s="12">
        <v>824</v>
      </c>
      <c r="F55" s="12">
        <v>30</v>
      </c>
      <c r="G55" s="108">
        <v>314.82</v>
      </c>
      <c r="H55" s="108">
        <v>321.61</v>
      </c>
      <c r="I55" s="108">
        <v>6.2450000000000001</v>
      </c>
      <c r="J55" s="108"/>
    </row>
    <row r="56" spans="1:10" ht="10.15" x14ac:dyDescent="0.2">
      <c r="A56" s="2" t="s">
        <v>554</v>
      </c>
      <c r="B56" s="2" t="s">
        <v>97</v>
      </c>
      <c r="C56" s="2" t="s">
        <v>555</v>
      </c>
      <c r="D56" s="12">
        <v>310</v>
      </c>
      <c r="E56" s="12">
        <v>297</v>
      </c>
      <c r="F56" s="12">
        <v>13</v>
      </c>
      <c r="G56" s="108">
        <v>352.52300000000002</v>
      </c>
      <c r="H56" s="108">
        <v>347.72800000000001</v>
      </c>
      <c r="I56" s="108">
        <v>4.9580000000000002</v>
      </c>
      <c r="J56" s="108">
        <v>8.0000000000000002E-3</v>
      </c>
    </row>
    <row r="57" spans="1:10" ht="10.15" x14ac:dyDescent="0.2">
      <c r="A57" s="2" t="s">
        <v>551</v>
      </c>
      <c r="B57" s="2" t="s">
        <v>553</v>
      </c>
      <c r="C57" s="2" t="s">
        <v>552</v>
      </c>
      <c r="D57" s="12">
        <v>1532</v>
      </c>
      <c r="E57" s="12">
        <v>1471</v>
      </c>
      <c r="F57" s="12">
        <v>61</v>
      </c>
      <c r="G57" s="108">
        <v>282.80700000000002</v>
      </c>
      <c r="H57" s="108">
        <v>279.90100000000001</v>
      </c>
      <c r="I57" s="108">
        <v>8.2769999999999992</v>
      </c>
      <c r="J57" s="108">
        <v>6.0999999999999999E-2</v>
      </c>
    </row>
    <row r="58" spans="1:10" ht="10.15" x14ac:dyDescent="0.2">
      <c r="A58" s="2" t="s">
        <v>548</v>
      </c>
      <c r="B58" s="2" t="s">
        <v>550</v>
      </c>
      <c r="C58" s="2" t="s">
        <v>549</v>
      </c>
      <c r="D58" s="12">
        <v>1364</v>
      </c>
      <c r="E58" s="12">
        <v>1251</v>
      </c>
      <c r="F58" s="12">
        <v>113</v>
      </c>
      <c r="G58" s="108">
        <v>284.142</v>
      </c>
      <c r="H58" s="108">
        <v>312.09199999999998</v>
      </c>
      <c r="I58" s="108">
        <v>9.0820000000000007</v>
      </c>
      <c r="J58" s="108">
        <v>6.6000000000000003E-2</v>
      </c>
    </row>
    <row r="59" spans="1:10" ht="10.15" x14ac:dyDescent="0.2">
      <c r="A59" s="2" t="s">
        <v>560</v>
      </c>
      <c r="B59" s="2" t="s">
        <v>428</v>
      </c>
      <c r="C59" s="2" t="s">
        <v>561</v>
      </c>
      <c r="D59" s="12">
        <v>1112</v>
      </c>
      <c r="E59" s="12">
        <v>1097</v>
      </c>
      <c r="F59" s="12">
        <v>15</v>
      </c>
      <c r="G59" s="108">
        <v>292.08800000000002</v>
      </c>
      <c r="H59" s="108">
        <v>363.92700000000002</v>
      </c>
      <c r="I59" s="108">
        <v>6.5910000000000002</v>
      </c>
      <c r="J59" s="108"/>
    </row>
    <row r="60" spans="1:10" ht="10.15" x14ac:dyDescent="0.2">
      <c r="A60" s="2" t="s">
        <v>562</v>
      </c>
      <c r="B60" s="2" t="s">
        <v>190</v>
      </c>
      <c r="C60" s="2" t="s">
        <v>563</v>
      </c>
      <c r="D60" s="12">
        <v>1531</v>
      </c>
      <c r="E60" s="12">
        <v>1471</v>
      </c>
      <c r="F60" s="12">
        <v>60</v>
      </c>
      <c r="G60" s="108">
        <v>299.29899999999998</v>
      </c>
      <c r="H60" s="108">
        <v>296.54599999999999</v>
      </c>
      <c r="I60" s="108">
        <v>9.3119999999999994</v>
      </c>
      <c r="J60" s="108"/>
    </row>
    <row r="61" spans="1:10" ht="10.15" x14ac:dyDescent="0.2">
      <c r="A61" s="2" t="s">
        <v>564</v>
      </c>
      <c r="B61" s="2" t="s">
        <v>110</v>
      </c>
      <c r="C61" s="2" t="s">
        <v>565</v>
      </c>
      <c r="D61" s="12">
        <v>1024</v>
      </c>
      <c r="E61" s="12">
        <v>946</v>
      </c>
      <c r="F61" s="12">
        <v>78</v>
      </c>
      <c r="G61" s="108">
        <v>366.4</v>
      </c>
      <c r="H61" s="108">
        <v>366.33800000000002</v>
      </c>
      <c r="I61" s="108">
        <v>6.7969999999999997</v>
      </c>
      <c r="J61" s="108"/>
    </row>
    <row r="62" spans="1:10" ht="10.15" x14ac:dyDescent="0.2">
      <c r="A62" s="2" t="s">
        <v>603</v>
      </c>
      <c r="B62" s="2" t="s">
        <v>606</v>
      </c>
      <c r="C62" s="2" t="s">
        <v>605</v>
      </c>
      <c r="D62" s="12">
        <v>1112</v>
      </c>
      <c r="E62" s="12">
        <v>1070</v>
      </c>
      <c r="F62" s="12">
        <v>42</v>
      </c>
      <c r="G62" s="108">
        <v>284.58499999999998</v>
      </c>
      <c r="H62" s="108">
        <v>327.90300000000002</v>
      </c>
      <c r="I62" s="108">
        <v>9.077</v>
      </c>
      <c r="J62" s="108"/>
    </row>
    <row r="63" spans="1:10" ht="10.15" x14ac:dyDescent="0.2">
      <c r="A63" s="2" t="s">
        <v>615</v>
      </c>
      <c r="B63" s="2" t="s">
        <v>618</v>
      </c>
      <c r="C63" s="2" t="s">
        <v>617</v>
      </c>
      <c r="D63" s="12">
        <v>754</v>
      </c>
      <c r="E63" s="12">
        <v>610</v>
      </c>
      <c r="F63" s="12">
        <v>144</v>
      </c>
      <c r="G63" s="108">
        <v>217.95400000000001</v>
      </c>
      <c r="H63" s="108">
        <v>243.21700000000001</v>
      </c>
      <c r="I63" s="108">
        <v>9.9619999999999997</v>
      </c>
      <c r="J63" s="108">
        <v>0.108</v>
      </c>
    </row>
    <row r="64" spans="1:10" ht="10.15" x14ac:dyDescent="0.2">
      <c r="A64" s="2" t="s">
        <v>611</v>
      </c>
      <c r="B64" s="2" t="s">
        <v>614</v>
      </c>
      <c r="C64" s="2" t="s">
        <v>613</v>
      </c>
      <c r="D64" s="12">
        <v>1240</v>
      </c>
      <c r="E64" s="12">
        <v>1163</v>
      </c>
      <c r="F64" s="12">
        <v>77</v>
      </c>
      <c r="G64" s="108">
        <v>187.887</v>
      </c>
      <c r="H64" s="108">
        <v>319.48899999999998</v>
      </c>
      <c r="I64" s="108">
        <v>10</v>
      </c>
      <c r="J64" s="108">
        <v>0</v>
      </c>
    </row>
    <row r="65" spans="1:10" ht="10.15" x14ac:dyDescent="0.2">
      <c r="A65" s="2" t="s">
        <v>607</v>
      </c>
      <c r="B65" s="2" t="s">
        <v>610</v>
      </c>
      <c r="C65" s="2" t="s">
        <v>609</v>
      </c>
      <c r="D65" s="12">
        <v>1055</v>
      </c>
      <c r="E65" s="12">
        <v>944</v>
      </c>
      <c r="F65" s="12">
        <v>111</v>
      </c>
      <c r="G65" s="108">
        <v>222.56800000000001</v>
      </c>
      <c r="H65" s="108">
        <v>266.24099999999999</v>
      </c>
      <c r="I65" s="108">
        <v>9.9779999999999998</v>
      </c>
      <c r="J65" s="108">
        <v>5.0000000000000001E-3</v>
      </c>
    </row>
    <row r="66" spans="1:10" ht="10.15" x14ac:dyDescent="0.2">
      <c r="A66" s="2" t="s">
        <v>627</v>
      </c>
      <c r="B66" s="2" t="s">
        <v>630</v>
      </c>
      <c r="C66" s="2" t="s">
        <v>629</v>
      </c>
      <c r="D66" s="12">
        <v>1030</v>
      </c>
      <c r="E66" s="12">
        <v>978</v>
      </c>
      <c r="F66" s="12">
        <v>52</v>
      </c>
      <c r="G66" s="108">
        <v>387.96100000000001</v>
      </c>
      <c r="H66" s="108">
        <v>393.72399999999999</v>
      </c>
      <c r="I66" s="108">
        <v>9.907</v>
      </c>
      <c r="J66" s="108">
        <v>1.6E-2</v>
      </c>
    </row>
    <row r="67" spans="1:10" ht="10.15" x14ac:dyDescent="0.2">
      <c r="A67" s="2" t="s">
        <v>631</v>
      </c>
      <c r="B67" s="2" t="s">
        <v>634</v>
      </c>
      <c r="C67" s="2" t="s">
        <v>633</v>
      </c>
      <c r="D67" s="12">
        <v>1563</v>
      </c>
      <c r="E67" s="12">
        <v>1492</v>
      </c>
      <c r="F67" s="12">
        <v>71</v>
      </c>
      <c r="G67" s="108">
        <v>248.57900000000001</v>
      </c>
      <c r="H67" s="108">
        <v>260.77499999999998</v>
      </c>
      <c r="I67" s="108">
        <v>9.9939999999999998</v>
      </c>
      <c r="J67" s="108">
        <v>1.2E-2</v>
      </c>
    </row>
    <row r="68" spans="1:10" ht="10.15" x14ac:dyDescent="0.2">
      <c r="A68" s="2" t="s">
        <v>599</v>
      </c>
      <c r="B68" s="2" t="s">
        <v>602</v>
      </c>
      <c r="C68" s="2" t="s">
        <v>601</v>
      </c>
      <c r="D68" s="12">
        <v>1527</v>
      </c>
      <c r="E68" s="12">
        <v>1384</v>
      </c>
      <c r="F68" s="12">
        <v>143</v>
      </c>
      <c r="G68" s="108">
        <v>215.19300000000001</v>
      </c>
      <c r="H68" s="108">
        <v>283.51600000000002</v>
      </c>
      <c r="I68" s="108">
        <v>9.9979999999999993</v>
      </c>
      <c r="J68" s="108"/>
    </row>
    <row r="69" spans="1:10" ht="10.15" x14ac:dyDescent="0.2">
      <c r="A69" s="2" t="s">
        <v>619</v>
      </c>
      <c r="B69" s="2" t="s">
        <v>622</v>
      </c>
      <c r="C69" s="2" t="s">
        <v>621</v>
      </c>
      <c r="D69" s="12">
        <v>1347</v>
      </c>
      <c r="E69" s="12">
        <v>1297</v>
      </c>
      <c r="F69" s="12">
        <v>50</v>
      </c>
      <c r="G69" s="108">
        <v>290.19099999999997</v>
      </c>
      <c r="H69" s="108">
        <v>293.02999999999997</v>
      </c>
      <c r="I69" s="108">
        <v>5.9320000000000004</v>
      </c>
      <c r="J69" s="108"/>
    </row>
    <row r="70" spans="1:10" ht="10.15" x14ac:dyDescent="0.2">
      <c r="A70" s="2" t="s">
        <v>623</v>
      </c>
      <c r="B70" s="2" t="s">
        <v>626</v>
      </c>
      <c r="C70" s="2" t="s">
        <v>625</v>
      </c>
      <c r="D70" s="12">
        <v>1212</v>
      </c>
      <c r="E70" s="12">
        <v>974</v>
      </c>
      <c r="F70" s="12">
        <v>237</v>
      </c>
      <c r="G70" s="108">
        <v>372.65199999999999</v>
      </c>
      <c r="H70" s="108">
        <v>380.15300000000002</v>
      </c>
      <c r="I70" s="108">
        <v>10</v>
      </c>
      <c r="J70" s="108">
        <v>0.192</v>
      </c>
    </row>
    <row r="71" spans="1:10" ht="10.15" x14ac:dyDescent="0.2">
      <c r="A71" s="2" t="s">
        <v>635</v>
      </c>
      <c r="B71" s="2" t="s">
        <v>638</v>
      </c>
      <c r="C71" s="2" t="s">
        <v>637</v>
      </c>
      <c r="D71" s="12"/>
      <c r="E71" s="12"/>
      <c r="F71" s="12"/>
      <c r="G71" s="108"/>
      <c r="H71" s="108"/>
      <c r="I71" s="108"/>
      <c r="J71" s="108"/>
    </row>
    <row r="72" spans="1:10" ht="10.15" x14ac:dyDescent="0.2">
      <c r="A72" s="2" t="s">
        <v>639</v>
      </c>
      <c r="B72" s="2" t="s">
        <v>642</v>
      </c>
      <c r="C72" s="2" t="s">
        <v>641</v>
      </c>
      <c r="D72" s="12">
        <v>1059</v>
      </c>
      <c r="E72" s="12">
        <v>986</v>
      </c>
      <c r="F72" s="12">
        <v>73</v>
      </c>
      <c r="G72" s="108">
        <v>393.74799999999999</v>
      </c>
      <c r="H72" s="108">
        <v>417.07100000000003</v>
      </c>
      <c r="I72" s="108">
        <v>8.952</v>
      </c>
      <c r="J72" s="108">
        <v>1.6E-2</v>
      </c>
    </row>
    <row r="73" spans="1:10" ht="10.15" x14ac:dyDescent="0.2">
      <c r="A73" s="2" t="s">
        <v>683</v>
      </c>
      <c r="B73" s="2" t="s">
        <v>360</v>
      </c>
      <c r="C73" s="2" t="s">
        <v>685</v>
      </c>
      <c r="D73" s="12">
        <v>1281</v>
      </c>
      <c r="E73" s="12">
        <v>1236</v>
      </c>
      <c r="F73" s="12">
        <v>45</v>
      </c>
      <c r="G73" s="108">
        <v>251.91399999999999</v>
      </c>
      <c r="H73" s="108">
        <v>293.43099999999998</v>
      </c>
      <c r="I73" s="108">
        <v>9.9939999999999998</v>
      </c>
      <c r="J73" s="108"/>
    </row>
    <row r="74" spans="1:10" ht="10.15" x14ac:dyDescent="0.2">
      <c r="A74" s="2" t="s">
        <v>680</v>
      </c>
      <c r="B74" s="2" t="s">
        <v>461</v>
      </c>
      <c r="C74" s="2" t="s">
        <v>682</v>
      </c>
      <c r="D74" s="12">
        <v>1271</v>
      </c>
      <c r="E74" s="12">
        <v>1201</v>
      </c>
      <c r="F74" s="12">
        <v>70</v>
      </c>
      <c r="G74" s="108">
        <v>334.392</v>
      </c>
      <c r="H74" s="108">
        <v>345.69600000000003</v>
      </c>
      <c r="I74" s="108">
        <v>10</v>
      </c>
      <c r="J74" s="108">
        <v>0.123</v>
      </c>
    </row>
    <row r="75" spans="1:10" ht="10.15" x14ac:dyDescent="0.2">
      <c r="A75" s="2" t="s">
        <v>658</v>
      </c>
      <c r="B75" s="2" t="s">
        <v>438</v>
      </c>
      <c r="C75" s="2" t="s">
        <v>660</v>
      </c>
      <c r="D75" s="12">
        <v>1375</v>
      </c>
      <c r="E75" s="12">
        <v>1310</v>
      </c>
      <c r="F75" s="12">
        <v>65</v>
      </c>
      <c r="G75" s="108">
        <v>257.82499999999999</v>
      </c>
      <c r="H75" s="108">
        <v>261.21300000000002</v>
      </c>
      <c r="I75" s="108">
        <v>8.0619999999999994</v>
      </c>
      <c r="J75" s="108"/>
    </row>
    <row r="76" spans="1:10" ht="10.15" x14ac:dyDescent="0.2">
      <c r="A76" s="2" t="s">
        <v>661</v>
      </c>
      <c r="B76" s="2" t="s">
        <v>664</v>
      </c>
      <c r="C76" s="2" t="s">
        <v>663</v>
      </c>
      <c r="D76" s="12">
        <v>1155</v>
      </c>
      <c r="E76" s="12">
        <v>1126</v>
      </c>
      <c r="F76" s="12">
        <v>29</v>
      </c>
      <c r="G76" s="108">
        <v>344.61500000000001</v>
      </c>
      <c r="H76" s="108">
        <v>344.673</v>
      </c>
      <c r="I76" s="108">
        <v>9.9469999999999992</v>
      </c>
      <c r="J76" s="108"/>
    </row>
    <row r="77" spans="1:10" ht="10.15" x14ac:dyDescent="0.2">
      <c r="A77" s="2" t="s">
        <v>665</v>
      </c>
      <c r="B77" s="2" t="s">
        <v>668</v>
      </c>
      <c r="C77" s="2" t="s">
        <v>667</v>
      </c>
      <c r="D77" s="12">
        <v>1391</v>
      </c>
      <c r="E77" s="12">
        <v>1333</v>
      </c>
      <c r="F77" s="12">
        <v>58</v>
      </c>
      <c r="G77" s="108">
        <v>260.99799999999999</v>
      </c>
      <c r="H77" s="108">
        <v>265.04199999999997</v>
      </c>
      <c r="I77" s="108">
        <v>9.9209999999999994</v>
      </c>
      <c r="J77" s="108">
        <v>7.0000000000000001E-3</v>
      </c>
    </row>
    <row r="78" spans="1:10" ht="10.15" x14ac:dyDescent="0.2">
      <c r="A78" s="2" t="s">
        <v>669</v>
      </c>
      <c r="B78" s="2" t="s">
        <v>672</v>
      </c>
      <c r="C78" s="2" t="s">
        <v>671</v>
      </c>
      <c r="D78" s="12">
        <v>1115</v>
      </c>
      <c r="E78" s="12">
        <v>1071</v>
      </c>
      <c r="F78" s="12">
        <v>44</v>
      </c>
      <c r="G78" s="108">
        <v>354.27199999999999</v>
      </c>
      <c r="H78" s="108">
        <v>379.41699999999997</v>
      </c>
      <c r="I78" s="108">
        <v>10</v>
      </c>
      <c r="J78" s="108">
        <v>6.8000000000000005E-2</v>
      </c>
    </row>
    <row r="79" spans="1:10" ht="10.15" x14ac:dyDescent="0.2">
      <c r="A79" s="2" t="s">
        <v>673</v>
      </c>
      <c r="B79" s="2" t="s">
        <v>402</v>
      </c>
      <c r="C79" s="2" t="s">
        <v>675</v>
      </c>
      <c r="D79" s="12">
        <v>1337</v>
      </c>
      <c r="E79" s="12">
        <v>1251</v>
      </c>
      <c r="F79" s="12">
        <v>86</v>
      </c>
      <c r="G79" s="108">
        <v>213.04599999999999</v>
      </c>
      <c r="H79" s="108">
        <v>234.77099999999999</v>
      </c>
      <c r="I79" s="108">
        <v>8.2539999999999996</v>
      </c>
      <c r="J79" s="108"/>
    </row>
    <row r="80" spans="1:10" ht="10.15" x14ac:dyDescent="0.2">
      <c r="A80" s="2" t="s">
        <v>676</v>
      </c>
      <c r="B80" s="2" t="s">
        <v>679</v>
      </c>
      <c r="C80" s="2" t="s">
        <v>678</v>
      </c>
      <c r="D80" s="12">
        <v>1411</v>
      </c>
      <c r="E80" s="12">
        <v>1259</v>
      </c>
      <c r="F80" s="12">
        <v>152</v>
      </c>
      <c r="G80" s="108">
        <v>260.28899999999999</v>
      </c>
      <c r="H80" s="108">
        <v>294.55799999999999</v>
      </c>
      <c r="I80" s="108">
        <v>9.9819999999999993</v>
      </c>
      <c r="J80" s="108">
        <v>7.2999999999999995E-2</v>
      </c>
    </row>
    <row r="81" spans="1:10" ht="10.15" x14ac:dyDescent="0.2">
      <c r="A81" s="2" t="s">
        <v>720</v>
      </c>
      <c r="B81" s="2" t="s">
        <v>507</v>
      </c>
      <c r="C81" s="2" t="s">
        <v>722</v>
      </c>
      <c r="D81" s="12">
        <v>58</v>
      </c>
      <c r="E81" s="12">
        <v>58</v>
      </c>
      <c r="F81" s="12"/>
      <c r="G81" s="108">
        <v>276.61099999999999</v>
      </c>
      <c r="H81" s="108">
        <v>276.416</v>
      </c>
      <c r="I81" s="108">
        <v>9.6419999999999995</v>
      </c>
      <c r="J81" s="108"/>
    </row>
    <row r="82" spans="1:10" ht="10.15" x14ac:dyDescent="0.2">
      <c r="A82" s="2" t="s">
        <v>723</v>
      </c>
      <c r="B82" s="2" t="s">
        <v>146</v>
      </c>
      <c r="C82" s="2" t="s">
        <v>725</v>
      </c>
      <c r="D82" s="12">
        <v>823</v>
      </c>
      <c r="E82" s="12">
        <v>801</v>
      </c>
      <c r="F82" s="12">
        <v>22</v>
      </c>
      <c r="G82" s="108">
        <v>288.721</v>
      </c>
      <c r="H82" s="108">
        <v>304.80399999999997</v>
      </c>
      <c r="I82" s="108">
        <v>10</v>
      </c>
      <c r="J82" s="108">
        <v>1.0920000000000001</v>
      </c>
    </row>
    <row r="83" spans="1:10" ht="10.15" x14ac:dyDescent="0.2">
      <c r="A83" s="2" t="s">
        <v>736</v>
      </c>
      <c r="B83" s="2" t="s">
        <v>160</v>
      </c>
      <c r="C83" s="2" t="s">
        <v>738</v>
      </c>
      <c r="D83" s="12">
        <v>780</v>
      </c>
      <c r="E83" s="12">
        <v>757</v>
      </c>
      <c r="F83" s="12">
        <v>23</v>
      </c>
      <c r="G83" s="108">
        <v>332.26900000000001</v>
      </c>
      <c r="H83" s="108">
        <v>338.59399999999999</v>
      </c>
      <c r="I83" s="108">
        <v>6.0839999999999996</v>
      </c>
      <c r="J83" s="108">
        <v>0.39</v>
      </c>
    </row>
    <row r="84" spans="1:10" ht="10.15" x14ac:dyDescent="0.2">
      <c r="A84" s="2" t="s">
        <v>739</v>
      </c>
      <c r="B84" s="2" t="s">
        <v>742</v>
      </c>
      <c r="C84" s="2" t="s">
        <v>741</v>
      </c>
      <c r="D84" s="12">
        <v>148</v>
      </c>
      <c r="E84" s="12">
        <v>144</v>
      </c>
      <c r="F84" s="12">
        <v>4</v>
      </c>
      <c r="G84" s="108">
        <v>314.63499999999999</v>
      </c>
      <c r="H84" s="108">
        <v>308.63</v>
      </c>
      <c r="I84" s="108">
        <v>9.8620000000000001</v>
      </c>
      <c r="J84" s="108">
        <v>0.39900000000000002</v>
      </c>
    </row>
    <row r="85" spans="1:10" ht="10.15" x14ac:dyDescent="0.2">
      <c r="A85" s="2" t="s">
        <v>756</v>
      </c>
      <c r="B85" s="2" t="s">
        <v>759</v>
      </c>
      <c r="C85" s="2" t="s">
        <v>758</v>
      </c>
      <c r="D85" s="12">
        <v>491</v>
      </c>
      <c r="E85" s="12">
        <v>467</v>
      </c>
      <c r="F85" s="12">
        <v>24</v>
      </c>
      <c r="G85" s="108">
        <v>448.673</v>
      </c>
      <c r="H85" s="108">
        <v>455.005</v>
      </c>
      <c r="I85" s="108">
        <v>6.585</v>
      </c>
      <c r="J85" s="108">
        <v>1.119</v>
      </c>
    </row>
    <row r="86" spans="1:10" ht="10.15" x14ac:dyDescent="0.2">
      <c r="A86" s="2" t="s">
        <v>729</v>
      </c>
      <c r="B86" s="2" t="s">
        <v>547</v>
      </c>
      <c r="C86" s="2" t="s">
        <v>731</v>
      </c>
      <c r="D86" s="12">
        <v>1073</v>
      </c>
      <c r="E86" s="12">
        <v>948</v>
      </c>
      <c r="F86" s="12">
        <v>125</v>
      </c>
      <c r="G86" s="108">
        <v>272.22000000000003</v>
      </c>
      <c r="H86" s="108">
        <v>272.54199999999997</v>
      </c>
      <c r="I86" s="108">
        <v>10</v>
      </c>
      <c r="J86" s="108">
        <v>0.14799999999999999</v>
      </c>
    </row>
    <row r="87" spans="1:10" ht="10.15" x14ac:dyDescent="0.2">
      <c r="A87" s="2" t="s">
        <v>726</v>
      </c>
      <c r="B87" s="2" t="s">
        <v>49</v>
      </c>
      <c r="C87" s="2" t="s">
        <v>728</v>
      </c>
      <c r="D87" s="12">
        <v>143</v>
      </c>
      <c r="E87" s="12">
        <v>132</v>
      </c>
      <c r="F87" s="12">
        <v>11</v>
      </c>
      <c r="G87" s="108">
        <v>363.601</v>
      </c>
      <c r="H87" s="108">
        <v>395.12200000000001</v>
      </c>
      <c r="I87" s="108">
        <v>6.7480000000000002</v>
      </c>
      <c r="J87" s="108">
        <v>1.2050000000000001</v>
      </c>
    </row>
    <row r="88" spans="1:10" ht="10.15" x14ac:dyDescent="0.2">
      <c r="A88" s="2" t="s">
        <v>732</v>
      </c>
      <c r="B88" s="2" t="s">
        <v>735</v>
      </c>
      <c r="C88" s="2" t="s">
        <v>734</v>
      </c>
      <c r="D88" s="12">
        <v>1160</v>
      </c>
      <c r="E88" s="12">
        <v>1086</v>
      </c>
      <c r="F88" s="12">
        <v>74</v>
      </c>
      <c r="G88" s="108">
        <v>231.18799999999999</v>
      </c>
      <c r="H88" s="108">
        <v>226.578</v>
      </c>
      <c r="I88" s="108">
        <v>10</v>
      </c>
      <c r="J88" s="108"/>
    </row>
    <row r="89" spans="1:10" ht="10.15" x14ac:dyDescent="0.2">
      <c r="A89" s="2" t="s">
        <v>752</v>
      </c>
      <c r="B89" s="2" t="s">
        <v>755</v>
      </c>
      <c r="C89" s="2" t="s">
        <v>754</v>
      </c>
      <c r="D89" s="12">
        <v>737</v>
      </c>
      <c r="E89" s="12">
        <v>709</v>
      </c>
      <c r="F89" s="12">
        <v>28</v>
      </c>
      <c r="G89" s="108">
        <v>309.80799999999999</v>
      </c>
      <c r="H89" s="108">
        <v>308.30700000000002</v>
      </c>
      <c r="I89" s="108">
        <v>10</v>
      </c>
      <c r="J89" s="108"/>
    </row>
    <row r="90" spans="1:10" ht="10.15" x14ac:dyDescent="0.2">
      <c r="A90" s="2" t="s">
        <v>744</v>
      </c>
      <c r="B90" s="2" t="s">
        <v>747</v>
      </c>
      <c r="C90" s="2" t="s">
        <v>746</v>
      </c>
      <c r="D90" s="12">
        <v>801</v>
      </c>
      <c r="E90" s="12">
        <v>741</v>
      </c>
      <c r="F90" s="12">
        <v>60</v>
      </c>
      <c r="G90" s="108">
        <v>281.233</v>
      </c>
      <c r="H90" s="108">
        <v>299.089</v>
      </c>
      <c r="I90" s="108">
        <v>9.8379999999999992</v>
      </c>
      <c r="J90" s="108">
        <v>0.26</v>
      </c>
    </row>
    <row r="91" spans="1:10" ht="10.15" x14ac:dyDescent="0.2">
      <c r="A91" s="2" t="s">
        <v>748</v>
      </c>
      <c r="B91" s="2" t="s">
        <v>751</v>
      </c>
      <c r="C91" s="2" t="s">
        <v>750</v>
      </c>
      <c r="D91" s="12">
        <v>159</v>
      </c>
      <c r="E91" s="12">
        <v>130</v>
      </c>
      <c r="F91" s="12">
        <v>29</v>
      </c>
      <c r="G91" s="108">
        <v>166.398</v>
      </c>
      <c r="H91" s="108">
        <v>158.53100000000001</v>
      </c>
      <c r="I91" s="108">
        <v>27.850999999999999</v>
      </c>
      <c r="J91" s="108">
        <v>2.4E-2</v>
      </c>
    </row>
    <row r="92" spans="1:10" ht="10.15" x14ac:dyDescent="0.2">
      <c r="A92" s="2" t="s">
        <v>209</v>
      </c>
      <c r="D92" s="12">
        <v>85653</v>
      </c>
      <c r="E92" s="12">
        <v>80195</v>
      </c>
      <c r="F92" s="12">
        <v>5450</v>
      </c>
      <c r="G92" s="108">
        <v>22461.27</v>
      </c>
      <c r="H92" s="108">
        <v>24410.622000000007</v>
      </c>
      <c r="I92" s="108">
        <v>705.45900000000017</v>
      </c>
      <c r="J92" s="108">
        <v>206.10400000000004</v>
      </c>
    </row>
    <row r="93" spans="1:10" ht="15" x14ac:dyDescent="0.25">
      <c r="A93"/>
      <c r="B93"/>
      <c r="C93"/>
      <c r="D93"/>
      <c r="E93"/>
      <c r="F93"/>
      <c r="G93"/>
      <c r="H93"/>
      <c r="I93"/>
      <c r="J93"/>
    </row>
    <row r="94" spans="1:10" ht="15" x14ac:dyDescent="0.25">
      <c r="A94"/>
      <c r="B94"/>
      <c r="C94"/>
      <c r="D94"/>
      <c r="E94"/>
      <c r="F94"/>
      <c r="G94"/>
      <c r="H94"/>
      <c r="I94"/>
      <c r="J94"/>
    </row>
    <row r="95" spans="1:10" ht="15" x14ac:dyDescent="0.25">
      <c r="A95"/>
      <c r="B95"/>
      <c r="C95"/>
      <c r="D95"/>
      <c r="E95"/>
      <c r="F95"/>
      <c r="G95"/>
      <c r="H95"/>
      <c r="I95"/>
      <c r="J95"/>
    </row>
    <row r="96" spans="1:10" ht="15" x14ac:dyDescent="0.25">
      <c r="A96"/>
      <c r="B96"/>
      <c r="C96"/>
      <c r="D96"/>
      <c r="E96"/>
      <c r="F96"/>
      <c r="G96"/>
      <c r="H96"/>
      <c r="I96"/>
      <c r="J96"/>
    </row>
    <row r="97" spans="1:10" ht="15" x14ac:dyDescent="0.25">
      <c r="A97"/>
      <c r="B97"/>
      <c r="C97"/>
      <c r="D97"/>
      <c r="E97"/>
      <c r="F97"/>
      <c r="G97"/>
      <c r="H97"/>
      <c r="I97"/>
      <c r="J97"/>
    </row>
    <row r="98" spans="1:10" ht="15" x14ac:dyDescent="0.25">
      <c r="A98"/>
      <c r="B98"/>
      <c r="C98"/>
      <c r="D98"/>
      <c r="E98"/>
      <c r="F98"/>
      <c r="G98"/>
      <c r="H98"/>
      <c r="I98"/>
      <c r="J98"/>
    </row>
    <row r="99" spans="1:10" ht="15" x14ac:dyDescent="0.25">
      <c r="A99"/>
      <c r="B99"/>
      <c r="C99"/>
      <c r="D99"/>
      <c r="E99"/>
      <c r="F99"/>
      <c r="G99"/>
      <c r="H99"/>
      <c r="I99"/>
      <c r="J99"/>
    </row>
    <row r="100" spans="1:10" ht="15" x14ac:dyDescent="0.25">
      <c r="A100"/>
      <c r="B100"/>
      <c r="C100"/>
      <c r="D100"/>
      <c r="E100"/>
      <c r="F100"/>
      <c r="G100"/>
      <c r="H100"/>
      <c r="I100"/>
      <c r="J100"/>
    </row>
    <row r="101" spans="1:10" ht="15" x14ac:dyDescent="0.25">
      <c r="A101"/>
      <c r="B101"/>
      <c r="C101"/>
      <c r="D101"/>
      <c r="E101"/>
      <c r="F101"/>
      <c r="G101"/>
      <c r="H101"/>
      <c r="I101"/>
      <c r="J101"/>
    </row>
    <row r="102" spans="1:10" ht="15" x14ac:dyDescent="0.25">
      <c r="A102"/>
      <c r="B102"/>
      <c r="C102"/>
      <c r="D102"/>
      <c r="E102"/>
      <c r="F102"/>
      <c r="G102"/>
      <c r="H102"/>
      <c r="I102"/>
      <c r="J102"/>
    </row>
    <row r="103" spans="1:10" ht="15" x14ac:dyDescent="0.25">
      <c r="A103"/>
      <c r="B103"/>
      <c r="C103"/>
      <c r="D103"/>
      <c r="E103"/>
      <c r="F103"/>
      <c r="G103"/>
      <c r="H103"/>
      <c r="I103"/>
      <c r="J103"/>
    </row>
    <row r="104" spans="1:10" ht="15" x14ac:dyDescent="0.25">
      <c r="A104"/>
      <c r="B104"/>
      <c r="C104"/>
      <c r="D104"/>
      <c r="E104"/>
      <c r="F104"/>
      <c r="G104"/>
      <c r="H104"/>
      <c r="I104"/>
      <c r="J104"/>
    </row>
    <row r="105" spans="1:10" ht="15" x14ac:dyDescent="0.25">
      <c r="A105"/>
      <c r="B105"/>
      <c r="C105"/>
      <c r="D105"/>
      <c r="E105"/>
      <c r="F105"/>
      <c r="G105"/>
      <c r="H105"/>
      <c r="I105"/>
      <c r="J105"/>
    </row>
    <row r="106" spans="1:10" ht="15" x14ac:dyDescent="0.25">
      <c r="A106"/>
      <c r="B106"/>
      <c r="C106"/>
      <c r="D106"/>
      <c r="E106"/>
      <c r="F106"/>
      <c r="G106"/>
      <c r="H106"/>
      <c r="I106"/>
      <c r="J106"/>
    </row>
    <row r="107" spans="1:10" ht="15" x14ac:dyDescent="0.25">
      <c r="A107"/>
      <c r="B107"/>
      <c r="C107"/>
      <c r="D107"/>
      <c r="E107"/>
      <c r="F107"/>
      <c r="G107"/>
      <c r="H107"/>
      <c r="I107"/>
      <c r="J107"/>
    </row>
    <row r="108" spans="1:10" ht="15" x14ac:dyDescent="0.25">
      <c r="A108"/>
      <c r="B108"/>
      <c r="C108"/>
      <c r="D108"/>
      <c r="E108"/>
      <c r="F108"/>
      <c r="G108"/>
      <c r="H108"/>
      <c r="I108"/>
      <c r="J108"/>
    </row>
    <row r="109" spans="1:10" ht="15" x14ac:dyDescent="0.25">
      <c r="A109"/>
      <c r="B109"/>
      <c r="C109"/>
      <c r="D109"/>
      <c r="E109"/>
      <c r="F109"/>
      <c r="G109"/>
      <c r="H109"/>
      <c r="I109"/>
      <c r="J109"/>
    </row>
    <row r="110" spans="1:10" ht="15" x14ac:dyDescent="0.25">
      <c r="A110"/>
      <c r="B110"/>
      <c r="C110"/>
      <c r="D110"/>
      <c r="E110"/>
      <c r="F110"/>
      <c r="G110"/>
      <c r="H110"/>
      <c r="I110"/>
      <c r="J110"/>
    </row>
    <row r="111" spans="1:10" ht="15" x14ac:dyDescent="0.25">
      <c r="A111"/>
      <c r="B111"/>
      <c r="C111"/>
      <c r="D111"/>
      <c r="E111"/>
      <c r="F111"/>
      <c r="G111"/>
      <c r="H111"/>
      <c r="I111"/>
      <c r="J111"/>
    </row>
    <row r="112" spans="1:10" ht="15" x14ac:dyDescent="0.25">
      <c r="A112"/>
      <c r="B112"/>
      <c r="C112"/>
      <c r="D112"/>
      <c r="E112"/>
      <c r="F112"/>
      <c r="G112"/>
      <c r="H112"/>
      <c r="I112"/>
      <c r="J112"/>
    </row>
    <row r="113" spans="1:10" ht="15" x14ac:dyDescent="0.25">
      <c r="A113"/>
      <c r="B113"/>
      <c r="C113"/>
      <c r="D113"/>
      <c r="E113"/>
      <c r="F113"/>
      <c r="G113"/>
      <c r="H113"/>
      <c r="I113"/>
      <c r="J113"/>
    </row>
    <row r="114" spans="1:10" ht="15" x14ac:dyDescent="0.25">
      <c r="A114"/>
      <c r="B114"/>
      <c r="C114"/>
      <c r="D114"/>
      <c r="E114"/>
      <c r="F114"/>
      <c r="G114"/>
      <c r="H114"/>
      <c r="I114"/>
      <c r="J1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4EE9-5E9A-4AF0-9A5F-4B2D744BFD80}">
  <dimension ref="A1:AD73"/>
  <sheetViews>
    <sheetView showGridLines="0" workbookViewId="0"/>
  </sheetViews>
  <sheetFormatPr baseColWidth="10" defaultColWidth="11.5703125" defaultRowHeight="12" customHeight="1" x14ac:dyDescent="0.25"/>
  <cols>
    <col min="1" max="1" width="7" style="30" bestFit="1" customWidth="1"/>
    <col min="2" max="2" width="15.85546875" style="30" bestFit="1" customWidth="1"/>
    <col min="3" max="3" width="5.7109375" style="30" bestFit="1" customWidth="1"/>
    <col min="4" max="4" width="7.42578125" style="30" bestFit="1" customWidth="1"/>
    <col min="5" max="5" width="9.5703125" style="30" bestFit="1" customWidth="1"/>
    <col min="6" max="6" width="4.28515625" style="30" bestFit="1" customWidth="1"/>
    <col min="7" max="7" width="10.5703125" style="30" bestFit="1" customWidth="1"/>
    <col min="8" max="8" width="2.7109375" style="30" bestFit="1" customWidth="1"/>
    <col min="9" max="9" width="7.7109375" style="30" bestFit="1" customWidth="1"/>
    <col min="10" max="10" width="2.7109375" style="30" bestFit="1" customWidth="1"/>
    <col min="11" max="11" width="9" style="30" bestFit="1" customWidth="1"/>
    <col min="12" max="12" width="3.42578125" style="30" bestFit="1" customWidth="1"/>
    <col min="13" max="13" width="11.85546875" style="30" bestFit="1" customWidth="1"/>
    <col min="14" max="14" width="7.42578125" style="30" bestFit="1" customWidth="1"/>
    <col min="15" max="15" width="12.140625" style="30" bestFit="1" customWidth="1"/>
    <col min="16" max="16" width="7.42578125" style="30" bestFit="1" customWidth="1"/>
    <col min="17" max="17" width="8.7109375" style="30" bestFit="1" customWidth="1"/>
    <col min="18" max="18" width="7.42578125" style="30" bestFit="1" customWidth="1"/>
    <col min="19" max="19" width="12.85546875" style="30" bestFit="1" customWidth="1"/>
    <col min="20" max="20" width="7.42578125" style="30" bestFit="1" customWidth="1"/>
    <col min="21" max="21" width="7.42578125" style="30" customWidth="1"/>
    <col min="22" max="22" width="5.7109375" style="30" bestFit="1" customWidth="1"/>
    <col min="23" max="23" width="7.42578125" style="30" bestFit="1" customWidth="1"/>
    <col min="24" max="24" width="3" style="30" bestFit="1" customWidth="1"/>
    <col min="25" max="25" width="7.42578125" style="30" bestFit="1" customWidth="1"/>
    <col min="26" max="16384" width="11.5703125" style="30"/>
  </cols>
  <sheetData>
    <row r="1" spans="1:30" ht="12" customHeight="1" x14ac:dyDescent="0.25">
      <c r="A1" s="75" t="s">
        <v>0</v>
      </c>
      <c r="B1" s="75" t="s">
        <v>486</v>
      </c>
      <c r="C1" s="75" t="s">
        <v>14</v>
      </c>
      <c r="D1" s="75" t="s">
        <v>487</v>
      </c>
      <c r="E1" s="75" t="s">
        <v>488</v>
      </c>
      <c r="F1" s="75" t="s">
        <v>485</v>
      </c>
      <c r="G1" s="75" t="s">
        <v>489</v>
      </c>
      <c r="H1" s="75" t="s">
        <v>485</v>
      </c>
      <c r="I1" s="75" t="s">
        <v>490</v>
      </c>
      <c r="J1" s="75" t="s">
        <v>485</v>
      </c>
      <c r="K1" s="75" t="s">
        <v>491</v>
      </c>
      <c r="L1" s="75" t="s">
        <v>485</v>
      </c>
      <c r="M1" s="75" t="s">
        <v>492</v>
      </c>
      <c r="N1" s="75" t="s">
        <v>493</v>
      </c>
      <c r="O1" s="75" t="s">
        <v>494</v>
      </c>
      <c r="P1" s="75" t="s">
        <v>493</v>
      </c>
      <c r="Q1" s="75" t="s">
        <v>495</v>
      </c>
      <c r="R1" s="75" t="s">
        <v>493</v>
      </c>
      <c r="S1" s="75" t="s">
        <v>496</v>
      </c>
      <c r="T1" s="75" t="s">
        <v>493</v>
      </c>
      <c r="U1" s="75" t="s">
        <v>499</v>
      </c>
      <c r="V1" s="75" t="s">
        <v>497</v>
      </c>
      <c r="W1" s="75" t="s">
        <v>493</v>
      </c>
      <c r="X1" s="75" t="s">
        <v>498</v>
      </c>
      <c r="Y1" s="75" t="s">
        <v>493</v>
      </c>
      <c r="AB1" s="30" t="s">
        <v>14</v>
      </c>
      <c r="AC1" s="30" t="s">
        <v>0</v>
      </c>
      <c r="AD1" s="30" t="s">
        <v>486</v>
      </c>
    </row>
    <row r="2" spans="1:30" ht="12" customHeight="1" x14ac:dyDescent="0.25">
      <c r="A2" s="76"/>
      <c r="B2" s="77"/>
      <c r="C2" s="77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9"/>
      <c r="U2" s="80"/>
      <c r="V2" s="78"/>
      <c r="W2" s="78"/>
      <c r="X2" s="78"/>
      <c r="Y2" s="78"/>
      <c r="AB2" s="30" t="s">
        <v>360</v>
      </c>
      <c r="AC2" s="30" t="s">
        <v>359</v>
      </c>
      <c r="AD2" s="30" t="s">
        <v>399</v>
      </c>
    </row>
    <row r="3" spans="1:30" ht="12" customHeight="1" x14ac:dyDescent="0.25">
      <c r="A3" s="76"/>
      <c r="B3" s="77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9"/>
      <c r="U3" s="80"/>
      <c r="V3" s="78"/>
      <c r="W3" s="78"/>
      <c r="X3" s="78"/>
      <c r="Y3" s="78"/>
      <c r="AB3" s="30" t="s">
        <v>461</v>
      </c>
      <c r="AC3" s="30" t="s">
        <v>460</v>
      </c>
      <c r="AD3" s="30" t="s">
        <v>469</v>
      </c>
    </row>
    <row r="4" spans="1:30" ht="12" customHeight="1" x14ac:dyDescent="0.25">
      <c r="A4" s="76"/>
      <c r="B4" s="77"/>
      <c r="C4" s="77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9"/>
      <c r="U4" s="80"/>
      <c r="V4" s="78"/>
      <c r="W4" s="78"/>
      <c r="X4" s="78"/>
      <c r="Y4" s="78"/>
      <c r="AB4" s="30" t="s">
        <v>428</v>
      </c>
      <c r="AC4" s="30" t="s">
        <v>426</v>
      </c>
      <c r="AD4" s="30" t="s">
        <v>427</v>
      </c>
    </row>
    <row r="5" spans="1:30" ht="12" customHeight="1" x14ac:dyDescent="0.25">
      <c r="A5" s="76"/>
      <c r="B5" s="77"/>
      <c r="C5" s="77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9"/>
      <c r="U5" s="80"/>
      <c r="V5" s="78"/>
      <c r="W5" s="78"/>
      <c r="X5" s="78"/>
      <c r="Y5" s="78"/>
      <c r="AB5" s="30" t="s">
        <v>353</v>
      </c>
      <c r="AC5" s="30" t="s">
        <v>352</v>
      </c>
      <c r="AD5" s="30" t="s">
        <v>397</v>
      </c>
    </row>
    <row r="6" spans="1:30" ht="12" customHeight="1" x14ac:dyDescent="0.25">
      <c r="A6" s="76"/>
      <c r="B6" s="77"/>
      <c r="C6" s="77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9"/>
      <c r="U6" s="80"/>
      <c r="V6" s="78"/>
      <c r="W6" s="78"/>
      <c r="X6" s="78"/>
      <c r="Y6" s="78"/>
      <c r="AB6" s="30" t="s">
        <v>454</v>
      </c>
      <c r="AC6" s="30" t="s">
        <v>463</v>
      </c>
      <c r="AD6" s="30" t="s">
        <v>470</v>
      </c>
    </row>
    <row r="7" spans="1:30" ht="12" customHeight="1" x14ac:dyDescent="0.25">
      <c r="A7" s="76"/>
      <c r="B7" s="77"/>
      <c r="C7" s="77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9"/>
      <c r="U7" s="80"/>
      <c r="V7" s="78"/>
      <c r="W7" s="78"/>
      <c r="X7" s="78"/>
      <c r="Y7" s="78"/>
      <c r="AB7" s="30" t="s">
        <v>68</v>
      </c>
      <c r="AC7" s="30" t="s">
        <v>65</v>
      </c>
      <c r="AD7" s="30" t="s">
        <v>66</v>
      </c>
    </row>
    <row r="8" spans="1:30" ht="12" customHeight="1" x14ac:dyDescent="0.25">
      <c r="A8" s="76"/>
      <c r="B8" s="77"/>
      <c r="C8" s="77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9"/>
      <c r="U8" s="80"/>
      <c r="V8" s="78"/>
      <c r="W8" s="78"/>
      <c r="X8" s="78"/>
      <c r="Y8" s="78"/>
      <c r="AB8" s="30" t="s">
        <v>362</v>
      </c>
      <c r="AC8" s="30" t="s">
        <v>361</v>
      </c>
      <c r="AD8" s="30" t="s">
        <v>471</v>
      </c>
    </row>
    <row r="9" spans="1:30" ht="12" customHeight="1" x14ac:dyDescent="0.25">
      <c r="A9" s="76"/>
      <c r="B9" s="77"/>
      <c r="C9" s="77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9"/>
      <c r="U9" s="80"/>
      <c r="V9" s="78"/>
      <c r="W9" s="78"/>
      <c r="X9" s="78"/>
      <c r="Y9" s="78"/>
      <c r="AB9" s="30" t="s">
        <v>431</v>
      </c>
      <c r="AC9" s="30" t="s">
        <v>429</v>
      </c>
      <c r="AD9" s="30" t="s">
        <v>472</v>
      </c>
    </row>
    <row r="10" spans="1:30" ht="12" customHeight="1" x14ac:dyDescent="0.25">
      <c r="A10" s="76"/>
      <c r="B10" s="77"/>
      <c r="C10" s="77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9"/>
      <c r="U10" s="80"/>
      <c r="V10" s="78"/>
      <c r="W10" s="78"/>
      <c r="X10" s="78"/>
      <c r="Y10" s="78"/>
      <c r="AB10" s="30" t="s">
        <v>91</v>
      </c>
      <c r="AC10" s="30" t="s">
        <v>89</v>
      </c>
      <c r="AD10" s="30" t="s">
        <v>90</v>
      </c>
    </row>
    <row r="11" spans="1:30" ht="12" customHeight="1" x14ac:dyDescent="0.25">
      <c r="A11" s="76"/>
      <c r="B11" s="77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9"/>
      <c r="U11" s="80"/>
      <c r="V11" s="78"/>
      <c r="W11" s="78"/>
      <c r="X11" s="78"/>
      <c r="Y11" s="78"/>
      <c r="AB11" s="30" t="s">
        <v>61</v>
      </c>
      <c r="AC11" s="30" t="s">
        <v>58</v>
      </c>
      <c r="AD11" s="30" t="s">
        <v>59</v>
      </c>
    </row>
    <row r="12" spans="1:30" ht="12" customHeight="1" x14ac:dyDescent="0.25">
      <c r="A12" s="76"/>
      <c r="B12" s="77"/>
      <c r="C12" s="77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9"/>
      <c r="U12" s="80"/>
      <c r="V12" s="78"/>
      <c r="W12" s="78"/>
      <c r="X12" s="78"/>
      <c r="Y12" s="78"/>
      <c r="AB12" s="30" t="s">
        <v>146</v>
      </c>
      <c r="AC12" s="30" t="s">
        <v>144</v>
      </c>
      <c r="AD12" s="30" t="s">
        <v>145</v>
      </c>
    </row>
    <row r="13" spans="1:30" ht="12" customHeight="1" x14ac:dyDescent="0.25">
      <c r="A13" s="76"/>
      <c r="B13" s="77"/>
      <c r="C13" s="77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9"/>
      <c r="U13" s="80"/>
      <c r="V13" s="78"/>
      <c r="W13" s="78"/>
      <c r="X13" s="78"/>
      <c r="Y13" s="78"/>
      <c r="AB13" s="30" t="s">
        <v>438</v>
      </c>
      <c r="AC13" s="30" t="s">
        <v>437</v>
      </c>
      <c r="AD13" s="30" t="s">
        <v>473</v>
      </c>
    </row>
    <row r="14" spans="1:30" ht="12" customHeight="1" x14ac:dyDescent="0.25">
      <c r="A14" s="76"/>
      <c r="B14" s="77"/>
      <c r="C14" s="77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9"/>
      <c r="U14" s="80"/>
      <c r="V14" s="78"/>
      <c r="W14" s="78"/>
      <c r="X14" s="78"/>
      <c r="Y14" s="78"/>
      <c r="AB14" s="30" t="s">
        <v>456</v>
      </c>
      <c r="AC14" s="30" t="s">
        <v>455</v>
      </c>
      <c r="AD14" s="30" t="s">
        <v>474</v>
      </c>
    </row>
    <row r="15" spans="1:30" ht="12" customHeight="1" x14ac:dyDescent="0.25">
      <c r="A15" s="76"/>
      <c r="B15" s="77"/>
      <c r="C15" s="77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9"/>
      <c r="U15" s="80"/>
      <c r="V15" s="78"/>
      <c r="W15" s="78"/>
      <c r="X15" s="78"/>
      <c r="Y15" s="78"/>
      <c r="AB15" s="30" t="s">
        <v>184</v>
      </c>
      <c r="AC15" s="30" t="s">
        <v>457</v>
      </c>
      <c r="AD15" s="30" t="s">
        <v>475</v>
      </c>
    </row>
    <row r="16" spans="1:30" ht="12" customHeight="1" x14ac:dyDescent="0.25">
      <c r="A16" s="76"/>
      <c r="B16" s="77"/>
      <c r="C16" s="77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9"/>
      <c r="U16" s="80"/>
      <c r="V16" s="78"/>
      <c r="W16" s="78"/>
      <c r="X16" s="78"/>
      <c r="Y16" s="78"/>
      <c r="AB16" s="30" t="s">
        <v>57</v>
      </c>
      <c r="AC16" s="30" t="s">
        <v>54</v>
      </c>
      <c r="AD16" s="30" t="s">
        <v>55</v>
      </c>
    </row>
    <row r="17" spans="1:30" ht="12" customHeight="1" x14ac:dyDescent="0.25">
      <c r="A17" s="76"/>
      <c r="B17" s="77"/>
      <c r="C17" s="77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9"/>
      <c r="U17" s="80"/>
      <c r="V17" s="78"/>
      <c r="W17" s="78"/>
      <c r="X17" s="78"/>
      <c r="Y17" s="78"/>
      <c r="AB17" s="30" t="s">
        <v>199</v>
      </c>
      <c r="AC17" s="30" t="s">
        <v>151</v>
      </c>
      <c r="AD17" s="30" t="s">
        <v>152</v>
      </c>
    </row>
    <row r="18" spans="1:30" ht="12" customHeight="1" x14ac:dyDescent="0.25">
      <c r="A18" s="76"/>
      <c r="B18" s="77"/>
      <c r="C18" s="77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  <c r="U18" s="80"/>
      <c r="V18" s="78"/>
      <c r="W18" s="78"/>
      <c r="X18" s="78"/>
      <c r="Y18" s="78"/>
      <c r="AB18" s="30" t="s">
        <v>150</v>
      </c>
      <c r="AC18" s="30" t="s">
        <v>147</v>
      </c>
      <c r="AD18" s="30" t="s">
        <v>148</v>
      </c>
    </row>
    <row r="19" spans="1:30" ht="12" customHeight="1" x14ac:dyDescent="0.25">
      <c r="A19" s="76"/>
      <c r="B19" s="77"/>
      <c r="C19" s="77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9"/>
      <c r="U19" s="80"/>
      <c r="V19" s="78"/>
      <c r="W19" s="78"/>
      <c r="X19" s="78"/>
      <c r="Y19" s="78"/>
      <c r="AB19" s="30" t="s">
        <v>424</v>
      </c>
      <c r="AC19" s="30" t="s">
        <v>423</v>
      </c>
      <c r="AD19" s="30" t="s">
        <v>502</v>
      </c>
    </row>
    <row r="20" spans="1:30" ht="12" customHeight="1" x14ac:dyDescent="0.25">
      <c r="A20" s="76"/>
      <c r="B20" s="77"/>
      <c r="C20" s="77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  <c r="U20" s="80"/>
      <c r="V20" s="78"/>
      <c r="W20" s="78"/>
      <c r="X20" s="78"/>
      <c r="Y20" s="78"/>
      <c r="AB20" s="30" t="s">
        <v>190</v>
      </c>
      <c r="AC20" s="30" t="s">
        <v>188</v>
      </c>
      <c r="AD20" s="30" t="s">
        <v>189</v>
      </c>
    </row>
    <row r="21" spans="1:30" ht="12" customHeight="1" x14ac:dyDescent="0.25">
      <c r="A21" s="76"/>
      <c r="B21" s="77"/>
      <c r="C21" s="77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9"/>
      <c r="U21" s="80"/>
      <c r="V21" s="78"/>
      <c r="W21" s="78"/>
      <c r="X21" s="78"/>
      <c r="Y21" s="78"/>
      <c r="AB21" s="30" t="s">
        <v>167</v>
      </c>
      <c r="AC21" s="30" t="s">
        <v>164</v>
      </c>
      <c r="AD21" s="30" t="s">
        <v>165</v>
      </c>
    </row>
    <row r="22" spans="1:30" ht="12" customHeight="1" x14ac:dyDescent="0.25">
      <c r="A22" s="76"/>
      <c r="B22" s="77"/>
      <c r="C22" s="77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9"/>
      <c r="U22" s="80"/>
      <c r="V22" s="78"/>
      <c r="W22" s="78"/>
      <c r="X22" s="78"/>
      <c r="Y22" s="78"/>
      <c r="AB22" s="30" t="s">
        <v>404</v>
      </c>
      <c r="AC22" s="30" t="s">
        <v>425</v>
      </c>
      <c r="AD22" s="30" t="s">
        <v>476</v>
      </c>
    </row>
    <row r="23" spans="1:30" ht="12" customHeight="1" x14ac:dyDescent="0.25">
      <c r="A23" s="76"/>
      <c r="B23" s="77"/>
      <c r="C23" s="77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9"/>
      <c r="U23" s="80"/>
      <c r="V23" s="78"/>
      <c r="W23" s="78"/>
      <c r="X23" s="78"/>
      <c r="Y23" s="78"/>
      <c r="AB23" s="30" t="s">
        <v>447</v>
      </c>
      <c r="AC23" s="30" t="s">
        <v>446</v>
      </c>
      <c r="AD23" s="30" t="s">
        <v>477</v>
      </c>
    </row>
    <row r="24" spans="1:30" ht="12" customHeight="1" x14ac:dyDescent="0.25">
      <c r="A24" s="76"/>
      <c r="B24" s="77"/>
      <c r="C24" s="77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9"/>
      <c r="U24" s="80"/>
      <c r="V24" s="78"/>
      <c r="W24" s="78"/>
      <c r="X24" s="78"/>
      <c r="Y24" s="78"/>
      <c r="AB24" s="30" t="s">
        <v>118</v>
      </c>
      <c r="AC24" s="30" t="s">
        <v>115</v>
      </c>
      <c r="AD24" s="30" t="s">
        <v>116</v>
      </c>
    </row>
    <row r="25" spans="1:30" ht="12" customHeight="1" x14ac:dyDescent="0.25">
      <c r="A25" s="76"/>
      <c r="B25" s="77"/>
      <c r="C25" s="77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9"/>
      <c r="U25" s="80"/>
      <c r="V25" s="78"/>
      <c r="W25" s="78"/>
      <c r="X25" s="78"/>
      <c r="Y25" s="78"/>
      <c r="AB25" s="30" t="s">
        <v>403</v>
      </c>
      <c r="AC25" s="30" t="s">
        <v>459</v>
      </c>
      <c r="AD25" s="30" t="s">
        <v>478</v>
      </c>
    </row>
    <row r="26" spans="1:30" ht="12" customHeight="1" x14ac:dyDescent="0.25">
      <c r="A26" s="76"/>
      <c r="B26" s="77"/>
      <c r="C26" s="77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9"/>
      <c r="U26" s="80"/>
      <c r="V26" s="78"/>
      <c r="W26" s="78"/>
      <c r="X26" s="78"/>
      <c r="Y26" s="78"/>
      <c r="AB26" s="30" t="s">
        <v>411</v>
      </c>
      <c r="AC26" s="30" t="s">
        <v>408</v>
      </c>
      <c r="AD26" s="30" t="s">
        <v>409</v>
      </c>
    </row>
    <row r="27" spans="1:30" ht="12" customHeight="1" x14ac:dyDescent="0.25">
      <c r="A27" s="76"/>
      <c r="B27" s="77"/>
      <c r="C27" s="77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9"/>
      <c r="U27" s="80"/>
      <c r="V27" s="78"/>
      <c r="W27" s="78"/>
      <c r="X27" s="78"/>
      <c r="Y27" s="78"/>
      <c r="AB27" s="30" t="s">
        <v>81</v>
      </c>
      <c r="AC27" s="30" t="s">
        <v>79</v>
      </c>
      <c r="AD27" s="30" t="s">
        <v>80</v>
      </c>
    </row>
    <row r="28" spans="1:30" ht="12" customHeight="1" x14ac:dyDescent="0.25">
      <c r="A28" s="76"/>
      <c r="B28" s="77"/>
      <c r="C28" s="77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9"/>
      <c r="U28" s="80"/>
      <c r="V28" s="78"/>
      <c r="W28" s="78"/>
      <c r="X28" s="78"/>
      <c r="Y28" s="78"/>
      <c r="AB28" s="30" t="s">
        <v>402</v>
      </c>
      <c r="AC28" s="30" t="s">
        <v>401</v>
      </c>
      <c r="AD28" s="30" t="s">
        <v>479</v>
      </c>
    </row>
    <row r="29" spans="1:30" ht="12" customHeight="1" x14ac:dyDescent="0.25">
      <c r="A29" s="76"/>
      <c r="B29" s="77"/>
      <c r="C29" s="77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9"/>
      <c r="U29" s="80"/>
      <c r="V29" s="78"/>
      <c r="W29" s="78"/>
      <c r="X29" s="78"/>
      <c r="Y29" s="78"/>
      <c r="AB29" s="30" t="s">
        <v>407</v>
      </c>
      <c r="AC29" s="30" t="s">
        <v>405</v>
      </c>
      <c r="AD29" s="30" t="s">
        <v>406</v>
      </c>
    </row>
    <row r="30" spans="1:30" ht="12" customHeight="1" x14ac:dyDescent="0.25">
      <c r="A30" s="76"/>
      <c r="B30" s="77"/>
      <c r="C30" s="77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9"/>
      <c r="U30" s="80"/>
      <c r="V30" s="78"/>
      <c r="W30" s="78"/>
      <c r="X30" s="78"/>
      <c r="Y30" s="78"/>
      <c r="AB30" s="30" t="s">
        <v>183</v>
      </c>
      <c r="AC30" s="30" t="s">
        <v>180</v>
      </c>
      <c r="AD30" s="30" t="s">
        <v>181</v>
      </c>
    </row>
    <row r="31" spans="1:30" ht="12" customHeight="1" x14ac:dyDescent="0.25">
      <c r="A31" s="76"/>
      <c r="B31" s="77"/>
      <c r="C31" s="77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9"/>
      <c r="U31" s="80"/>
      <c r="V31" s="78"/>
      <c r="W31" s="78"/>
      <c r="X31" s="78"/>
      <c r="Y31" s="78"/>
      <c r="AB31" s="30" t="s">
        <v>157</v>
      </c>
      <c r="AC31" s="30" t="s">
        <v>154</v>
      </c>
      <c r="AD31" s="30" t="s">
        <v>155</v>
      </c>
    </row>
    <row r="32" spans="1:30" ht="12" customHeight="1" x14ac:dyDescent="0.25">
      <c r="A32" s="76"/>
      <c r="B32" s="77"/>
      <c r="C32" s="77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9"/>
      <c r="U32" s="80"/>
      <c r="V32" s="78"/>
      <c r="W32" s="78"/>
      <c r="X32" s="78"/>
      <c r="Y32" s="78"/>
      <c r="AB32" s="30" t="s">
        <v>160</v>
      </c>
      <c r="AC32" s="30" t="s">
        <v>158</v>
      </c>
      <c r="AD32" s="30" t="s">
        <v>159</v>
      </c>
    </row>
    <row r="33" spans="1:30" ht="12" customHeight="1" x14ac:dyDescent="0.25">
      <c r="A33" s="76"/>
      <c r="B33" s="77"/>
      <c r="C33" s="77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9"/>
      <c r="U33" s="80"/>
      <c r="V33" s="78"/>
      <c r="W33" s="78"/>
      <c r="X33" s="78"/>
      <c r="Y33" s="78"/>
      <c r="AB33" s="30" t="s">
        <v>351</v>
      </c>
      <c r="AC33" s="30" t="s">
        <v>140</v>
      </c>
      <c r="AD33" s="30" t="s">
        <v>141</v>
      </c>
    </row>
    <row r="34" spans="1:30" ht="12" customHeight="1" x14ac:dyDescent="0.25">
      <c r="A34" s="76"/>
      <c r="B34" s="77"/>
      <c r="C34" s="77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9"/>
      <c r="U34" s="80"/>
      <c r="V34" s="78"/>
      <c r="W34" s="78"/>
      <c r="X34" s="78"/>
      <c r="Y34" s="78"/>
      <c r="AB34" s="30" t="s">
        <v>125</v>
      </c>
      <c r="AC34" s="30" t="s">
        <v>122</v>
      </c>
      <c r="AD34" s="30" t="s">
        <v>123</v>
      </c>
    </row>
    <row r="35" spans="1:30" ht="12" customHeight="1" x14ac:dyDescent="0.25">
      <c r="A35" s="76"/>
      <c r="B35" s="77"/>
      <c r="C35" s="77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9"/>
      <c r="U35" s="80"/>
      <c r="V35" s="78"/>
      <c r="W35" s="78"/>
      <c r="X35" s="78"/>
      <c r="Y35" s="78"/>
      <c r="AB35" s="30" t="s">
        <v>78</v>
      </c>
      <c r="AC35" s="30" t="s">
        <v>76</v>
      </c>
      <c r="AD35" s="30" t="s">
        <v>77</v>
      </c>
    </row>
    <row r="36" spans="1:30" ht="12" customHeight="1" x14ac:dyDescent="0.25">
      <c r="A36" s="76"/>
      <c r="B36" s="77"/>
      <c r="C36" s="77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9"/>
      <c r="U36" s="80"/>
      <c r="V36" s="78"/>
      <c r="W36" s="78"/>
      <c r="X36" s="78"/>
      <c r="Y36" s="78"/>
      <c r="AB36" s="30" t="s">
        <v>414</v>
      </c>
      <c r="AC36" s="30" t="s">
        <v>412</v>
      </c>
      <c r="AD36" s="30" t="s">
        <v>480</v>
      </c>
    </row>
    <row r="37" spans="1:30" ht="12" customHeight="1" x14ac:dyDescent="0.25">
      <c r="A37" s="76"/>
      <c r="B37" s="77"/>
      <c r="C37" s="77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9"/>
      <c r="U37" s="80"/>
      <c r="V37" s="78"/>
      <c r="W37" s="78"/>
      <c r="X37" s="78"/>
      <c r="Y37" s="78"/>
      <c r="AB37" s="30" t="s">
        <v>25</v>
      </c>
      <c r="AC37" s="30" t="s">
        <v>15</v>
      </c>
      <c r="AD37" s="30" t="s">
        <v>16</v>
      </c>
    </row>
    <row r="38" spans="1:30" ht="12" customHeight="1" x14ac:dyDescent="0.25">
      <c r="A38" s="76"/>
      <c r="B38" s="77"/>
      <c r="C38" s="77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9"/>
      <c r="U38" s="80"/>
      <c r="V38" s="78"/>
      <c r="W38" s="78"/>
      <c r="X38" s="78"/>
      <c r="Y38" s="78"/>
      <c r="AB38" s="30" t="s">
        <v>135</v>
      </c>
      <c r="AC38" s="30" t="s">
        <v>132</v>
      </c>
      <c r="AD38" s="30" t="s">
        <v>133</v>
      </c>
    </row>
    <row r="39" spans="1:30" ht="12" customHeight="1" x14ac:dyDescent="0.25">
      <c r="A39" s="76"/>
      <c r="B39" s="77"/>
      <c r="C39" s="77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9"/>
      <c r="U39" s="80"/>
      <c r="V39" s="78"/>
      <c r="W39" s="78"/>
      <c r="X39" s="78"/>
      <c r="Y39" s="78"/>
      <c r="AB39" s="30" t="s">
        <v>163</v>
      </c>
      <c r="AC39" s="30" t="s">
        <v>161</v>
      </c>
      <c r="AD39" s="30" t="s">
        <v>162</v>
      </c>
    </row>
    <row r="40" spans="1:30" ht="12" customHeight="1" x14ac:dyDescent="0.25">
      <c r="A40" s="76"/>
      <c r="B40" s="77"/>
      <c r="C40" s="77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9"/>
      <c r="U40" s="80"/>
      <c r="V40" s="78"/>
      <c r="W40" s="78"/>
      <c r="X40" s="78"/>
      <c r="Y40" s="78"/>
      <c r="AB40" s="30" t="s">
        <v>37</v>
      </c>
      <c r="AC40" s="30" t="s">
        <v>31</v>
      </c>
      <c r="AD40" s="30" t="s">
        <v>32</v>
      </c>
    </row>
    <row r="41" spans="1:30" ht="12" customHeight="1" x14ac:dyDescent="0.25">
      <c r="A41" s="76"/>
      <c r="B41" s="77"/>
      <c r="C41" s="77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9"/>
      <c r="U41" s="80"/>
      <c r="V41" s="78"/>
      <c r="W41" s="78"/>
      <c r="X41" s="78"/>
      <c r="Y41" s="78"/>
      <c r="AB41" s="30" t="s">
        <v>103</v>
      </c>
      <c r="AC41" s="30" t="s">
        <v>98</v>
      </c>
      <c r="AD41" s="30" t="s">
        <v>99</v>
      </c>
    </row>
    <row r="42" spans="1:30" ht="12" customHeight="1" x14ac:dyDescent="0.25">
      <c r="A42" s="76"/>
      <c r="B42" s="77"/>
      <c r="C42" s="77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  <c r="U42" s="80"/>
      <c r="V42" s="78"/>
      <c r="W42" s="78"/>
      <c r="X42" s="78"/>
      <c r="Y42" s="78"/>
      <c r="AB42" s="30" t="s">
        <v>49</v>
      </c>
      <c r="AC42" s="30" t="s">
        <v>47</v>
      </c>
      <c r="AD42" s="30" t="s">
        <v>48</v>
      </c>
    </row>
    <row r="43" spans="1:30" ht="12" customHeight="1" x14ac:dyDescent="0.25">
      <c r="A43" s="76"/>
      <c r="B43" s="77"/>
      <c r="C43" s="77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9"/>
      <c r="U43" s="80"/>
      <c r="V43" s="78"/>
      <c r="W43" s="78"/>
      <c r="X43" s="78"/>
      <c r="Y43" s="78"/>
      <c r="AB43" s="30" t="s">
        <v>85</v>
      </c>
      <c r="AC43" s="30" t="s">
        <v>82</v>
      </c>
      <c r="AD43" s="30" t="s">
        <v>83</v>
      </c>
    </row>
    <row r="44" spans="1:30" ht="12" customHeight="1" x14ac:dyDescent="0.25">
      <c r="A44" s="76"/>
      <c r="B44" s="77"/>
      <c r="C44" s="77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9"/>
      <c r="U44" s="80"/>
      <c r="V44" s="78"/>
      <c r="W44" s="78"/>
      <c r="X44" s="78"/>
      <c r="Y44" s="78"/>
      <c r="AB44" s="30" t="s">
        <v>171</v>
      </c>
      <c r="AC44" s="30" t="s">
        <v>168</v>
      </c>
      <c r="AD44" s="30" t="s">
        <v>169</v>
      </c>
    </row>
    <row r="45" spans="1:30" ht="12" customHeight="1" x14ac:dyDescent="0.25">
      <c r="A45" s="76"/>
      <c r="B45" s="77"/>
      <c r="C45" s="77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9"/>
      <c r="U45" s="80"/>
      <c r="V45" s="78"/>
      <c r="W45" s="78"/>
      <c r="X45" s="78"/>
      <c r="Y45" s="78"/>
      <c r="AB45" s="30" t="s">
        <v>356</v>
      </c>
      <c r="AC45" s="30" t="s">
        <v>354</v>
      </c>
      <c r="AD45" s="30" t="s">
        <v>481</v>
      </c>
    </row>
    <row r="46" spans="1:30" ht="12" customHeight="1" x14ac:dyDescent="0.25">
      <c r="A46" s="76"/>
      <c r="B46" s="77"/>
      <c r="C46" s="77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9"/>
      <c r="U46" s="80"/>
      <c r="V46" s="78"/>
      <c r="W46" s="78"/>
      <c r="X46" s="78"/>
      <c r="Y46" s="78"/>
      <c r="AB46" s="30" t="s">
        <v>64</v>
      </c>
      <c r="AC46" s="30" t="s">
        <v>62</v>
      </c>
      <c r="AD46" s="30" t="s">
        <v>63</v>
      </c>
    </row>
    <row r="47" spans="1:30" ht="12" customHeight="1" x14ac:dyDescent="0.25">
      <c r="A47" s="76"/>
      <c r="B47" s="77"/>
      <c r="C47" s="77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9"/>
      <c r="U47" s="80"/>
      <c r="V47" s="78"/>
      <c r="W47" s="78"/>
      <c r="X47" s="78"/>
      <c r="Y47" s="78"/>
      <c r="AB47" s="30" t="s">
        <v>131</v>
      </c>
      <c r="AC47" s="30" t="s">
        <v>129</v>
      </c>
      <c r="AD47" s="30" t="s">
        <v>130</v>
      </c>
    </row>
    <row r="48" spans="1:30" ht="12" customHeight="1" x14ac:dyDescent="0.25">
      <c r="A48" s="76"/>
      <c r="B48" s="77"/>
      <c r="C48" s="77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9"/>
      <c r="U48" s="80"/>
      <c r="V48" s="78"/>
      <c r="W48" s="78"/>
      <c r="X48" s="78"/>
      <c r="Y48" s="78"/>
      <c r="AB48" s="30" t="s">
        <v>110</v>
      </c>
      <c r="AC48" s="30" t="s">
        <v>108</v>
      </c>
      <c r="AD48" s="30" t="s">
        <v>109</v>
      </c>
    </row>
    <row r="49" spans="1:30" ht="12" customHeight="1" x14ac:dyDescent="0.25">
      <c r="A49" s="76"/>
      <c r="B49" s="77"/>
      <c r="C49" s="77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9"/>
      <c r="U49" s="80"/>
      <c r="V49" s="78"/>
      <c r="W49" s="78"/>
      <c r="X49" s="78"/>
      <c r="Y49" s="78"/>
      <c r="AB49" s="30" t="s">
        <v>433</v>
      </c>
      <c r="AC49" s="30" t="s">
        <v>462</v>
      </c>
      <c r="AD49" s="30" t="s">
        <v>432</v>
      </c>
    </row>
    <row r="50" spans="1:30" ht="12" customHeight="1" x14ac:dyDescent="0.25">
      <c r="A50" s="76"/>
      <c r="B50" s="77"/>
      <c r="C50" s="77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9"/>
      <c r="U50" s="80"/>
      <c r="V50" s="78"/>
      <c r="W50" s="78"/>
      <c r="X50" s="78"/>
      <c r="Y50" s="78"/>
      <c r="AB50" s="30" t="s">
        <v>179</v>
      </c>
      <c r="AC50" s="30" t="s">
        <v>176</v>
      </c>
      <c r="AD50" s="30" t="s">
        <v>177</v>
      </c>
    </row>
    <row r="51" spans="1:30" ht="12" customHeight="1" x14ac:dyDescent="0.25">
      <c r="A51" s="76"/>
      <c r="B51" s="77"/>
      <c r="C51" s="77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/>
      <c r="U51" s="80"/>
      <c r="V51" s="78"/>
      <c r="W51" s="78"/>
      <c r="X51" s="78"/>
      <c r="Y51" s="78"/>
      <c r="AB51" s="30" t="s">
        <v>444</v>
      </c>
      <c r="AC51" s="30" t="s">
        <v>442</v>
      </c>
      <c r="AD51" s="30" t="s">
        <v>443</v>
      </c>
    </row>
    <row r="52" spans="1:30" ht="12" customHeight="1" x14ac:dyDescent="0.25">
      <c r="A52" s="76"/>
      <c r="B52" s="77"/>
      <c r="C52" s="77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80"/>
      <c r="V52" s="78"/>
      <c r="W52" s="78"/>
      <c r="X52" s="78"/>
      <c r="Y52" s="78"/>
      <c r="AB52" s="30" t="s">
        <v>436</v>
      </c>
      <c r="AC52" s="30" t="s">
        <v>434</v>
      </c>
      <c r="AD52" s="30" t="s">
        <v>435</v>
      </c>
    </row>
    <row r="53" spans="1:30" ht="12" customHeight="1" x14ac:dyDescent="0.25">
      <c r="A53" s="76"/>
      <c r="B53" s="77"/>
      <c r="C53" s="77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9"/>
      <c r="U53" s="80"/>
      <c r="V53" s="78"/>
      <c r="W53" s="78"/>
      <c r="X53" s="78"/>
      <c r="Y53" s="78"/>
      <c r="AB53" s="30" t="s">
        <v>128</v>
      </c>
      <c r="AC53" s="30" t="s">
        <v>126</v>
      </c>
      <c r="AD53" s="30" t="s">
        <v>127</v>
      </c>
    </row>
    <row r="54" spans="1:30" ht="12" customHeight="1" x14ac:dyDescent="0.25">
      <c r="A54" s="76"/>
      <c r="B54" s="77"/>
      <c r="C54" s="77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9"/>
      <c r="U54" s="80"/>
      <c r="V54" s="78"/>
      <c r="W54" s="78"/>
      <c r="X54" s="78"/>
      <c r="Y54" s="78"/>
      <c r="AB54" s="30" t="s">
        <v>139</v>
      </c>
      <c r="AC54" s="30" t="s">
        <v>136</v>
      </c>
      <c r="AD54" s="30" t="s">
        <v>137</v>
      </c>
    </row>
    <row r="55" spans="1:30" ht="12" customHeight="1" x14ac:dyDescent="0.25">
      <c r="A55" s="76"/>
      <c r="B55" s="77"/>
      <c r="C55" s="77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9"/>
      <c r="U55" s="80"/>
      <c r="V55" s="78"/>
      <c r="W55" s="78"/>
      <c r="X55" s="78"/>
      <c r="Y55" s="78"/>
      <c r="AB55" s="30" t="s">
        <v>121</v>
      </c>
      <c r="AC55" s="30" t="s">
        <v>119</v>
      </c>
      <c r="AD55" s="30" t="s">
        <v>120</v>
      </c>
    </row>
    <row r="56" spans="1:30" ht="12" customHeight="1" x14ac:dyDescent="0.25">
      <c r="A56" s="76"/>
      <c r="B56" s="77"/>
      <c r="C56" s="77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9"/>
      <c r="U56" s="80"/>
      <c r="V56" s="78"/>
      <c r="W56" s="78"/>
      <c r="X56" s="78"/>
      <c r="Y56" s="78"/>
      <c r="AB56" s="30" t="s">
        <v>358</v>
      </c>
      <c r="AC56" s="30" t="s">
        <v>357</v>
      </c>
      <c r="AD56" s="30" t="s">
        <v>398</v>
      </c>
    </row>
    <row r="57" spans="1:30" ht="12" customHeight="1" x14ac:dyDescent="0.25">
      <c r="A57" s="76"/>
      <c r="B57" s="77"/>
      <c r="C57" s="77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9"/>
      <c r="U57" s="80"/>
      <c r="V57" s="78"/>
      <c r="W57" s="78"/>
      <c r="X57" s="78"/>
      <c r="Y57" s="78"/>
      <c r="AB57" s="30" t="s">
        <v>286</v>
      </c>
      <c r="AC57" s="30" t="s">
        <v>191</v>
      </c>
      <c r="AD57" s="30" t="s">
        <v>192</v>
      </c>
    </row>
    <row r="58" spans="1:30" ht="12" customHeight="1" x14ac:dyDescent="0.25">
      <c r="A58" s="76"/>
      <c r="B58" s="77"/>
      <c r="C58" s="77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9"/>
      <c r="U58" s="80"/>
      <c r="V58" s="78"/>
      <c r="W58" s="78"/>
      <c r="X58" s="78"/>
      <c r="Y58" s="78"/>
      <c r="AB58" s="30" t="s">
        <v>453</v>
      </c>
      <c r="AC58" s="30" t="s">
        <v>451</v>
      </c>
      <c r="AD58" s="30" t="s">
        <v>482</v>
      </c>
    </row>
    <row r="59" spans="1:30" ht="12" customHeight="1" x14ac:dyDescent="0.25">
      <c r="A59" s="76"/>
      <c r="B59" s="77"/>
      <c r="C59" s="77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9"/>
      <c r="U59" s="80"/>
      <c r="V59" s="78"/>
      <c r="W59" s="78"/>
      <c r="X59" s="78"/>
      <c r="Y59" s="78"/>
      <c r="AB59" s="30" t="s">
        <v>97</v>
      </c>
      <c r="AC59" s="30" t="s">
        <v>95</v>
      </c>
      <c r="AD59" s="30" t="s">
        <v>96</v>
      </c>
    </row>
    <row r="60" spans="1:30" ht="12" customHeight="1" x14ac:dyDescent="0.25">
      <c r="A60" s="76"/>
      <c r="B60" s="77"/>
      <c r="C60" s="77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9"/>
      <c r="U60" s="80"/>
      <c r="V60" s="78"/>
      <c r="W60" s="78"/>
      <c r="X60" s="78"/>
      <c r="Y60" s="78"/>
      <c r="AB60" s="30" t="s">
        <v>114</v>
      </c>
      <c r="AC60" s="30" t="s">
        <v>111</v>
      </c>
      <c r="AD60" s="30" t="s">
        <v>112</v>
      </c>
    </row>
    <row r="61" spans="1:30" ht="12" customHeight="1" x14ac:dyDescent="0.25">
      <c r="A61" s="76"/>
      <c r="B61" s="77"/>
      <c r="C61" s="77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9"/>
      <c r="U61" s="80"/>
      <c r="V61" s="78"/>
      <c r="W61" s="78"/>
      <c r="X61" s="78"/>
      <c r="Y61" s="78"/>
      <c r="AB61" s="30" t="s">
        <v>441</v>
      </c>
      <c r="AC61" s="30" t="s">
        <v>439</v>
      </c>
      <c r="AD61" s="30" t="s">
        <v>440</v>
      </c>
    </row>
    <row r="62" spans="1:30" ht="12" customHeight="1" x14ac:dyDescent="0.25">
      <c r="A62" s="76"/>
      <c r="B62" s="77"/>
      <c r="C62" s="77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9"/>
      <c r="U62" s="80"/>
      <c r="V62" s="78"/>
      <c r="W62" s="78"/>
      <c r="X62" s="78"/>
      <c r="Y62" s="78"/>
      <c r="AB62" s="30" t="s">
        <v>46</v>
      </c>
      <c r="AC62" s="30" t="s">
        <v>43</v>
      </c>
      <c r="AD62" s="30" t="s">
        <v>44</v>
      </c>
    </row>
    <row r="63" spans="1:30" ht="12" customHeight="1" x14ac:dyDescent="0.25">
      <c r="A63" s="76"/>
      <c r="B63" s="77"/>
      <c r="C63" s="77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9"/>
      <c r="U63" s="80"/>
      <c r="V63" s="78"/>
      <c r="W63" s="78"/>
      <c r="X63" s="78"/>
      <c r="Y63" s="78"/>
      <c r="AB63" s="30" t="s">
        <v>285</v>
      </c>
      <c r="AC63" s="30" t="s">
        <v>69</v>
      </c>
      <c r="AD63" s="30" t="s">
        <v>70</v>
      </c>
    </row>
    <row r="64" spans="1:30" ht="12" customHeight="1" x14ac:dyDescent="0.25">
      <c r="A64" s="76"/>
      <c r="B64" s="77"/>
      <c r="C64" s="77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9"/>
      <c r="U64" s="80"/>
      <c r="V64" s="78"/>
      <c r="W64" s="78"/>
      <c r="X64" s="78"/>
      <c r="Y64" s="78"/>
      <c r="AB64" s="30" t="s">
        <v>94</v>
      </c>
      <c r="AC64" s="30" t="s">
        <v>92</v>
      </c>
      <c r="AD64" s="30" t="s">
        <v>483</v>
      </c>
    </row>
    <row r="65" spans="1:30" ht="12" customHeight="1" x14ac:dyDescent="0.25">
      <c r="A65" s="76"/>
      <c r="B65" s="77"/>
      <c r="C65" s="77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9"/>
      <c r="U65" s="80"/>
      <c r="V65" s="78"/>
      <c r="W65" s="78"/>
      <c r="X65" s="78"/>
      <c r="Y65" s="78"/>
      <c r="AB65" s="30" t="s">
        <v>450</v>
      </c>
      <c r="AC65" s="30" t="s">
        <v>448</v>
      </c>
      <c r="AD65" s="30" t="s">
        <v>449</v>
      </c>
    </row>
    <row r="66" spans="1:30" ht="12" customHeight="1" x14ac:dyDescent="0.25">
      <c r="A66" s="76"/>
      <c r="B66" s="77"/>
      <c r="C66" s="77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9"/>
      <c r="U66" s="80"/>
      <c r="V66" s="78"/>
      <c r="W66" s="78"/>
      <c r="X66" s="78"/>
      <c r="Y66" s="78"/>
      <c r="AB66" s="30" t="s">
        <v>175</v>
      </c>
      <c r="AC66" s="30" t="s">
        <v>172</v>
      </c>
      <c r="AD66" s="30" t="s">
        <v>173</v>
      </c>
    </row>
    <row r="67" spans="1:30" ht="12" customHeight="1" x14ac:dyDescent="0.25">
      <c r="A67" s="76"/>
      <c r="B67" s="77"/>
      <c r="C67" s="77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9"/>
      <c r="U67" s="80"/>
      <c r="V67" s="78"/>
      <c r="W67" s="78"/>
      <c r="X67" s="78"/>
      <c r="Y67" s="78"/>
      <c r="AB67" s="30" t="s">
        <v>187</v>
      </c>
      <c r="AC67" s="30" t="s">
        <v>185</v>
      </c>
      <c r="AD67" s="30" t="s">
        <v>186</v>
      </c>
    </row>
    <row r="68" spans="1:30" ht="12" customHeight="1" x14ac:dyDescent="0.25">
      <c r="A68" s="76"/>
      <c r="B68" s="77"/>
      <c r="C68" s="77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9"/>
      <c r="U68" s="80"/>
      <c r="V68" s="78"/>
      <c r="W68" s="78"/>
      <c r="X68" s="78"/>
      <c r="Y68" s="78"/>
      <c r="AB68" s="30" t="s">
        <v>88</v>
      </c>
      <c r="AC68" s="30" t="s">
        <v>86</v>
      </c>
      <c r="AD68" s="30" t="s">
        <v>87</v>
      </c>
    </row>
    <row r="69" spans="1:30" ht="12" customHeight="1" x14ac:dyDescent="0.25">
      <c r="A69" s="76"/>
      <c r="B69" s="77"/>
      <c r="C69" s="77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9"/>
      <c r="U69" s="80"/>
      <c r="V69" s="78"/>
      <c r="W69" s="78"/>
      <c r="X69" s="78"/>
      <c r="Y69" s="78"/>
      <c r="AB69" s="30" t="s">
        <v>197</v>
      </c>
      <c r="AC69" s="30" t="s">
        <v>194</v>
      </c>
      <c r="AD69" s="30" t="s">
        <v>195</v>
      </c>
    </row>
    <row r="70" spans="1:30" ht="12" customHeight="1" x14ac:dyDescent="0.25">
      <c r="A70" s="76"/>
      <c r="B70" s="77"/>
      <c r="C70" s="77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9"/>
      <c r="U70" s="80"/>
      <c r="V70" s="78"/>
      <c r="W70" s="78"/>
      <c r="X70" s="78"/>
      <c r="Y70" s="78"/>
      <c r="AB70" s="30" t="s">
        <v>75</v>
      </c>
      <c r="AC70" s="30" t="s">
        <v>72</v>
      </c>
      <c r="AD70" s="30" t="s">
        <v>73</v>
      </c>
    </row>
    <row r="71" spans="1:30" ht="12" customHeight="1" x14ac:dyDescent="0.25">
      <c r="A71" s="76"/>
      <c r="B71" s="77"/>
      <c r="C71" s="77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9"/>
      <c r="U71" s="80"/>
      <c r="V71" s="78"/>
      <c r="W71" s="78"/>
      <c r="X71" s="78"/>
      <c r="Y71" s="78"/>
      <c r="AB71" s="30" t="s">
        <v>350</v>
      </c>
      <c r="AC71" s="30" t="s">
        <v>38</v>
      </c>
      <c r="AD71" s="30" t="s">
        <v>39</v>
      </c>
    </row>
    <row r="72" spans="1:30" ht="12" customHeight="1" x14ac:dyDescent="0.25">
      <c r="A72" s="76"/>
      <c r="B72" s="77"/>
      <c r="C72" s="77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9"/>
      <c r="U72" s="80"/>
      <c r="V72" s="78"/>
      <c r="W72" s="78"/>
      <c r="X72" s="78"/>
      <c r="Y72" s="78"/>
      <c r="AB72" s="30" t="s">
        <v>396</v>
      </c>
      <c r="AC72" s="30" t="s">
        <v>394</v>
      </c>
      <c r="AD72" s="30" t="s">
        <v>484</v>
      </c>
    </row>
    <row r="73" spans="1:30" ht="12" customHeight="1" x14ac:dyDescent="0.25">
      <c r="A73" s="76"/>
      <c r="B73" s="77"/>
      <c r="C73" s="77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9"/>
      <c r="U73" s="80"/>
      <c r="V73" s="78"/>
      <c r="W73" s="78"/>
      <c r="X73" s="78"/>
      <c r="Y73" s="78"/>
      <c r="AB73" s="30" t="s">
        <v>107</v>
      </c>
      <c r="AC73" s="30" t="s">
        <v>104</v>
      </c>
      <c r="AD73" s="30" t="s">
        <v>105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4EA03-6876-466E-9AFE-E7C7D44481FE}">
  <dimension ref="A1:D64"/>
  <sheetViews>
    <sheetView showGridLines="0" workbookViewId="0"/>
  </sheetViews>
  <sheetFormatPr baseColWidth="10" defaultColWidth="11.5703125" defaultRowHeight="12" x14ac:dyDescent="0.25"/>
  <cols>
    <col min="1" max="1" width="7" style="5" bestFit="1" customWidth="1"/>
    <col min="2" max="2" width="5.7109375" style="5" bestFit="1" customWidth="1"/>
    <col min="3" max="3" width="16.28515625" style="5" customWidth="1"/>
    <col min="4" max="4" width="10.140625" style="5" customWidth="1"/>
    <col min="5" max="16384" width="11.5703125" style="5"/>
  </cols>
  <sheetData>
    <row r="1" spans="1:4" x14ac:dyDescent="0.25">
      <c r="A1" s="75" t="s">
        <v>0</v>
      </c>
      <c r="B1" s="75" t="s">
        <v>14</v>
      </c>
      <c r="C1" s="75" t="s">
        <v>500</v>
      </c>
      <c r="D1" s="82" t="s">
        <v>501</v>
      </c>
    </row>
    <row r="2" spans="1:4" x14ac:dyDescent="0.25">
      <c r="A2" s="76"/>
      <c r="B2" s="77"/>
      <c r="C2" s="77"/>
      <c r="D2" s="83"/>
    </row>
    <row r="3" spans="1:4" x14ac:dyDescent="0.25">
      <c r="A3" s="76"/>
      <c r="B3" s="77"/>
      <c r="C3" s="77"/>
      <c r="D3" s="83"/>
    </row>
    <row r="4" spans="1:4" x14ac:dyDescent="0.25">
      <c r="A4" s="76"/>
      <c r="B4" s="77"/>
      <c r="C4" s="77"/>
      <c r="D4" s="83"/>
    </row>
    <row r="5" spans="1:4" x14ac:dyDescent="0.25">
      <c r="A5" s="76"/>
      <c r="B5" s="77"/>
      <c r="C5" s="77"/>
      <c r="D5" s="83"/>
    </row>
    <row r="6" spans="1:4" x14ac:dyDescent="0.25">
      <c r="A6" s="76"/>
      <c r="B6" s="77"/>
      <c r="C6" s="77"/>
      <c r="D6" s="83"/>
    </row>
    <row r="7" spans="1:4" x14ac:dyDescent="0.25">
      <c r="A7" s="76"/>
      <c r="B7" s="77"/>
      <c r="C7" s="77"/>
      <c r="D7" s="83"/>
    </row>
    <row r="8" spans="1:4" x14ac:dyDescent="0.25">
      <c r="A8" s="76"/>
      <c r="B8" s="77"/>
      <c r="C8" s="77"/>
      <c r="D8" s="83"/>
    </row>
    <row r="9" spans="1:4" x14ac:dyDescent="0.25">
      <c r="A9" s="76"/>
      <c r="B9" s="77"/>
      <c r="C9" s="77"/>
      <c r="D9" s="83"/>
    </row>
    <row r="10" spans="1:4" x14ac:dyDescent="0.25">
      <c r="A10" s="76"/>
      <c r="B10" s="77"/>
      <c r="C10" s="77"/>
      <c r="D10" s="83"/>
    </row>
    <row r="11" spans="1:4" x14ac:dyDescent="0.25">
      <c r="A11" s="76"/>
      <c r="B11" s="77"/>
      <c r="C11" s="77"/>
      <c r="D11" s="83"/>
    </row>
    <row r="12" spans="1:4" x14ac:dyDescent="0.25">
      <c r="A12" s="76"/>
      <c r="B12" s="77"/>
      <c r="C12" s="77"/>
      <c r="D12" s="83"/>
    </row>
    <row r="13" spans="1:4" x14ac:dyDescent="0.25">
      <c r="A13" s="76"/>
      <c r="B13" s="77"/>
      <c r="C13" s="77"/>
      <c r="D13" s="83"/>
    </row>
    <row r="14" spans="1:4" x14ac:dyDescent="0.25">
      <c r="A14" s="76"/>
      <c r="B14" s="77"/>
      <c r="C14" s="77"/>
      <c r="D14" s="83"/>
    </row>
    <row r="15" spans="1:4" x14ac:dyDescent="0.25">
      <c r="A15" s="76"/>
      <c r="B15" s="77"/>
      <c r="C15" s="77"/>
      <c r="D15" s="83"/>
    </row>
    <row r="16" spans="1:4" x14ac:dyDescent="0.25">
      <c r="A16" s="76"/>
      <c r="B16" s="77"/>
      <c r="C16" s="77"/>
      <c r="D16" s="83"/>
    </row>
    <row r="17" spans="1:4" x14ac:dyDescent="0.25">
      <c r="A17" s="76"/>
      <c r="B17" s="77"/>
      <c r="C17" s="77"/>
      <c r="D17" s="83"/>
    </row>
    <row r="18" spans="1:4" x14ac:dyDescent="0.25">
      <c r="A18" s="76"/>
      <c r="B18" s="77"/>
      <c r="C18" s="77"/>
      <c r="D18" s="83"/>
    </row>
    <row r="19" spans="1:4" x14ac:dyDescent="0.25">
      <c r="A19" s="76"/>
      <c r="B19" s="77"/>
      <c r="C19" s="77"/>
      <c r="D19" s="83"/>
    </row>
    <row r="20" spans="1:4" x14ac:dyDescent="0.25">
      <c r="A20" s="76"/>
      <c r="B20" s="77"/>
      <c r="C20" s="77"/>
      <c r="D20" s="83"/>
    </row>
    <row r="21" spans="1:4" x14ac:dyDescent="0.25">
      <c r="A21" s="76"/>
      <c r="B21" s="77"/>
      <c r="C21" s="77"/>
      <c r="D21" s="83"/>
    </row>
    <row r="22" spans="1:4" x14ac:dyDescent="0.25">
      <c r="A22" s="76"/>
      <c r="B22" s="77"/>
      <c r="C22" s="77"/>
      <c r="D22" s="83"/>
    </row>
    <row r="23" spans="1:4" x14ac:dyDescent="0.25">
      <c r="A23" s="76"/>
      <c r="B23" s="77"/>
      <c r="C23" s="77"/>
      <c r="D23" s="83"/>
    </row>
    <row r="24" spans="1:4" x14ac:dyDescent="0.25">
      <c r="A24" s="76"/>
      <c r="B24" s="77"/>
      <c r="C24" s="77"/>
      <c r="D24" s="83"/>
    </row>
    <row r="25" spans="1:4" x14ac:dyDescent="0.25">
      <c r="A25" s="76"/>
      <c r="B25" s="77"/>
      <c r="C25" s="77"/>
      <c r="D25" s="83"/>
    </row>
    <row r="26" spans="1:4" x14ac:dyDescent="0.25">
      <c r="A26" s="76"/>
      <c r="B26" s="77"/>
      <c r="C26" s="77"/>
      <c r="D26" s="83"/>
    </row>
    <row r="27" spans="1:4" x14ac:dyDescent="0.25">
      <c r="A27" s="76"/>
      <c r="B27" s="77"/>
      <c r="C27" s="77"/>
      <c r="D27" s="83"/>
    </row>
    <row r="28" spans="1:4" x14ac:dyDescent="0.25">
      <c r="A28" s="76"/>
      <c r="B28" s="77"/>
      <c r="C28" s="77"/>
      <c r="D28" s="83"/>
    </row>
    <row r="29" spans="1:4" x14ac:dyDescent="0.25">
      <c r="A29" s="76"/>
      <c r="B29" s="77"/>
      <c r="C29" s="77"/>
      <c r="D29" s="83"/>
    </row>
    <row r="30" spans="1:4" x14ac:dyDescent="0.25">
      <c r="A30" s="76"/>
      <c r="B30" s="77"/>
      <c r="C30" s="77"/>
      <c r="D30" s="83"/>
    </row>
    <row r="31" spans="1:4" x14ac:dyDescent="0.25">
      <c r="A31" s="76"/>
      <c r="B31" s="77"/>
      <c r="C31" s="77"/>
      <c r="D31" s="83"/>
    </row>
    <row r="32" spans="1:4" x14ac:dyDescent="0.25">
      <c r="A32" s="76"/>
      <c r="B32" s="77"/>
      <c r="C32" s="77"/>
      <c r="D32" s="83"/>
    </row>
    <row r="33" spans="1:4" x14ac:dyDescent="0.25">
      <c r="A33" s="76"/>
      <c r="B33" s="77"/>
      <c r="C33" s="77"/>
      <c r="D33" s="83"/>
    </row>
    <row r="34" spans="1:4" x14ac:dyDescent="0.25">
      <c r="A34" s="76"/>
      <c r="B34" s="77"/>
      <c r="C34" s="77"/>
      <c r="D34" s="83"/>
    </row>
    <row r="35" spans="1:4" x14ac:dyDescent="0.25">
      <c r="A35" s="76"/>
      <c r="B35" s="77"/>
      <c r="C35" s="77"/>
      <c r="D35" s="83"/>
    </row>
    <row r="36" spans="1:4" x14ac:dyDescent="0.25">
      <c r="A36" s="76"/>
      <c r="B36" s="77"/>
      <c r="C36" s="77"/>
      <c r="D36" s="83"/>
    </row>
    <row r="37" spans="1:4" x14ac:dyDescent="0.25">
      <c r="A37" s="76"/>
      <c r="B37" s="77"/>
      <c r="C37" s="77"/>
      <c r="D37" s="83"/>
    </row>
    <row r="38" spans="1:4" x14ac:dyDescent="0.25">
      <c r="A38" s="76"/>
      <c r="B38" s="77"/>
      <c r="C38" s="77"/>
      <c r="D38" s="83"/>
    </row>
    <row r="39" spans="1:4" x14ac:dyDescent="0.25">
      <c r="A39" s="76"/>
      <c r="B39" s="77"/>
      <c r="C39" s="77"/>
      <c r="D39" s="83"/>
    </row>
    <row r="40" spans="1:4" x14ac:dyDescent="0.25">
      <c r="A40" s="76"/>
      <c r="B40" s="77"/>
      <c r="C40" s="77"/>
      <c r="D40" s="83"/>
    </row>
    <row r="41" spans="1:4" x14ac:dyDescent="0.25">
      <c r="A41" s="76"/>
      <c r="B41" s="77"/>
      <c r="C41" s="77"/>
      <c r="D41" s="83"/>
    </row>
    <row r="42" spans="1:4" x14ac:dyDescent="0.25">
      <c r="A42" s="76"/>
      <c r="B42" s="77"/>
      <c r="C42" s="77"/>
      <c r="D42" s="83"/>
    </row>
    <row r="43" spans="1:4" x14ac:dyDescent="0.25">
      <c r="A43" s="76"/>
      <c r="B43" s="77"/>
      <c r="C43" s="77"/>
      <c r="D43" s="83"/>
    </row>
    <row r="44" spans="1:4" x14ac:dyDescent="0.25">
      <c r="A44" s="76"/>
      <c r="B44" s="77"/>
      <c r="C44" s="77"/>
      <c r="D44" s="83"/>
    </row>
    <row r="45" spans="1:4" x14ac:dyDescent="0.25">
      <c r="A45" s="76"/>
      <c r="B45" s="77"/>
      <c r="C45" s="77"/>
      <c r="D45" s="83"/>
    </row>
    <row r="46" spans="1:4" x14ac:dyDescent="0.25">
      <c r="A46" s="76"/>
      <c r="B46" s="77"/>
      <c r="C46" s="77"/>
      <c r="D46" s="83"/>
    </row>
    <row r="47" spans="1:4" x14ac:dyDescent="0.25">
      <c r="A47" s="76"/>
      <c r="B47" s="77"/>
      <c r="C47" s="77"/>
      <c r="D47" s="83"/>
    </row>
    <row r="48" spans="1:4" x14ac:dyDescent="0.25">
      <c r="A48" s="76"/>
      <c r="B48" s="77"/>
      <c r="C48" s="77"/>
      <c r="D48" s="83"/>
    </row>
    <row r="49" spans="1:4" x14ac:dyDescent="0.25">
      <c r="A49" s="76"/>
      <c r="B49" s="77"/>
      <c r="C49" s="77"/>
      <c r="D49" s="83"/>
    </row>
    <row r="50" spans="1:4" x14ac:dyDescent="0.25">
      <c r="A50" s="76"/>
      <c r="B50" s="77"/>
      <c r="C50" s="77"/>
      <c r="D50" s="83"/>
    </row>
    <row r="51" spans="1:4" x14ac:dyDescent="0.25">
      <c r="A51" s="76"/>
      <c r="B51" s="77"/>
      <c r="C51" s="77"/>
      <c r="D51" s="83"/>
    </row>
    <row r="52" spans="1:4" x14ac:dyDescent="0.25">
      <c r="A52" s="76"/>
      <c r="B52" s="77"/>
      <c r="C52" s="77"/>
      <c r="D52" s="83"/>
    </row>
    <row r="53" spans="1:4" x14ac:dyDescent="0.25">
      <c r="A53" s="76"/>
      <c r="B53" s="77"/>
      <c r="C53" s="77"/>
      <c r="D53" s="83"/>
    </row>
    <row r="54" spans="1:4" x14ac:dyDescent="0.25">
      <c r="A54" s="76"/>
      <c r="B54" s="77"/>
      <c r="C54" s="77"/>
      <c r="D54" s="83"/>
    </row>
    <row r="55" spans="1:4" x14ac:dyDescent="0.25">
      <c r="A55" s="76"/>
      <c r="B55" s="77"/>
      <c r="C55" s="77"/>
      <c r="D55" s="83"/>
    </row>
    <row r="56" spans="1:4" x14ac:dyDescent="0.25">
      <c r="A56" s="76"/>
      <c r="B56" s="77"/>
      <c r="C56" s="77"/>
      <c r="D56" s="83"/>
    </row>
    <row r="57" spans="1:4" x14ac:dyDescent="0.25">
      <c r="A57" s="76"/>
      <c r="B57" s="77"/>
      <c r="C57" s="77"/>
      <c r="D57" s="83"/>
    </row>
    <row r="58" spans="1:4" x14ac:dyDescent="0.25">
      <c r="A58" s="76"/>
      <c r="B58" s="77"/>
      <c r="C58" s="77"/>
      <c r="D58" s="83"/>
    </row>
    <row r="59" spans="1:4" x14ac:dyDescent="0.25">
      <c r="A59" s="76"/>
      <c r="B59" s="77"/>
      <c r="C59" s="77"/>
      <c r="D59" s="83"/>
    </row>
    <row r="60" spans="1:4" x14ac:dyDescent="0.25">
      <c r="A60" s="76"/>
      <c r="B60" s="77"/>
      <c r="C60" s="77"/>
      <c r="D60" s="83"/>
    </row>
    <row r="61" spans="1:4" x14ac:dyDescent="0.25">
      <c r="A61" s="76"/>
      <c r="B61" s="77"/>
      <c r="C61" s="77"/>
      <c r="D61" s="83"/>
    </row>
    <row r="62" spans="1:4" x14ac:dyDescent="0.25">
      <c r="A62" s="76"/>
      <c r="B62" s="77"/>
      <c r="C62" s="77"/>
      <c r="D62" s="83"/>
    </row>
    <row r="63" spans="1:4" x14ac:dyDescent="0.25">
      <c r="A63" s="76"/>
      <c r="B63" s="77"/>
      <c r="C63" s="77"/>
      <c r="D63" s="83"/>
    </row>
    <row r="64" spans="1:4" x14ac:dyDescent="0.25">
      <c r="A64" s="162" t="s">
        <v>296</v>
      </c>
      <c r="B64" s="162"/>
      <c r="C64" s="162"/>
      <c r="D64" s="81">
        <f>SUM(D2:D63)</f>
        <v>0</v>
      </c>
    </row>
  </sheetData>
  <mergeCells count="1">
    <mergeCell ref="A64:C6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a 6 9 a c f 6 - e d b a - 4 7 5 a - 8 c 3 3 - 1 3 4 c b 8 d 3 9 f 4 d "   x m l n s = " h t t p : / / s c h e m a s . m i c r o s o f t . c o m / D a t a M a s h u p " > A A A A A K M N A A B Q S w M E F A A C A A g A + X N X W 0 3 N H o y l A A A A 9 g A A A B I A H A B D b 2 5 m a W c v U G F j a 2 F n Z S 5 4 b W w g o h g A K K A U A A A A A A A A A A A A A A A A A A A A A A A A A A A A h Y 8 x D o I w G I W v Q r r T F t B o y E 8 Z j J s k J C b G t S k V G q A Y W i x 3 c / B I X k G M o m 6 O 7 3 v f 8 N 7 9 e o N 0 b B v v I n u j O p 2 g A F P k S S 2 6 Q u k y Q Y M 9 + W u U M s i 5 q H k p v U n W J h 5 N k a D K 2 n N M i H M O u w h 3 f U l C S g N y z H Z 7 U c m W o 4 + s / s u + 0 s Z y L S R i c H i N Y S E O F i u 8 p B G m Q G Y I m d J f I Z z 2 P t s f C J u h s U M v m T R + v g U y R y D v D + w B U E s D B B Q A A g A I A P l z V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c 1 d b h G x o D J w K A A A f P w A A E w A c A E Z v c m 1 1 b G F z L 1 N l Y 3 R p b 2 4 x L m 0 g o h g A K K A U A A A A A A A A A A A A A A A A A A A A A A A A A A A A 7 V p f b 9 s 4 E n 8 v 0 O 9 A a L G A A 7 i + O G l 7 h + x l F 6 6 t p L 5 L 7 a z l t l g k w Y G R m J a 7 k u i j J F / S I F / k 3 v p 4 D / u 0 b / e a L 3 Z D 0 p I o i Z T d t E V 7 u + l D W 5 P D + f O b 4 Y i c Y U L 8 l L I Y e e r f / n c P H z x 8 k L z F n A R o x F L s i 8 l 9 F J L 0 4 Q M E f 6 a c v i F i x L 3 0 S d g b Z p y T O H 3 N + C / n j P 3 S 2 b o + m e C I 7 D t z f B 7 i v n N 2 c z J k c Q o k Z w 8 f 0 F j n o U u a k T i g E Q U y Z h R 2 w M K A 8 N 4 B D U n S c Y Z 7 p y 8 T w p P T w e 7 T J 6 c j 5 m c R r E x O R z h l C R K D a B i y L D h 9 Q R K M A o I G V 1 m A T 3 e 2 d 5 6 c 9 r d 7 a O q n 2 T k n p + P J a D w c j K Y z 1 z s 9 Z h w B + a m m i b P V V W p 8 4 w y 4 / 5 Y u g T n I C o W Q C x q m H A c s 6 T u g n j C W 9 D w S A o g z 9 q + k o x T v I o L 9 t + h k k K a c n m c p S c 5 + O H l O g 4 D E Z z + g v 3 6 P U p 6 R U s g 4 X j I f c 3 S R x T 6 9 / S 1 G C 7 C R x T i k 7 3 C A N U G D I B i y M I v i T r t m X e T M O Y 6 T C 8 Y j 4 I s V q b N S 6 x v j Z K f w 1 1 a p m Z K G E + R D M M Q s A v C Q j 6 N z C n I 0 v Q A 7 8 L 0 i T j r r D e q i a 0 d E i 1 D U Y x n 3 S U / + v C k l T 8 E W I X Y l / 5 8 Z T W F p E / V S a L u u Q q Q u y g L R T c N 2 E U a p i G l E L h c Y Y q T i E V e O y f 8 X n r G q b n W L 4 q U Y C O 2 E O U Y f F W 4 X W p G f S b Q I I V o 1 h 8 3 p g h V W l 2 o W z J S M + d W C a J A Z T e x e 1 w F L Y R V K y W V 6 I 8 A c x x R S B C w N E Y W 4 4 U s c s p w o w C l J a U Q k 4 Q G N N 6 A a 5 7 M A H F h F U t a Q e C A C n C X 5 O I 6 v 5 L A 0 G S y I S E D L 2 V L P k Z S O Y V u m T S s m K k 5 a K O R 6 F N A l T U Q o 2 z m 0 0 M i d l c g o g D k w 9 e n j n v C B n H y B Y / I z s 4 0 r s 3 K O c R a d E 5 7 z X M K u w m q D C S p s o J o R 2 N L t J I P h a 6 u Q l Q 4 p f A / C t T r Y q D Q d b C R z M S 4 T 9 v C 1 j Q N E Z R M k F d i E U y O 0 H m S c l V N r M 4 O Q 8 B S j R 2 g i A k 5 5 x 8 A 9 V w t L 8 q R B 3 8 B S 0 q 1 n Z I J a u A e S B e z r J L 1 9 H 0 s x 2 E 9 h P x o 9 U y e H P O F b a J X 0 j V k 3 y N e y B s O S D H I 8 x D / j x G 7 d B n S 3 7 y 9 p x D a i / D X e j N I r p p u O G T I 4 x j A k P y U c I p T 6 z b y T x 5 g I Y o y + N U g 4 5 N m i W J f n J S 8 7 Z z y g M S R i S A 0 c B A h l 6 1 Q v z 6 m v 9 k 9 9 Z r B I a Z o F p J n S 5 r e / p l n Y V H R E F h i i K 5 J n m M Y i E t 7 + 5 4 L F D C 0 4 B U s W 5 U Y s J K p N E U l k 7 e E N B M J J r Q S S A 2 w X D 5 I / e G W R t W 6 Y n O M G C z S 3 R z I 5 r Y m i N q K C k 1 / k M R a v C 8 s N a A u + X G W + 9 U z b C W c 5 H i 2 u 0 W l s 3 t E 0 M + d Z T S M z Q X U r J F S m k g T O n 4 a c 9 6 0 8 V r Q t a O c u j n E f x L 2 2 o M 7 9 G O 4 b F O 4 6 c H h K W A i H l x Q H j U 0 L R P J r 0 k Z z + + 8 w F S j Z K U Y U w 6 m q m M f 1 e V f m 1 Q B O d h U e N R M 1 h b O k V V f j N H y 7 M 8 j N x r n c B O O k 0 l 5 M t S i e r 7 T r X J o m c 2 a T s A G 0 i a 4 J t o m q D r i J x g S 6 M Z v X c W 9 X 3 0 q i 4 9 9 m m Z V A 8 0 O 7 P S W H u i n j G D K C 2 B y J P H z 4 8 o v S S P t q u H p A z C f r B 0 i V U L X Q M J 0 k c y L T i c G o E l q w h A L i D f F m 6 p i 8 w S Z q l b Q a n 3 j 9 s N N w U n G 0 q c 9 A L u y t E r 5 Y b / 3 Q 9 N R n h v v t n 4 Q N e K 2 I 2 n l V z t y G q O D c f M 6 B a 5 3 g C R F p z 1 t m K l P w 6 Z T G J N I g M E e 4 O h a 1 Z d I 6 R R s f S z r T J o 2 r R Y g T 3 r h X 5 k f b o P l x L n J s f q x t o y k / q q 1 U x b e 5 h W p E l n B l V 9 s R K M M Q R + J S K T f G E j e v x q U J a p 3 g u c l C z a 4 P X K i b 8 a F L N Z w 2 X 9 q s 2 J Q l F 7 1 C F b G l V q G q 1 k m 6 j d q Q p b p h L G a Y a x d a u a J Z o q h V J T Q b X g E b D u d B U d r B 7 y p F n B m B I Z 8 A R U Y 6 J m u 7 j i i B / k P 8 e + h 0 V + Q 8 X z e H m 0 D X V P F o k 9 6 3 i m 8 q q s S j T y l + Z 3 P x f Z A r T E d 3 E y 1 o 4 B 4 o L r t X t / 9 N / C z U w 6 d W P 0 t M C u z I k p m p o C R 4 9 1 4 u 4 B a q X 8 o 0 4 S O 6 p H B F z G u G 8 D X k g g O N Z M b j W s 1 z E d K 0 K D Q a d Y b g M u k g V 0 K Y K h Z i 5 b M r F / t v R 0 o M 4 Z 1 r g A 4 2 4 o 8 Z S 4 m X X o m C Z L L s o g s c J m T L W C v r 9 Y 3 S e j s V Y P W d 1 l 9 b k l w H h R F j q c i a w h 5 o Z U G / s Z H 6 G + Y N U S Q 1 1 A e N J c G K P H V H E T V i Y B R X M 9 U E L n E k + B u j s W m P r 2 r n B g D A 6 r x t I 4 9 C h 2 L E y Y d g m W D 5 d x o H v R l 9 8 z a d Z u D z U i e P 5 L X f 2 9 8 K P u 1 l b q M Z V Z H w w Z q M J S L T F 8 9 m L h q 5 6 N C d u N 5 P H h K j g 2 P 3 6 G g 8 m n r o J 6 Q o P D H s v T x 2 Z 6 / G 3 n Q m f r n e f D C a y o T q D p 8 P 0 O B o P i h / A c e h 6 7 l i 4 M V 0 P n 4 1 1 U f m L 2 e T q Z o a D U D Q Y C R + P J / O B r P x F B 0 9 e q X / P B h 5 6 B E 6 c K X Q k e s N B x N P L j 6 e T o + k t o f i 7 5 V H J N 7 X h a 2 9 l Z 3 F b 7 P B x b T F 8 m K + C k E x X G J R D F V B q Q 1 r W B Q z T Z i K q Q I v j V g D r h i t I d g Y r 0 J Z Q K R h W g z m 4 J b I H F Z + l n B b M s r O 2 o x i D m 2 R R 8 w g F r 2 J q o f r i J Z k b a l k Z 8 N U I j 4 e H w R C W 7 f L 3 p g z 6 G d P q K s c Y s u l + a Z e B b g D O J S d 3 j U K 6 i 1 g Y 0 / r M z e D t 3 d 7 C K 5 + 7 9 j G r e A J X s K l U 5 6 8 + 6 C K 0 u l 6 2 9 T l 1 k l 1 Q 4 8 x v 3 0 f E T g U C g 5 m s 2 E a o 5 N x A r T g O E j R P 2 a E X + 2 L f n E X P Y M k y 6 / G A Y i j F 5 T w f S M P O G 9 A a O 4 7 i l p c d 2 r c Z g S 8 D w p J r m d V V x i 6 j m v d A s e E X g 5 / R z O y e 1 I c L v a d 7 0 C R V R z u 9 / t / 7 i I 3 9 l l A 4 z f 7 T 5 9 s b / f 1 c 8 e + d g S Z w B X g r I x 6 W I T P i T h t J W j B G W w o C v 8 t 4 / 1 Y j K X k O c E Q K G U 3 / m Q 1 P g h D z 8 c h 5 o m y v R K w F t 4 S n x N 0 k M X y n Y R E E K A V q o N Y 5 9 p x y K U 8 A / I D g A 2 O Y P I K 4 e w 5 6 7 B 0 b h x 0 1 g 6 9 G W 8 d Y w Q b 7 F w 6 e g v t f 1 8 S f x k H f S 4 n C b 6 5 o 1 p l t D 0 1 M W 0 W 1 N n Z + r K 5 x k 1 k 2 e O z p J k d S 5 p R V n 9 8 q p F 8 P m O 6 s X v H E t E 7 1 o h + f J 9 x F J w b Z B 0 7 7 D r U H 5 N 5 P r m f v u r E o 7 b 4 F 3 7 e V s s z v 6 + X b a i z K x K R / X W b J L h / 4 Z Y j 8 Q V e u a 1 c t O F L N + U v 8 z c H Z v 7 g L 9 6 + k i d t E J v m F p 8 b o 1 C 0 4 0 N T k 3 A c y y K + a d 2 E y a c f L C 6 f y W i z B / A d l I 6 z 8 x 5 R s Z q C / w 2 T U z 9 b m P U d Z I m O k 8 6 Q J D 7 E k f n 9 X U S N X V C P J i m J M M J V r m V D N Y t 1 R H W W e I F F k 8 u 3 z M u I A f Q y y 2 M s V 7 x / i I C 9 5 U X R R o + d y p d 4 o w 2 c Y O w 6 l / 6 3 N K U 1 M y w U K k a M k 5 U X Q k Y K 6 W k 7 i L C L x S M A U g n s y t Y c E s 7 X k H y B 1 1 k q n v a Q P V w r A b S H 1 s W T C m G g s 4 V y H v 5 7 q G U j i K k 8 G S j C l t R Q 7 l A g b d u t Z Q z t o Y 3 y y R 6 q Z 5 Y c u N X G 3 0 P 2 D J B v y j 1 k 2 Z 7 / D 1 3 G + 5 7 i f U / x j l 0 t Y y P x L r 2 t O 3 Y y j X 2 u + z 7 m H f u Y H 9 Q S a H Q 0 P 1 0 7 4 K M 6 n i Y j y s b m f a v z v t X 5 B 2 h 1 j v I c C 0 e B R L y U h 2 O a s W Z i a X K i k k N e H z k p b m 5 n 6 E / o L 0 8 f b 2 9 X j j p 3 a 2 a a F B U d T f 3 T Y b L U 2 D E s 5 a 2 v 3 + / + j u v 3 u 9 b 6 / e 4 n q t / v f u b 6 v c 0 7 l r r w 7 n 3 9 f h 2 c G 9 X v b b D r U H 9 M / f 6 T + + n r q 9 / / D 1 B L A Q I t A B Q A A g A I A P l z V 1 t N z R 6 M p Q A A A P Y A A A A S A A A A A A A A A A A A A A A A A A A A A A B D b 2 5 m a W c v U G F j a 2 F n Z S 5 4 b W x Q S w E C L Q A U A A I A C A D 5 c 1 d b D 8 r p q 6 Q A A A D p A A A A E w A A A A A A A A A A A A A A A A D x A A A A W 0 N v b n R l b n R f V H l w Z X N d L n h t b F B L A Q I t A B Q A A g A I A P l z V 1 u E b G g M n A o A A B 8 / A A A T A A A A A A A A A A A A A A A A A O I B A A B G b 3 J t d W x h c y 9 T Z W N 0 a W 9 u M S 5 t U E s F B g A A A A A D A A M A w g A A A M s M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n e A A A A A A A A p 9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Z 0 F B Q U F B Q U F B Q W R U b E p t b 2 N h c l J M Z m t P R E R i a T N W T 0 l s U n l Z V z V 6 W m 0 5 e W J X R n l J R 0 Z 5 W T J o c G R t O G d a R 1 V n V W 1 W d V p H b H R h V 1 Z 1 Z E c 4 Q U F B Q U F B Q U F B Q U F B Q U Z 2 U z d h T D B s V 1 U r W n g r a G t B N 1 V O a 3 h S R G I y N X p k V 3 g w W V h N Z 1 l Y V j R h V 3 h w W V h K b G N 3 Q U J I V T V T W n F I R 3 E w U z M 1 R G d 3 M j R 0 M V R n Q U F B Q U F B Q U F B Q W 0 0 R G 9 O M D V n M F U 2 Q l N z W U g v c T U r T E I x V W N t R n V j M l p 2 Y 2 0 x a G N p Q m h j b U 5 v Y V h a d k l H U m x J R V Z 6 Z E d G a 2 J 3 Q U F B Z 0 F B Q U F B Q U F B Q 0 h y O F R Z S U Y 5 V l Q 0 d 0 R E T n N x e G 8 3 N E Z F T n Z i b k 4 x Y k h S a G N 5 Q m h k W G h w Y k d s a G N t V n p B Q U d i Z 0 9 n M 1 R t R F J U b 0 Z L e G d m K 3 J u N H N B Q U F B Q U F B Q U F B Q 3 V 2 W G x h b m d x Z l Q 1 T l N D Q V F v R n R u V E l W U n l Z V z V 6 W m 0 5 e W J X R n l J R 0 Z 5 W T J o c G R t O G d a R 1 V n U l h O M F l X U n Z J Q 2 d 5 S 1 F B Q U J B Q U F B Q U F B Q U F B W D V o R U l E b V l 2 U m J u S H E w c j J Y M m l s R k V O d m J u T j F i S F J o Y 3 l C a G R Y a H B i R 2 x o Y 2 1 W e k F B R 3 V 2 W G x h b m d x Z l Q 1 T l N D Q V F v R n R u V E F B Q U F B Q T 0 9 I i A v P j w v U 3 R h Y m x l R W 5 0 c m l l c z 4 8 L 0 l 0 Z W 0 + P E l 0 Z W 0 + P E l 0 Z W 1 M b 2 N h d G l v b j 4 8 S X R l b V R 5 c G U + R m 9 y b X V s Y T w v S X R l b V R 5 c G U + P E l 0 Z W 1 Q Y X R o P l N l Y 3 R p b 2 4 x L 0 R v d G F j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F k N j Q 5 Y z U t Y T Y 3 O S 0 0 N T A 1 L T k 0 Y z k t Y T c 5 N j E 2 N T V m N 2 E z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x h c 3 R V c G R h d G V k I i B W Y W x 1 Z T 0 i Z D I w M j U t M T A t M j N U M T k 6 M z E 6 N D g u O T I 1 O D k z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j a W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R p b W l l b n R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F j M 2 Z j Y z g t N D Z m Y y 0 0 N W M 4 L T k 0 Y j A t M D k y M T I w M z I 1 Z D E 2 I i A v P j x F b n R y e S B U e X B l P S J G a W x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G l 2 b 3 R P Y m p l Y 3 R O Y W 1 l I i B W Y W x 1 Z T 0 i c 1 J l b m R p b W l l b n R v I V R h Y m x h R G l u w 6 F t a W N h M S I g L z 4 8 R W 5 0 c n k g V H l w Z T 0 i R m l s b F R v R G F 0 Y U 1 v Z G V s R W 5 h Y m x l Z C I g V m F s d W U 9 I m w w I i A v P j x F b n R y e S B U e X B l P S J G a W x s T 2 J q Z W N 0 V H l w Z S I g V m F s d W U 9 I n N Q a X Z v d F R h Y m x l I i A v P j x F b n R y e S B U e X B l P S J G a W x s R X J y b 3 J D b 3 V u d C I g V m F s d W U 9 I m w w I i A v P j x F b n R y e S B U e X B l P S J G a W x s T G F z d F V w Z G F 0 Z W Q i I F Z h b H V l P S J k M j A y N S 0 x M C 0 y M 1 Q x O T o z M T o 1 M C 4 w O D A 0 M T U 2 W i I g L z 4 8 R W 5 0 c n k g V H l w Z T 0 i R m l s b E N v b H V t b l R 5 c G V z I i B W Y W x 1 Z T 0 i c 0 J n W U R B d 1 V G Q l F V R k J R V U Z B d 0 1 E Q X d V R E J R V U Z C U V V G Q l F V R k F 3 W U Z B Q U F B Q m d Z R 0 F B V U Z C U V V G Q l F V R k J R V U Z C U V V G Q X d V R E J R Q U F B Q U F E Q U F B Q U F B Q U R B d 0 1 E Q X d V R E F 3 T U R B d 1 V B Q U F V R k F B Q U R B d 0 1 G Q l F V R k F 3 T U F B d 0 F E Q U F N Q U F 3 Q U F B Q U F B Q U F B Q U F B Q U F B Q U F B Q U F r S k F B Q U F B Q U F B Q U E 9 P S I g L z 4 8 R W 5 0 c n k g V H l w Z T 0 i R m l s b E V y c m 9 y Q 2 9 k Z S I g V m F s d W U 9 I n N V b m t u b 3 d u I i A v P j x F b n R y e S B U e X B l P S J G a W x s Q 2 9 s d W 1 u T m F t Z X M i I F Z h b H V l P S J z W y Z x d W 9 0 O 0 F H J n F 1 b 3 Q 7 L C Z x d W 9 0 O 0 5 P T U J S R S B H R U 5 F U 1 l T J n F 1 b 3 Q 7 L C Z x d W 9 0 O 0 N v b n R l c 3 R h Z G F z J n F 1 b 3 Q 7 L C Z x d W 9 0 O 0 1 h b m V q b y Z x d W 9 0 O y w m c X V v d D t N Y W 5 l a m 8 g b W V k a W 8 m c X V v d D s s J n F 1 b 3 Q 7 Q 2 9 u d m V y c 2 F j a c O z b i B t Z W R p Y S Z x d W 9 0 O y w m c X V v d D t S Z X R l b m N p w 7 N u I G 1 l Z G l h J n F 1 b 3 Q 7 L C Z x d W 9 0 O 0 F D V y B t Z W R p b y Z x d W 9 0 O y w m c X V v d D t N Y W 5 l a m 8 g d G 9 0 Y W w m c X V v d D s s J n F 1 b 3 Q 7 Q 2 9 u d m V y c 2 F j a c O z b i B 0 b 3 R h b C Z x d W 9 0 O y w m c X V v d D t S Z X R l b m N p w 7 N u I H R v d G F s J n F 1 b 3 Q 7 L C Z x d W 9 0 O 1 R v d G F s I G R l I E F D V y Z x d W 9 0 O y w m c X V v d D t S Z X R l b m l k Y S Z x d W 9 0 O y w m c X V v d D t U c m F u c 2 Z l c m l k Y X M m c X V v d D s s J n F 1 b 3 Q 7 U 2 F s a W V u d G U m c X V v d D s s J n F 1 b 3 Q 7 Q W x l c n R h I C 0 g T m 8 g Y 2 9 u d G V z d G E m c X V v d D s s J n F 1 b 3 Q 7 V G 9 0 Y W w g Z G U g Y W x l c n R h c y A t I E 5 v I G N v b n R l c 3 R h J n F 1 b 3 Q 7 L C Z x d W 9 0 O 0 F s Z X J 0 Y S Z x d W 9 0 O y w m c X V v d D t U b 3 R h b C B k Z S B h b G V y d G F z J n F 1 b 3 Q 7 L C Z x d W 9 0 O 0 1 l Z G l h I H F 1 Z S B l c 3 T D o W 4 g Y 2 9 u d G F j d G F u Z G 8 m c X V v d D s s J n F 1 b 3 Q 7 T W V k a W E g c X V l I G V z d M O h b i B t Y X J j Y W 5 k b y Z x d W 9 0 O y w m c X V v d D t U b 3 R h b C B x d W U g Z X N 0 w 6 F u I G N v b n R h Y 3 R h b m R v J n F 1 b 3 Q 7 L C Z x d W 9 0 O 1 R v d G F s I H F 1 Z S B l c 3 T D o W 4 g b W F y Y 2 F u Z G 8 m c X V v d D s s J n F 1 b 3 Q 7 V G 9 0 Y W w g Z G U g c 3 V w Z X J 2 a X N v c m V z J n F 1 b 3 Q 7 L C Z x d W 9 0 O 0 1 l Z G l h I G R l I H N 1 c G V y d m l z b 3 J l c y Z x d W 9 0 O y w m c X V v d D t N w 6 F 4 a W 1 v I G R l I H N 1 c G V y d m l z b 3 J l c y Z x d W 9 0 O y w m c X V v d D t N w 6 1 u a W 1 v I G R l I H N 1 c G V y d m l z b 3 J l c y Z x d W 9 0 O y w m c X V v d D t T d X B l c n Z p c 2 9 y J n F 1 b 3 Q 7 L C Z x d W 9 0 O 0 N v c n J l b y B l b G V j d H L D s 2 5 p Y 2 8 m c X V v d D s s J n F 1 b 3 Q 7 V H J h b n N m Z X J l b m N p Y S A l J n F 1 b 3 Q 7 L C Z x d W 9 0 O 0 d y d X B v J n F 1 b 3 Q 7 L C Z x d W 9 0 O 1 N 1 Y m 9 y Z G l u Y W R v I G R p c m V j d G 8 g Z G U m c X V v d D s s J n F 1 b 3 Q 7 V W J p Y 2 F j a c O z b i Z x d W 9 0 O y w m c X V v d D t B c H R p d H V k Z X M m c X V v d D s s J n F 1 b 3 Q 7 V M O t d H V s b y Z x d W 9 0 O y w m c X V v d D t E Z X B h c n R h b W V u d G 8 m c X V v d D s s J n F 1 b 3 Q 7 V G V s w 6 l m b 2 5 v I H B y a W 5 j a X B h b C Z x d W 9 0 O y w m c X V v d D t B b G V y d G E g b c O t b m l t Y S Z x d W 9 0 O y w m c X V v d D t B b G V y d G E g b c O h e G l t Y S Z x d W 9 0 O y w m c X V v d D t B b G V y d G E g b c O t b m l t Y S A t I F N p b i B y Z X N w d W V z d G E m c X V v d D s s J n F 1 b 3 Q 7 Q W x l c n R h I G 3 D o X h p b W E g L S B T a W 4 g c m V z c H V l c 3 R h J n F 1 b 3 Q 7 L C Z x d W 9 0 O 0 3 D r W 5 p b W 8 g Z G U g b W F u Z W p v c y Z x d W 9 0 O y w m c X V v d D t N w 6 F 4 a W 1 v I G R l I G 1 h b m V q b 3 M m c X V v d D s s J n F 1 b 3 Q 7 T c O t b m l t b y B k Z S B j b 2 5 2 Z X J z Y W N p b 2 5 l c y Z x d W 9 0 O y w m c X V v d D t N w 6 F 4 a W 1 v I G R l I G N v b n Z l c n N h Y 2 l v b m V z J n F 1 b 3 Q 7 L C Z x d W 9 0 O 0 3 D r W 5 p b W 8 g Z G U g c m V 0 Z W 5 j a W 9 u Z X M m c X V v d D s s J n F 1 b 3 Q 7 T c O h e G l t b y B k Z S B y Z X R l b m N p b 2 5 l c y Z x d W 9 0 O y w m c X V v d D t S Z X N w d W V z d G E g b c O t b m l t Y S Z x d W 9 0 O y w m c X V v d D t S Z X N w d W V z d G E g b c O h e G l t Y S Z x d W 9 0 O y w m c X V v d D t N w 6 1 u a W 1 v I G R l I E F D V y Z x d W 9 0 O y w m c X V v d D t N w 6 F 4 a W 1 v I G R l I E F D V y Z x d W 9 0 O y w m c X V v d D t U c m F u c 2 Z l c m V u Y 2 l h I H N p b i B j b 2 5 z d W x 0 Y S Z x d W 9 0 O y w m c X V v d D s l I G R l I H R y Y W 5 z Z m V y Z W 5 j a W E g c 2 l u I G N v b n N 1 b H R h J n F 1 b 3 Q 7 L C Z x d W 9 0 O 1 R y Y W 5 z Z m V y Z W 5 j a W E g Y 2 9 u I G N v b n N 1 b H R h J n F 1 b 3 Q 7 L C Z x d W 9 0 O y U g Z G U g d H J h b n N m Z X J l b m N p Y S B j b 2 4 g Y 2 9 u c 3 V s d G E m c X V v d D s s J n F 1 b 3 Q 7 U H J l Z G l j d G l 2 b y B z b 2 x p Y 2 l 0 Y W R v J n F 1 b 3 Q 7 L C Z x d W 9 0 O 1 B y Z W Z l c m l k b y B z b 2 x p Y 2 l 0 Y W R v J n F 1 b 3 Q 7 L C Z x d W 9 0 O 8 O a b H R p b W 8 g c 2 9 s a W N p d G F k b y Z x d W 9 0 O y w m c X V v d D t E a W F u Y S B z b 2 x p Y 2 l 0 Y W R h J n F 1 b 3 Q 7 L C Z x d W 9 0 O 0 V z d M O h b m R h c i B z b 2 x p Y 2 l 0 Y W R v J n F 1 b 3 Q 7 L C Z x d W 9 0 O 1 B y Z W R p Y 3 R p d m 8 g d X N h Z G 8 m c X V v d D s s J n F 1 b 3 Q 7 U H J l Z m V y a W R v I H V z Y W R v J n F 1 b 3 Q 7 L C Z x d W 9 0 O 0 1 h b n V h b C B 1 c 2 F k b y Z x d W 9 0 O y w m c X V v d D v D m m x 0 a W 1 v I H V z Y W R v J n F 1 b 3 Q 7 L C Z x d W 9 0 O 0 R p Y W 5 h I H V z Y W R h J n F 1 b 3 Q 7 L C Z x d W 9 0 O 0 V z d M O h b m R h c i B 1 c 2 F k b y Z x d W 9 0 O y w m c X V v d D t Q c m V k a W N 0 a X Z v I H N v b G l j a X R h Z G 8 g J S Z x d W 9 0 O y w m c X V v d D t Q c m V m Z X J p Z G 8 g c 2 9 s a W N p d G F k b y A l J n F 1 b 3 Q 7 L C Z x d W 9 0 O 8 O a b H R p b W 8 g c 2 9 s a W N p d G F k b y A l J n F 1 b 3 Q 7 L C Z x d W 9 0 O 0 R p Y W 5 h I H N v b G l j a X R h Z G E g J S Z x d W 9 0 O y w m c X V v d D t F c 3 T D o W 5 k Y X I g c 2 9 s a W N p d G F k b y A l J n F 1 b 3 Q 7 L C Z x d W 9 0 O 1 B y Z W R p Y 3 R p d m 8 g d X N h Z G 8 g J S Z x d W 9 0 O y w m c X V v d D t Q c m V m Z X J p Z G 8 g d X N h Z G 8 g J S Z x d W 9 0 O y w m c X V v d D t N Y W 5 1 Y W w g d X N h Z G 8 g J S Z x d W 9 0 O y w m c X V v d D v D m m x 0 a W 1 v I H V z Y W R v I C U m c X V v d D s s J n F 1 b 3 Q 7 R G l h b m E g d X N h Z G E g J S Z x d W 9 0 O y w m c X V v d D t F c 3 T D o W 5 k Y X I g d X N h Z G 8 g J S Z x d W 9 0 O y w m c X V v d D t J b n N 0 Y W 5 j a W F z I G R l I G F j d G l 0 d W Q m c X V v d D s s J n F 1 b 3 Q 7 Q W N 0 a X R 1 Z C B t Z W R p Y S Z x d W 9 0 O y w m c X V v d D t S Z X R l b m N p w 7 N u I G 1 l Z G l h I G 1 h b m V q Y W R h J n F 1 b 3 Q 7 L C Z x d W 9 0 O 0 F D V y B t Z W R p b y B t Y W 5 l a m F k b y Z x d W 9 0 O y w m c X V v d D t J b n N 0 Y W 5 j a W F z I G R l I G F j d G l 0 d W Q g c G 9 z a X R p d m E m c X V v d D s s J n F 1 b 3 Q 7 S W 5 z d G F u Y 2 l h c y B k Z S B h Y 3 R p d H V k I G 5 l Z 2 F 0 a X Z h J n F 1 b 3 Q 7 L C Z x d W 9 0 O 0 F D V y Z x d W 9 0 O y w m c X V v d D t D b 2 5 0 Y W N 0 Y W 5 k b y Z x d W 9 0 O y w m c X V v d D t N Y X J j Y W 5 k b y Z x d W 9 0 O y w m c X V v d D t N w 6 F 4 L i B k Z S B j b 2 5 0 Y W N 0 b 3 M m c X V v d D s s J n F 1 b 3 Q 7 T c O h e C 4 g Z G U g b W F y Y 2 F j a W 9 u Z X M m c X V v d D s s J n F 1 b 3 Q 7 T c O t b i 4 g Z G U g Y 2 9 u d G F j d G 9 z J n F 1 b 3 Q 7 L C Z x d W 9 0 O 0 3 D r W 4 u I G R l I G 1 h c m N h Y 2 l v b m V z J n F 1 b 3 Q 7 L C Z x d W 9 0 O 0 N v b n Z l c n N h Y 2 n D s 2 4 m c X V v d D s s J n F 1 b 3 Q 7 R X J y b 3 I m c X V v d D s s J n F 1 b 3 Q 7 Q 2 9 u Z G l j a W 9 u Y W w g c 2 9 s a W N p d G F k b y Z x d W 9 0 O y w m c X V v d D t D b 2 5 k a W N p b 2 5 h b C B z b 2 x p Y 2 l 0 Y W R v I C U m c X V v d D s s J n F 1 b 3 Q 7 Q 2 9 u Z G l j a W 9 u Y W w g d X N h Z G 8 m c X V v d D s s J n F 1 b 3 Q 7 Q 2 9 u Z G l j a W 9 u Y W w g d X N h Z G 8 g J S Z x d W 9 0 O y w m c X V v d D t E a X J l Y 3 R v I H N v b G l j a X R h Z G 8 m c X V v d D s s J n F 1 b 3 Q 7 R G l y Z W N 0 b y B z b 2 x p Y 2 l 0 Y W R v I C U m c X V v d D s s J n F 1 b 3 Q 7 R G l y Z W N 0 b y B 1 c 2 F k b y Z x d W 9 0 O y w m c X V v d D t E a X J l Y 3 R v I H V z Y W R v I C U m c X V v d D s s J n F 1 b 3 Q 7 R G V 0 Z W 5 l c i Z x d W 9 0 O y w m c X V v d D t U b 3 R h b C B k Z S B k Z X R l b m N p b 2 5 l c y Z x d W 9 0 O y w m c X V v d D t N Z W R p Y S B k Z S B k Z X R l b m N p b 2 5 l c y Z x d W 9 0 O y w m c X V v d D t N w 6 F 4 a W 1 v I G R l I G R l d G V u Y 2 l v b m V z J n F 1 b 3 Q 7 L C Z x d W 9 0 O 0 3 D r W 5 p b W 8 g Z G U g Z G V 0 Z W 5 j a W 9 u Z X M m c X V v d D s s J n F 1 b 3 Q 7 R G V 2 b 2 x 1 Y 2 n D s 2 4 g Z G U g b G x h b W F k Y X M g Y W N 0 a X Z h c y Z x d W 9 0 O y w m c X V v d D t U b 3 R h b C B k Z S B k Z X Z v b H V j a W 9 u Z X M g Z G U g b G x h b W F k Y X M g Y W N 0 a X Z h c y Z x d W 9 0 O y w m c X V v d D t N Z W R p Y S B k Z S B k Z X Z v b H V j a W 9 u Z X M g Z G U g b G x h b W F k Y X M g Y W N 0 a X Z h c y Z x d W 9 0 O y w m c X V v d D t N w 6 1 u a W 1 v I G R l I G R l d m 9 s d W N p b 2 5 l c y B k Z S B s b G F t Y W R h c y B h Y 3 R p d m F z J n F 1 b 3 Q 7 L C Z x d W 9 0 O 0 3 D o X h p b W 8 g Z G U g Z G V 2 b 2 x 1 Y 2 l v b m V z I G R l I G x s Y W 1 h Z G F z I G F j d G l 2 Y X M m c X V v d D s s J n F 1 b 3 Q 7 R G 9 0 Y W N p b 2 4 u R E 5 J J n F 1 b 3 Q 7 L C Z x d W 9 0 O 0 R v d G F j a W 9 u L k 5 P T U J S R S B E R S B H R U 5 F U 1 l T I C Z x d W 9 0 O y w m c X V v d D t E b 3 R h Y 2 l v b i 5 B U E V M T E l E T 1 M g W S B O T 0 1 C U k V T J n F 1 b 3 Q 7 L C Z x d W 9 0 O 0 R v d G F j a W 9 u L l N V U E V S V k l T T 1 I m c X V v d D s s J n F 1 b 3 Q 7 R G 9 0 Y W N p b 2 4 u R V N U Q U R P J n F 1 b 3 Q 7 L C Z x d W 9 0 O 0 R v d G F j a W 9 u L k Z F Q 0 h B I E F M V E E m c X V v d D s s J n F 1 b 3 Q 7 R G 9 0 Y W N p b 2 4 u R k V D S E E g R E U g Q 0 V T R S Z x d W 9 0 O y w m c X V v d D t E b 3 R h Y 2 l v b i 5 N T 1 R J V k 8 g R E U g Q 0 V T R S Z x d W 9 0 O y w m c X V v d D t E b 3 R h Y 2 l v b i 5 U V V J O T y Z x d W 9 0 O y w m c X V v d D t E b 3 R h Y 2 l v b i 5 N T 0 R B T E l E Q U Q m c X V v d D s s J n F 1 b 3 Q 7 R G 9 0 Y W N p b 2 4 u S E 9 S Q V J J T y B M L V Y m c X V v d D s s J n F 1 b 3 Q 7 R G 9 0 Y W N p b 2 4 u S E 9 S Q V J J T y B G R F M g L S B G R V I m c X V v d D s s J n F 1 b 3 Q 7 R G 9 0 Y W N p b 2 4 u R E V T Q 0 F O U 0 8 m c X V v d D s s J n F 1 b 3 Q 7 R G 9 0 Y W N p b 2 4 u U E 9 P T C Z x d W 9 0 O 1 0 i I C 8 + P E V u d H J 5 I F R 5 c G U 9 I k Z p b G x T d G F 0 d X M i I F Z h b H V l P S J z Q 2 9 t c G x l d G U i I C 8 + P E V u d H J 5 I F R 5 c G U 9 I k Z p b G x D b 3 V u d C I g V m F s d W U 9 I m w 4 N y I g L z 4 8 R W 5 0 c n k g V H l w Z T 0 i U m V s Y X R p b 2 5 z a G l w S W 5 m b 0 N v b n R h a W 5 l c i I g V m F s d W U 9 I n N 7 J n F 1 b 3 Q 7 Y 2 9 s d W 1 u Q 2 9 1 b n Q m c X V v d D s 6 M T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5 k a W 1 p Z W 5 0 b y 9 B d X R v U m V t b 3 Z l Z E N v b H V t b n M x L n t B R y w w f S Z x d W 9 0 O y w m c X V v d D t T Z W N 0 a W 9 u M S 9 S Z W 5 k a W 1 p Z W 5 0 b y 9 B d X R v U m V t b 3 Z l Z E N v b H V t b n M x L n t O T 0 1 C U k U g R 0 V O R V N Z U y w x f S Z x d W 9 0 O y w m c X V v d D t T Z W N 0 a W 9 u M S 9 S Z W 5 k a W 1 p Z W 5 0 b y 9 B d X R v U m V t b 3 Z l Z E N v b H V t b n M x L n t D b 2 5 0 Z X N 0 Y W R h c y w y f S Z x d W 9 0 O y w m c X V v d D t T Z W N 0 a W 9 u M S 9 S Z W 5 k a W 1 p Z W 5 0 b y 9 B d X R v U m V t b 3 Z l Z E N v b H V t b n M x L n t N Y W 5 l a m 8 s M 3 0 m c X V v d D s s J n F 1 b 3 Q 7 U 2 V j d G l v b j E v U m V u Z G l t a W V u d G 8 v Q X V 0 b 1 J l b W 9 2 Z W R D b 2 x 1 b W 5 z M S 5 7 T W F u Z W p v I G 1 l Z G l v L D R 9 J n F 1 b 3 Q 7 L C Z x d W 9 0 O 1 N l Y 3 R p b 2 4 x L 1 J l b m R p b W l l b n R v L 0 F 1 d G 9 S Z W 1 v d m V k Q 2 9 s d W 1 u c z E u e 0 N v b n Z l c n N h Y 2 n D s 2 4 g b W V k a W E s N X 0 m c X V v d D s s J n F 1 b 3 Q 7 U 2 V j d G l v b j E v U m V u Z G l t a W V u d G 8 v Q X V 0 b 1 J l b W 9 2 Z W R D b 2 x 1 b W 5 z M S 5 7 U m V 0 Z W 5 j a c O z b i B t Z W R p Y S w 2 f S Z x d W 9 0 O y w m c X V v d D t T Z W N 0 a W 9 u M S 9 S Z W 5 k a W 1 p Z W 5 0 b y 9 B d X R v U m V t b 3 Z l Z E N v b H V t b n M x L n t B Q 1 c g b W V k a W 8 s N 3 0 m c X V v d D s s J n F 1 b 3 Q 7 U 2 V j d G l v b j E v U m V u Z G l t a W V u d G 8 v Q X V 0 b 1 J l b W 9 2 Z W R D b 2 x 1 b W 5 z M S 5 7 T W F u Z W p v I H R v d G F s L D h 9 J n F 1 b 3 Q 7 L C Z x d W 9 0 O 1 N l Y 3 R p b 2 4 x L 1 J l b m R p b W l l b n R v L 0 F 1 d G 9 S Z W 1 v d m V k Q 2 9 s d W 1 u c z E u e 0 N v b n Z l c n N h Y 2 n D s 2 4 g d G 9 0 Y W w s O X 0 m c X V v d D s s J n F 1 b 3 Q 7 U 2 V j d G l v b j E v U m V u Z G l t a W V u d G 8 v Q X V 0 b 1 J l b W 9 2 Z W R D b 2 x 1 b W 5 z M S 5 7 U m V 0 Z W 5 j a c O z b i B 0 b 3 R h b C w x M H 0 m c X V v d D s s J n F 1 b 3 Q 7 U 2 V j d G l v b j E v U m V u Z G l t a W V u d G 8 v Q X V 0 b 1 J l b W 9 2 Z W R D b 2 x 1 b W 5 z M S 5 7 V G 9 0 Y W w g Z G U g Q U N X L D E x f S Z x d W 9 0 O y w m c X V v d D t T Z W N 0 a W 9 u M S 9 S Z W 5 k a W 1 p Z W 5 0 b y 9 B d X R v U m V t b 3 Z l Z E N v b H V t b n M x L n t S Z X R l b m l k Y S w x M n 0 m c X V v d D s s J n F 1 b 3 Q 7 U 2 V j d G l v b j E v U m V u Z G l t a W V u d G 8 v Q X V 0 b 1 J l b W 9 2 Z W R D b 2 x 1 b W 5 z M S 5 7 V H J h b n N m Z X J p Z G F z L D E z f S Z x d W 9 0 O y w m c X V v d D t T Z W N 0 a W 9 u M S 9 S Z W 5 k a W 1 p Z W 5 0 b y 9 B d X R v U m V t b 3 Z l Z E N v b H V t b n M x L n t T Y W x p Z W 5 0 Z S w x N H 0 m c X V v d D s s J n F 1 b 3 Q 7 U 2 V j d G l v b j E v U m V u Z G l t a W V u d G 8 v Q X V 0 b 1 J l b W 9 2 Z W R D b 2 x 1 b W 5 z M S 5 7 Q W x l c n R h I C 0 g T m 8 g Y 2 9 u d G V z d G E s M T V 9 J n F 1 b 3 Q 7 L C Z x d W 9 0 O 1 N l Y 3 R p b 2 4 x L 1 J l b m R p b W l l b n R v L 0 F 1 d G 9 S Z W 1 v d m V k Q 2 9 s d W 1 u c z E u e 1 R v d G F s I G R l I G F s Z X J 0 Y X M g L S B O b y B j b 2 5 0 Z X N 0 Y S w x N n 0 m c X V v d D s s J n F 1 b 3 Q 7 U 2 V j d G l v b j E v U m V u Z G l t a W V u d G 8 v Q X V 0 b 1 J l b W 9 2 Z W R D b 2 x 1 b W 5 z M S 5 7 Q W x l c n R h L D E 3 f S Z x d W 9 0 O y w m c X V v d D t T Z W N 0 a W 9 u M S 9 S Z W 5 k a W 1 p Z W 5 0 b y 9 B d X R v U m V t b 3 Z l Z E N v b H V t b n M x L n t U b 3 R h b C B k Z S B h b G V y d G F z L D E 4 f S Z x d W 9 0 O y w m c X V v d D t T Z W N 0 a W 9 u M S 9 S Z W 5 k a W 1 p Z W 5 0 b y 9 B d X R v U m V t b 3 Z l Z E N v b H V t b n M x L n t N Z W R p Y S B x d W U g Z X N 0 w 6 F u I G N v b n R h Y 3 R h b m R v L D E 5 f S Z x d W 9 0 O y w m c X V v d D t T Z W N 0 a W 9 u M S 9 S Z W 5 k a W 1 p Z W 5 0 b y 9 B d X R v U m V t b 3 Z l Z E N v b H V t b n M x L n t N Z W R p Y S B x d W U g Z X N 0 w 6 F u I G 1 h c m N h b m R v L D I w f S Z x d W 9 0 O y w m c X V v d D t T Z W N 0 a W 9 u M S 9 S Z W 5 k a W 1 p Z W 5 0 b y 9 B d X R v U m V t b 3 Z l Z E N v b H V t b n M x L n t U b 3 R h b C B x d W U g Z X N 0 w 6 F u I G N v b n R h Y 3 R h b m R v L D I x f S Z x d W 9 0 O y w m c X V v d D t T Z W N 0 a W 9 u M S 9 S Z W 5 k a W 1 p Z W 5 0 b y 9 B d X R v U m V t b 3 Z l Z E N v b H V t b n M x L n t U b 3 R h b C B x d W U g Z X N 0 w 6 F u I G 1 h c m N h b m R v L D I y f S Z x d W 9 0 O y w m c X V v d D t T Z W N 0 a W 9 u M S 9 S Z W 5 k a W 1 p Z W 5 0 b y 9 B d X R v U m V t b 3 Z l Z E N v b H V t b n M x L n t U b 3 R h b C B k Z S B z d X B l c n Z p c 2 9 y Z X M s M j N 9 J n F 1 b 3 Q 7 L C Z x d W 9 0 O 1 N l Y 3 R p b 2 4 x L 1 J l b m R p b W l l b n R v L 0 F 1 d G 9 S Z W 1 v d m V k Q 2 9 s d W 1 u c z E u e 0 1 l Z G l h I G R l I H N 1 c G V y d m l z b 3 J l c y w y N H 0 m c X V v d D s s J n F 1 b 3 Q 7 U 2 V j d G l v b j E v U m V u Z G l t a W V u d G 8 v Q X V 0 b 1 J l b W 9 2 Z W R D b 2 x 1 b W 5 z M S 5 7 T c O h e G l t b y B k Z S B z d X B l c n Z p c 2 9 y Z X M s M j V 9 J n F 1 b 3 Q 7 L C Z x d W 9 0 O 1 N l Y 3 R p b 2 4 x L 1 J l b m R p b W l l b n R v L 0 F 1 d G 9 S Z W 1 v d m V k Q 2 9 s d W 1 u c z E u e 0 3 D r W 5 p b W 8 g Z G U g c 3 V w Z X J 2 a X N v c m V z L D I 2 f S Z x d W 9 0 O y w m c X V v d D t T Z W N 0 a W 9 u M S 9 S Z W 5 k a W 1 p Z W 5 0 b y 9 B d X R v U m V t b 3 Z l Z E N v b H V t b n M x L n t T d X B l c n Z p c 2 9 y L D I 3 f S Z x d W 9 0 O y w m c X V v d D t T Z W N 0 a W 9 u M S 9 S Z W 5 k a W 1 p Z W 5 0 b y 9 B d X R v U m V t b 3 Z l Z E N v b H V t b n M x L n t D b 3 J y Z W 8 g Z W x l Y 3 R y w 7 N u a W N v L D I 4 f S Z x d W 9 0 O y w m c X V v d D t T Z W N 0 a W 9 u M S 9 S Z W 5 k a W 1 p Z W 5 0 b y 9 B d X R v U m V t b 3 Z l Z E N v b H V t b n M x L n t U c m F u c 2 Z l c m V u Y 2 l h I C U s M j l 9 J n F 1 b 3 Q 7 L C Z x d W 9 0 O 1 N l Y 3 R p b 2 4 x L 1 J l b m R p b W l l b n R v L 0 F 1 d G 9 S Z W 1 v d m V k Q 2 9 s d W 1 u c z E u e 0 d y d X B v L D M w f S Z x d W 9 0 O y w m c X V v d D t T Z W N 0 a W 9 u M S 9 S Z W 5 k a W 1 p Z W 5 0 b y 9 B d X R v U m V t b 3 Z l Z E N v b H V t b n M x L n t T d W J v c m R p b m F k b y B k a X J l Y 3 R v I G R l L D M x f S Z x d W 9 0 O y w m c X V v d D t T Z W N 0 a W 9 u M S 9 S Z W 5 k a W 1 p Z W 5 0 b y 9 B d X R v U m V t b 3 Z l Z E N v b H V t b n M x L n t V Y m l j Y W N p w 7 N u L D M y f S Z x d W 9 0 O y w m c X V v d D t T Z W N 0 a W 9 u M S 9 S Z W 5 k a W 1 p Z W 5 0 b y 9 B d X R v U m V t b 3 Z l Z E N v b H V t b n M x L n t B c H R p d H V k Z X M s M z N 9 J n F 1 b 3 Q 7 L C Z x d W 9 0 O 1 N l Y 3 R p b 2 4 x L 1 J l b m R p b W l l b n R v L 0 F 1 d G 9 S Z W 1 v d m V k Q 2 9 s d W 1 u c z E u e 1 T D r X R 1 b G 8 s M z R 9 J n F 1 b 3 Q 7 L C Z x d W 9 0 O 1 N l Y 3 R p b 2 4 x L 1 J l b m R p b W l l b n R v L 0 F 1 d G 9 S Z W 1 v d m V k Q 2 9 s d W 1 u c z E u e 0 R l c G F y d G F t Z W 5 0 b y w z N X 0 m c X V v d D s s J n F 1 b 3 Q 7 U 2 V j d G l v b j E v U m V u Z G l t a W V u d G 8 v Q X V 0 b 1 J l b W 9 2 Z W R D b 2 x 1 b W 5 z M S 5 7 V G V s w 6 l m b 2 5 v I H B y a W 5 j a X B h b C w z N n 0 m c X V v d D s s J n F 1 b 3 Q 7 U 2 V j d G l v b j E v U m V u Z G l t a W V u d G 8 v Q X V 0 b 1 J l b W 9 2 Z W R D b 2 x 1 b W 5 z M S 5 7 Q W x l c n R h I G 3 D r W 5 p b W E s M z d 9 J n F 1 b 3 Q 7 L C Z x d W 9 0 O 1 N l Y 3 R p b 2 4 x L 1 J l b m R p b W l l b n R v L 0 F 1 d G 9 S Z W 1 v d m V k Q 2 9 s d W 1 u c z E u e 0 F s Z X J 0 Y S B t w 6 F 4 a W 1 h L D M 4 f S Z x d W 9 0 O y w m c X V v d D t T Z W N 0 a W 9 u M S 9 S Z W 5 k a W 1 p Z W 5 0 b y 9 B d X R v U m V t b 3 Z l Z E N v b H V t b n M x L n t B b G V y d G E g b c O t b m l t Y S A t I F N p b i B y Z X N w d W V z d G E s M z l 9 J n F 1 b 3 Q 7 L C Z x d W 9 0 O 1 N l Y 3 R p b 2 4 x L 1 J l b m R p b W l l b n R v L 0 F 1 d G 9 S Z W 1 v d m V k Q 2 9 s d W 1 u c z E u e 0 F s Z X J 0 Y S B t w 6 F 4 a W 1 h I C 0 g U 2 l u I H J l c 3 B 1 Z X N 0 Y S w 0 M H 0 m c X V v d D s s J n F 1 b 3 Q 7 U 2 V j d G l v b j E v U m V u Z G l t a W V u d G 8 v Q X V 0 b 1 J l b W 9 2 Z W R D b 2 x 1 b W 5 z M S 5 7 T c O t b m l t b y B k Z S B t Y W 5 l a m 9 z L D Q x f S Z x d W 9 0 O y w m c X V v d D t T Z W N 0 a W 9 u M S 9 S Z W 5 k a W 1 p Z W 5 0 b y 9 B d X R v U m V t b 3 Z l Z E N v b H V t b n M x L n t N w 6 F 4 a W 1 v I G R l I G 1 h b m V q b 3 M s N D J 9 J n F 1 b 3 Q 7 L C Z x d W 9 0 O 1 N l Y 3 R p b 2 4 x L 1 J l b m R p b W l l b n R v L 0 F 1 d G 9 S Z W 1 v d m V k Q 2 9 s d W 1 u c z E u e 0 3 D r W 5 p b W 8 g Z G U g Y 2 9 u d m V y c 2 F j a W 9 u Z X M s N D N 9 J n F 1 b 3 Q 7 L C Z x d W 9 0 O 1 N l Y 3 R p b 2 4 x L 1 J l b m R p b W l l b n R v L 0 F 1 d G 9 S Z W 1 v d m V k Q 2 9 s d W 1 u c z E u e 0 3 D o X h p b W 8 g Z G U g Y 2 9 u d m V y c 2 F j a W 9 u Z X M s N D R 9 J n F 1 b 3 Q 7 L C Z x d W 9 0 O 1 N l Y 3 R p b 2 4 x L 1 J l b m R p b W l l b n R v L 0 F 1 d G 9 S Z W 1 v d m V k Q 2 9 s d W 1 u c z E u e 0 3 D r W 5 p b W 8 g Z G U g c m V 0 Z W 5 j a W 9 u Z X M s N D V 9 J n F 1 b 3 Q 7 L C Z x d W 9 0 O 1 N l Y 3 R p b 2 4 x L 1 J l b m R p b W l l b n R v L 0 F 1 d G 9 S Z W 1 v d m V k Q 2 9 s d W 1 u c z E u e 0 3 D o X h p b W 8 g Z G U g c m V 0 Z W 5 j a W 9 u Z X M s N D Z 9 J n F 1 b 3 Q 7 L C Z x d W 9 0 O 1 N l Y 3 R p b 2 4 x L 1 J l b m R p b W l l b n R v L 0 F 1 d G 9 S Z W 1 v d m V k Q 2 9 s d W 1 u c z E u e 1 J l c 3 B 1 Z X N 0 Y S B t w 6 1 u a W 1 h L D Q 3 f S Z x d W 9 0 O y w m c X V v d D t T Z W N 0 a W 9 u M S 9 S Z W 5 k a W 1 p Z W 5 0 b y 9 B d X R v U m V t b 3 Z l Z E N v b H V t b n M x L n t S Z X N w d W V z d G E g b c O h e G l t Y S w 0 O H 0 m c X V v d D s s J n F 1 b 3 Q 7 U 2 V j d G l v b j E v U m V u Z G l t a W V u d G 8 v Q X V 0 b 1 J l b W 9 2 Z W R D b 2 x 1 b W 5 z M S 5 7 T c O t b m l t b y B k Z S B B Q 1 c s N D l 9 J n F 1 b 3 Q 7 L C Z x d W 9 0 O 1 N l Y 3 R p b 2 4 x L 1 J l b m R p b W l l b n R v L 0 F 1 d G 9 S Z W 1 v d m V k Q 2 9 s d W 1 u c z E u e 0 3 D o X h p b W 8 g Z G U g Q U N X L D U w f S Z x d W 9 0 O y w m c X V v d D t T Z W N 0 a W 9 u M S 9 S Z W 5 k a W 1 p Z W 5 0 b y 9 B d X R v U m V t b 3 Z l Z E N v b H V t b n M x L n t U c m F u c 2 Z l c m V u Y 2 l h I H N p b i B j b 2 5 z d W x 0 Y S w 1 M X 0 m c X V v d D s s J n F 1 b 3 Q 7 U 2 V j d G l v b j E v U m V u Z G l t a W V u d G 8 v Q X V 0 b 1 J l b W 9 2 Z W R D b 2 x 1 b W 5 z M S 5 7 J S B k Z S B 0 c m F u c 2 Z l c m V u Y 2 l h I H N p b i B j b 2 5 z d W x 0 Y S w 1 M n 0 m c X V v d D s s J n F 1 b 3 Q 7 U 2 V j d G l v b j E v U m V u Z G l t a W V u d G 8 v Q X V 0 b 1 J l b W 9 2 Z W R D b 2 x 1 b W 5 z M S 5 7 V H J h b n N m Z X J l b m N p Y S B j b 2 4 g Y 2 9 u c 3 V s d G E s N T N 9 J n F 1 b 3 Q 7 L C Z x d W 9 0 O 1 N l Y 3 R p b 2 4 x L 1 J l b m R p b W l l b n R v L 0 F 1 d G 9 S Z W 1 v d m V k Q 2 9 s d W 1 u c z E u e y U g Z G U g d H J h b n N m Z X J l b m N p Y S B j b 2 4 g Y 2 9 u c 3 V s d G E s N T R 9 J n F 1 b 3 Q 7 L C Z x d W 9 0 O 1 N l Y 3 R p b 2 4 x L 1 J l b m R p b W l l b n R v L 0 F 1 d G 9 S Z W 1 v d m V k Q 2 9 s d W 1 u c z E u e 1 B y Z W R p Y 3 R p d m 8 g c 2 9 s a W N p d G F k b y w 1 N X 0 m c X V v d D s s J n F 1 b 3 Q 7 U 2 V j d G l v b j E v U m V u Z G l t a W V u d G 8 v Q X V 0 b 1 J l b W 9 2 Z W R D b 2 x 1 b W 5 z M S 5 7 U H J l Z m V y a W R v I H N v b G l j a X R h Z G 8 s N T Z 9 J n F 1 b 3 Q 7 L C Z x d W 9 0 O 1 N l Y 3 R p b 2 4 x L 1 J l b m R p b W l l b n R v L 0 F 1 d G 9 S Z W 1 v d m V k Q 2 9 s d W 1 u c z E u e 8 O a b H R p b W 8 g c 2 9 s a W N p d G F k b y w 1 N 3 0 m c X V v d D s s J n F 1 b 3 Q 7 U 2 V j d G l v b j E v U m V u Z G l t a W V u d G 8 v Q X V 0 b 1 J l b W 9 2 Z W R D b 2 x 1 b W 5 z M S 5 7 R G l h b m E g c 2 9 s a W N p d G F k Y S w 1 O H 0 m c X V v d D s s J n F 1 b 3 Q 7 U 2 V j d G l v b j E v U m V u Z G l t a W V u d G 8 v Q X V 0 b 1 J l b W 9 2 Z W R D b 2 x 1 b W 5 z M S 5 7 R X N 0 w 6 F u Z G F y I H N v b G l j a X R h Z G 8 s N T l 9 J n F 1 b 3 Q 7 L C Z x d W 9 0 O 1 N l Y 3 R p b 2 4 x L 1 J l b m R p b W l l b n R v L 0 F 1 d G 9 S Z W 1 v d m V k Q 2 9 s d W 1 u c z E u e 1 B y Z W R p Y 3 R p d m 8 g d X N h Z G 8 s N j B 9 J n F 1 b 3 Q 7 L C Z x d W 9 0 O 1 N l Y 3 R p b 2 4 x L 1 J l b m R p b W l l b n R v L 0 F 1 d G 9 S Z W 1 v d m V k Q 2 9 s d W 1 u c z E u e 1 B y Z W Z l c m l k b y B 1 c 2 F k b y w 2 M X 0 m c X V v d D s s J n F 1 b 3 Q 7 U 2 V j d G l v b j E v U m V u Z G l t a W V u d G 8 v Q X V 0 b 1 J l b W 9 2 Z W R D b 2 x 1 b W 5 z M S 5 7 T W F u d W F s I H V z Y W R v L D Y y f S Z x d W 9 0 O y w m c X V v d D t T Z W N 0 a W 9 u M S 9 S Z W 5 k a W 1 p Z W 5 0 b y 9 B d X R v U m V t b 3 Z l Z E N v b H V t b n M x L n v D m m x 0 a W 1 v I H V z Y W R v L D Y z f S Z x d W 9 0 O y w m c X V v d D t T Z W N 0 a W 9 u M S 9 S Z W 5 k a W 1 p Z W 5 0 b y 9 B d X R v U m V t b 3 Z l Z E N v b H V t b n M x L n t E a W F u Y S B 1 c 2 F k Y S w 2 N H 0 m c X V v d D s s J n F 1 b 3 Q 7 U 2 V j d G l v b j E v U m V u Z G l t a W V u d G 8 v Q X V 0 b 1 J l b W 9 2 Z W R D b 2 x 1 b W 5 z M S 5 7 R X N 0 w 6 F u Z G F y I H V z Y W R v L D Y 1 f S Z x d W 9 0 O y w m c X V v d D t T Z W N 0 a W 9 u M S 9 S Z W 5 k a W 1 p Z W 5 0 b y 9 B d X R v U m V t b 3 Z l Z E N v b H V t b n M x L n t Q c m V k a W N 0 a X Z v I H N v b G l j a X R h Z G 8 g J S w 2 N n 0 m c X V v d D s s J n F 1 b 3 Q 7 U 2 V j d G l v b j E v U m V u Z G l t a W V u d G 8 v Q X V 0 b 1 J l b W 9 2 Z W R D b 2 x 1 b W 5 z M S 5 7 U H J l Z m V y a W R v I H N v b G l j a X R h Z G 8 g J S w 2 N 3 0 m c X V v d D s s J n F 1 b 3 Q 7 U 2 V j d G l v b j E v U m V u Z G l t a W V u d G 8 v Q X V 0 b 1 J l b W 9 2 Z W R D b 2 x 1 b W 5 z M S 5 7 w 5 p s d G l t b y B z b 2 x p Y 2 l 0 Y W R v I C U s N j h 9 J n F 1 b 3 Q 7 L C Z x d W 9 0 O 1 N l Y 3 R p b 2 4 x L 1 J l b m R p b W l l b n R v L 0 F 1 d G 9 S Z W 1 v d m V k Q 2 9 s d W 1 u c z E u e 0 R p Y W 5 h I H N v b G l j a X R h Z G E g J S w 2 O X 0 m c X V v d D s s J n F 1 b 3 Q 7 U 2 V j d G l v b j E v U m V u Z G l t a W V u d G 8 v Q X V 0 b 1 J l b W 9 2 Z W R D b 2 x 1 b W 5 z M S 5 7 R X N 0 w 6 F u Z G F y I H N v b G l j a X R h Z G 8 g J S w 3 M H 0 m c X V v d D s s J n F 1 b 3 Q 7 U 2 V j d G l v b j E v U m V u Z G l t a W V u d G 8 v Q X V 0 b 1 J l b W 9 2 Z W R D b 2 x 1 b W 5 z M S 5 7 U H J l Z G l j d G l 2 b y B 1 c 2 F k b y A l L D c x f S Z x d W 9 0 O y w m c X V v d D t T Z W N 0 a W 9 u M S 9 S Z W 5 k a W 1 p Z W 5 0 b y 9 B d X R v U m V t b 3 Z l Z E N v b H V t b n M x L n t Q c m V m Z X J p Z G 8 g d X N h Z G 8 g J S w 3 M n 0 m c X V v d D s s J n F 1 b 3 Q 7 U 2 V j d G l v b j E v U m V u Z G l t a W V u d G 8 v Q X V 0 b 1 J l b W 9 2 Z W R D b 2 x 1 b W 5 z M S 5 7 T W F u d W F s I H V z Y W R v I C U s N z N 9 J n F 1 b 3 Q 7 L C Z x d W 9 0 O 1 N l Y 3 R p b 2 4 x L 1 J l b m R p b W l l b n R v L 0 F 1 d G 9 S Z W 1 v d m V k Q 2 9 s d W 1 u c z E u e 8 O a b H R p b W 8 g d X N h Z G 8 g J S w 3 N H 0 m c X V v d D s s J n F 1 b 3 Q 7 U 2 V j d G l v b j E v U m V u Z G l t a W V u d G 8 v Q X V 0 b 1 J l b W 9 2 Z W R D b 2 x 1 b W 5 z M S 5 7 R G l h b m E g d X N h Z G E g J S w 3 N X 0 m c X V v d D s s J n F 1 b 3 Q 7 U 2 V j d G l v b j E v U m V u Z G l t a W V u d G 8 v Q X V 0 b 1 J l b W 9 2 Z W R D b 2 x 1 b W 5 z M S 5 7 R X N 0 w 6 F u Z G F y I H V z Y W R v I C U s N z Z 9 J n F 1 b 3 Q 7 L C Z x d W 9 0 O 1 N l Y 3 R p b 2 4 x L 1 J l b m R p b W l l b n R v L 0 F 1 d G 9 S Z W 1 v d m V k Q 2 9 s d W 1 u c z E u e 0 l u c 3 R h b m N p Y X M g Z G U g Y W N 0 a X R 1 Z C w 3 N 3 0 m c X V v d D s s J n F 1 b 3 Q 7 U 2 V j d G l v b j E v U m V u Z G l t a W V u d G 8 v Q X V 0 b 1 J l b W 9 2 Z W R D b 2 x 1 b W 5 z M S 5 7 Q W N 0 a X R 1 Z C B t Z W R p Y S w 3 O H 0 m c X V v d D s s J n F 1 b 3 Q 7 U 2 V j d G l v b j E v U m V u Z G l t a W V u d G 8 v Q X V 0 b 1 J l b W 9 2 Z W R D b 2 x 1 b W 5 z M S 5 7 U m V 0 Z W 5 j a c O z b i B t Z W R p Y S B t Y W 5 l a m F k Y S w 3 O X 0 m c X V v d D s s J n F 1 b 3 Q 7 U 2 V j d G l v b j E v U m V u Z G l t a W V u d G 8 v Q X V 0 b 1 J l b W 9 2 Z W R D b 2 x 1 b W 5 z M S 5 7 Q U N X I G 1 l Z G l v I G 1 h b m V q Y W R v L D g w f S Z x d W 9 0 O y w m c X V v d D t T Z W N 0 a W 9 u M S 9 S Z W 5 k a W 1 p Z W 5 0 b y 9 B d X R v U m V t b 3 Z l Z E N v b H V t b n M x L n t J b n N 0 Y W 5 j a W F z I G R l I G F j d G l 0 d W Q g c G 9 z a X R p d m E s O D F 9 J n F 1 b 3 Q 7 L C Z x d W 9 0 O 1 N l Y 3 R p b 2 4 x L 1 J l b m R p b W l l b n R v L 0 F 1 d G 9 S Z W 1 v d m V k Q 2 9 s d W 1 u c z E u e 0 l u c 3 R h b m N p Y X M g Z G U g Y W N 0 a X R 1 Z C B u Z W d h d G l 2 Y S w 4 M n 0 m c X V v d D s s J n F 1 b 3 Q 7 U 2 V j d G l v b j E v U m V u Z G l t a W V u d G 8 v Q X V 0 b 1 J l b W 9 2 Z W R D b 2 x 1 b W 5 z M S 5 7 Q U N X L D g z f S Z x d W 9 0 O y w m c X V v d D t T Z W N 0 a W 9 u M S 9 S Z W 5 k a W 1 p Z W 5 0 b y 9 B d X R v U m V t b 3 Z l Z E N v b H V t b n M x L n t D b 2 5 0 Y W N 0 Y W 5 k b y w 4 N H 0 m c X V v d D s s J n F 1 b 3 Q 7 U 2 V j d G l v b j E v U m V u Z G l t a W V u d G 8 v Q X V 0 b 1 J l b W 9 2 Z W R D b 2 x 1 b W 5 z M S 5 7 T W F y Y 2 F u Z G 8 s O D V 9 J n F 1 b 3 Q 7 L C Z x d W 9 0 O 1 N l Y 3 R p b 2 4 x L 1 J l b m R p b W l l b n R v L 0 F 1 d G 9 S Z W 1 v d m V k Q 2 9 s d W 1 u c z E u e 0 3 D o X g u I G R l I G N v b n R h Y 3 R v c y w 4 N n 0 m c X V v d D s s J n F 1 b 3 Q 7 U 2 V j d G l v b j E v U m V u Z G l t a W V u d G 8 v Q X V 0 b 1 J l b W 9 2 Z W R D b 2 x 1 b W 5 z M S 5 7 T c O h e C 4 g Z G U g b W F y Y 2 F j a W 9 u Z X M s O D d 9 J n F 1 b 3 Q 7 L C Z x d W 9 0 O 1 N l Y 3 R p b 2 4 x L 1 J l b m R p b W l l b n R v L 0 F 1 d G 9 S Z W 1 v d m V k Q 2 9 s d W 1 u c z E u e 0 3 D r W 4 u I G R l I G N v b n R h Y 3 R v c y w 4 O H 0 m c X V v d D s s J n F 1 b 3 Q 7 U 2 V j d G l v b j E v U m V u Z G l t a W V u d G 8 v Q X V 0 b 1 J l b W 9 2 Z W R D b 2 x 1 b W 5 z M S 5 7 T c O t b i 4 g Z G U g b W F y Y 2 F j a W 9 u Z X M s O D l 9 J n F 1 b 3 Q 7 L C Z x d W 9 0 O 1 N l Y 3 R p b 2 4 x L 1 J l b m R p b W l l b n R v L 0 F 1 d G 9 S Z W 1 v d m V k Q 2 9 s d W 1 u c z E u e 0 N v b n Z l c n N h Y 2 n D s 2 4 s O T B 9 J n F 1 b 3 Q 7 L C Z x d W 9 0 O 1 N l Y 3 R p b 2 4 x L 1 J l b m R p b W l l b n R v L 0 F 1 d G 9 S Z W 1 v d m V k Q 2 9 s d W 1 u c z E u e 0 V y c m 9 y L D k x f S Z x d W 9 0 O y w m c X V v d D t T Z W N 0 a W 9 u M S 9 S Z W 5 k a W 1 p Z W 5 0 b y 9 B d X R v U m V t b 3 Z l Z E N v b H V t b n M x L n t D b 2 5 k a W N p b 2 5 h b C B z b 2 x p Y 2 l 0 Y W R v L D k y f S Z x d W 9 0 O y w m c X V v d D t T Z W N 0 a W 9 u M S 9 S Z W 5 k a W 1 p Z W 5 0 b y 9 B d X R v U m V t b 3 Z l Z E N v b H V t b n M x L n t D b 2 5 k a W N p b 2 5 h b C B z b 2 x p Y 2 l 0 Y W R v I C U s O T N 9 J n F 1 b 3 Q 7 L C Z x d W 9 0 O 1 N l Y 3 R p b 2 4 x L 1 J l b m R p b W l l b n R v L 0 F 1 d G 9 S Z W 1 v d m V k Q 2 9 s d W 1 u c z E u e 0 N v b m R p Y 2 l v b m F s I H V z Y W R v L D k 0 f S Z x d W 9 0 O y w m c X V v d D t T Z W N 0 a W 9 u M S 9 S Z W 5 k a W 1 p Z W 5 0 b y 9 B d X R v U m V t b 3 Z l Z E N v b H V t b n M x L n t D b 2 5 k a W N p b 2 5 h b C B 1 c 2 F k b y A l L D k 1 f S Z x d W 9 0 O y w m c X V v d D t T Z W N 0 a W 9 u M S 9 S Z W 5 k a W 1 p Z W 5 0 b y 9 B d X R v U m V t b 3 Z l Z E N v b H V t b n M x L n t E a X J l Y 3 R v I H N v b G l j a X R h Z G 8 s O T Z 9 J n F 1 b 3 Q 7 L C Z x d W 9 0 O 1 N l Y 3 R p b 2 4 x L 1 J l b m R p b W l l b n R v L 0 F 1 d G 9 S Z W 1 v d m V k Q 2 9 s d W 1 u c z E u e 0 R p c m V j d G 8 g c 2 9 s a W N p d G F k b y A l L D k 3 f S Z x d W 9 0 O y w m c X V v d D t T Z W N 0 a W 9 u M S 9 S Z W 5 k a W 1 p Z W 5 0 b y 9 B d X R v U m V t b 3 Z l Z E N v b H V t b n M x L n t E a X J l Y 3 R v I H V z Y W R v L D k 4 f S Z x d W 9 0 O y w m c X V v d D t T Z W N 0 a W 9 u M S 9 S Z W 5 k a W 1 p Z W 5 0 b y 9 B d X R v U m V t b 3 Z l Z E N v b H V t b n M x L n t E a X J l Y 3 R v I H V z Y W R v I C U s O T l 9 J n F 1 b 3 Q 7 L C Z x d W 9 0 O 1 N l Y 3 R p b 2 4 x L 1 J l b m R p b W l l b n R v L 0 F 1 d G 9 S Z W 1 v d m V k Q 2 9 s d W 1 u c z E u e 0 R l d G V u Z X I s M T A w f S Z x d W 9 0 O y w m c X V v d D t T Z W N 0 a W 9 u M S 9 S Z W 5 k a W 1 p Z W 5 0 b y 9 B d X R v U m V t b 3 Z l Z E N v b H V t b n M x L n t U b 3 R h b C B k Z S B k Z X R l b m N p b 2 5 l c y w x M D F 9 J n F 1 b 3 Q 7 L C Z x d W 9 0 O 1 N l Y 3 R p b 2 4 x L 1 J l b m R p b W l l b n R v L 0 F 1 d G 9 S Z W 1 v d m V k Q 2 9 s d W 1 u c z E u e 0 1 l Z G l h I G R l I G R l d G V u Y 2 l v b m V z L D E w M n 0 m c X V v d D s s J n F 1 b 3 Q 7 U 2 V j d G l v b j E v U m V u Z G l t a W V u d G 8 v Q X V 0 b 1 J l b W 9 2 Z W R D b 2 x 1 b W 5 z M S 5 7 T c O h e G l t b y B k Z S B k Z X R l b m N p b 2 5 l c y w x M D N 9 J n F 1 b 3 Q 7 L C Z x d W 9 0 O 1 N l Y 3 R p b 2 4 x L 1 J l b m R p b W l l b n R v L 0 F 1 d G 9 S Z W 1 v d m V k Q 2 9 s d W 1 u c z E u e 0 3 D r W 5 p b W 8 g Z G U g Z G V 0 Z W 5 j a W 9 u Z X M s M T A 0 f S Z x d W 9 0 O y w m c X V v d D t T Z W N 0 a W 9 u M S 9 S Z W 5 k a W 1 p Z W 5 0 b y 9 B d X R v U m V t b 3 Z l Z E N v b H V t b n M x L n t E Z X Z v b H V j a c O z b i B k Z S B s b G F t Y W R h c y B h Y 3 R p d m F z L D E w N X 0 m c X V v d D s s J n F 1 b 3 Q 7 U 2 V j d G l v b j E v U m V u Z G l t a W V u d G 8 v Q X V 0 b 1 J l b W 9 2 Z W R D b 2 x 1 b W 5 z M S 5 7 V G 9 0 Y W w g Z G U g Z G V 2 b 2 x 1 Y 2 l v b m V z I G R l I G x s Y W 1 h Z G F z I G F j d G l 2 Y X M s M T A 2 f S Z x d W 9 0 O y w m c X V v d D t T Z W N 0 a W 9 u M S 9 S Z W 5 k a W 1 p Z W 5 0 b y 9 B d X R v U m V t b 3 Z l Z E N v b H V t b n M x L n t N Z W R p Y S B k Z S B k Z X Z v b H V j a W 9 u Z X M g Z G U g b G x h b W F k Y X M g Y W N 0 a X Z h c y w x M D d 9 J n F 1 b 3 Q 7 L C Z x d W 9 0 O 1 N l Y 3 R p b 2 4 x L 1 J l b m R p b W l l b n R v L 0 F 1 d G 9 S Z W 1 v d m V k Q 2 9 s d W 1 u c z E u e 0 3 D r W 5 p b W 8 g Z G U g Z G V 2 b 2 x 1 Y 2 l v b m V z I G R l I G x s Y W 1 h Z G F z I G F j d G l 2 Y X M s M T A 4 f S Z x d W 9 0 O y w m c X V v d D t T Z W N 0 a W 9 u M S 9 S Z W 5 k a W 1 p Z W 5 0 b y 9 B d X R v U m V t b 3 Z l Z E N v b H V t b n M x L n t N w 6 F 4 a W 1 v I G R l I G R l d m 9 s d W N p b 2 5 l c y B k Z S B s b G F t Y W R h c y B h Y 3 R p d m F z L D E w O X 0 m c X V v d D s s J n F 1 b 3 Q 7 U 2 V j d G l v b j E v U m V u Z G l t a W V u d G 8 v Q X V 0 b 1 J l b W 9 2 Z W R D b 2 x 1 b W 5 z M S 5 7 R G 9 0 Y W N p b 2 4 u R E 5 J L D E x M H 0 m c X V v d D s s J n F 1 b 3 Q 7 U 2 V j d G l v b j E v U m V u Z G l t a W V u d G 8 v Q X V 0 b 1 J l b W 9 2 Z W R D b 2 x 1 b W 5 z M S 5 7 R G 9 0 Y W N p b 2 4 u T k 9 N Q l J F I E R F I E d F T k V T W V M g L D E x M X 0 m c X V v d D s s J n F 1 b 3 Q 7 U 2 V j d G l v b j E v U m V u Z G l t a W V u d G 8 v Q X V 0 b 1 J l b W 9 2 Z W R D b 2 x 1 b W 5 z M S 5 7 R G 9 0 Y W N p b 2 4 u Q V B F T E x J R E 9 T I F k g T k 9 N Q l J F U y w x M T J 9 J n F 1 b 3 Q 7 L C Z x d W 9 0 O 1 N l Y 3 R p b 2 4 x L 1 J l b m R p b W l l b n R v L 0 F 1 d G 9 S Z W 1 v d m V k Q 2 9 s d W 1 u c z E u e 0 R v d G F j a W 9 u L l N V U E V S V k l T T 1 I s M T E z f S Z x d W 9 0 O y w m c X V v d D t T Z W N 0 a W 9 u M S 9 S Z W 5 k a W 1 p Z W 5 0 b y 9 B d X R v U m V t b 3 Z l Z E N v b H V t b n M x L n t E b 3 R h Y 2 l v b i 5 F U 1 R B R E 8 s M T E 0 f S Z x d W 9 0 O y w m c X V v d D t T Z W N 0 a W 9 u M S 9 S Z W 5 k a W 1 p Z W 5 0 b y 9 B d X R v U m V t b 3 Z l Z E N v b H V t b n M x L n t E b 3 R h Y 2 l v b i 5 G R U N I Q S B B T F R B L D E x N X 0 m c X V v d D s s J n F 1 b 3 Q 7 U 2 V j d G l v b j E v U m V u Z G l t a W V u d G 8 v Q X V 0 b 1 J l b W 9 2 Z W R D b 2 x 1 b W 5 z M S 5 7 R G 9 0 Y W N p b 2 4 u R k V D S E E g R E U g Q 0 V T R S w x M T Z 9 J n F 1 b 3 Q 7 L C Z x d W 9 0 O 1 N l Y 3 R p b 2 4 x L 1 J l b m R p b W l l b n R v L 0 F 1 d G 9 S Z W 1 v d m V k Q 2 9 s d W 1 u c z E u e 0 R v d G F j a W 9 u L k 1 P V E l W T y B E R S B D R V N F L D E x N 3 0 m c X V v d D s s J n F 1 b 3 Q 7 U 2 V j d G l v b j E v U m V u Z G l t a W V u d G 8 v Q X V 0 b 1 J l b W 9 2 Z W R D b 2 x 1 b W 5 z M S 5 7 R G 9 0 Y W N p b 2 4 u V F V S T k 8 s M T E 4 f S Z x d W 9 0 O y w m c X V v d D t T Z W N 0 a W 9 u M S 9 S Z W 5 k a W 1 p Z W 5 0 b y 9 B d X R v U m V t b 3 Z l Z E N v b H V t b n M x L n t E b 3 R h Y 2 l v b i 5 N T 0 R B T E l E Q U Q s M T E 5 f S Z x d W 9 0 O y w m c X V v d D t T Z W N 0 a W 9 u M S 9 S Z W 5 k a W 1 p Z W 5 0 b y 9 B d X R v U m V t b 3 Z l Z E N v b H V t b n M x L n t E b 3 R h Y 2 l v b i 5 I T 1 J B U k l P I E w t V i w x M j B 9 J n F 1 b 3 Q 7 L C Z x d W 9 0 O 1 N l Y 3 R p b 2 4 x L 1 J l b m R p b W l l b n R v L 0 F 1 d G 9 S Z W 1 v d m V k Q 2 9 s d W 1 u c z E u e 0 R v d G F j a W 9 u L k h P U k F S S U 8 g R k R T I C 0 g R k V S L D E y M X 0 m c X V v d D s s J n F 1 b 3 Q 7 U 2 V j d G l v b j E v U m V u Z G l t a W V u d G 8 v Q X V 0 b 1 J l b W 9 2 Z W R D b 2 x 1 b W 5 z M S 5 7 R G 9 0 Y W N p b 2 4 u R E V T Q 0 F O U 0 8 s M T I y f S Z x d W 9 0 O y w m c X V v d D t T Z W N 0 a W 9 u M S 9 S Z W 5 k a W 1 p Z W 5 0 b y 9 B d X R v U m V t b 3 Z l Z E N v b H V t b n M x L n t E b 3 R h Y 2 l v b i 5 Q T 0 9 M L D E y M 3 0 m c X V v d D t d L C Z x d W 9 0 O 0 N v b H V t b k N v d W 5 0 J n F 1 b 3 Q 7 O j E y N C w m c X V v d D t L Z X l D b 2 x 1 b W 5 O Y W 1 l c y Z x d W 9 0 O z p b X S w m c X V v d D t D b 2 x 1 b W 5 J Z G V u d G l 0 a W V z J n F 1 b 3 Q 7 O l s m c X V v d D t T Z W N 0 a W 9 u M S 9 S Z W 5 k a W 1 p Z W 5 0 b y 9 B d X R v U m V t b 3 Z l Z E N v b H V t b n M x L n t B R y w w f S Z x d W 9 0 O y w m c X V v d D t T Z W N 0 a W 9 u M S 9 S Z W 5 k a W 1 p Z W 5 0 b y 9 B d X R v U m V t b 3 Z l Z E N v b H V t b n M x L n t O T 0 1 C U k U g R 0 V O R V N Z U y w x f S Z x d W 9 0 O y w m c X V v d D t T Z W N 0 a W 9 u M S 9 S Z W 5 k a W 1 p Z W 5 0 b y 9 B d X R v U m V t b 3 Z l Z E N v b H V t b n M x L n t D b 2 5 0 Z X N 0 Y W R h c y w y f S Z x d W 9 0 O y w m c X V v d D t T Z W N 0 a W 9 u M S 9 S Z W 5 k a W 1 p Z W 5 0 b y 9 B d X R v U m V t b 3 Z l Z E N v b H V t b n M x L n t N Y W 5 l a m 8 s M 3 0 m c X V v d D s s J n F 1 b 3 Q 7 U 2 V j d G l v b j E v U m V u Z G l t a W V u d G 8 v Q X V 0 b 1 J l b W 9 2 Z W R D b 2 x 1 b W 5 z M S 5 7 T W F u Z W p v I G 1 l Z G l v L D R 9 J n F 1 b 3 Q 7 L C Z x d W 9 0 O 1 N l Y 3 R p b 2 4 x L 1 J l b m R p b W l l b n R v L 0 F 1 d G 9 S Z W 1 v d m V k Q 2 9 s d W 1 u c z E u e 0 N v b n Z l c n N h Y 2 n D s 2 4 g b W V k a W E s N X 0 m c X V v d D s s J n F 1 b 3 Q 7 U 2 V j d G l v b j E v U m V u Z G l t a W V u d G 8 v Q X V 0 b 1 J l b W 9 2 Z W R D b 2 x 1 b W 5 z M S 5 7 U m V 0 Z W 5 j a c O z b i B t Z W R p Y S w 2 f S Z x d W 9 0 O y w m c X V v d D t T Z W N 0 a W 9 u M S 9 S Z W 5 k a W 1 p Z W 5 0 b y 9 B d X R v U m V t b 3 Z l Z E N v b H V t b n M x L n t B Q 1 c g b W V k a W 8 s N 3 0 m c X V v d D s s J n F 1 b 3 Q 7 U 2 V j d G l v b j E v U m V u Z G l t a W V u d G 8 v Q X V 0 b 1 J l b W 9 2 Z W R D b 2 x 1 b W 5 z M S 5 7 T W F u Z W p v I H R v d G F s L D h 9 J n F 1 b 3 Q 7 L C Z x d W 9 0 O 1 N l Y 3 R p b 2 4 x L 1 J l b m R p b W l l b n R v L 0 F 1 d G 9 S Z W 1 v d m V k Q 2 9 s d W 1 u c z E u e 0 N v b n Z l c n N h Y 2 n D s 2 4 g d G 9 0 Y W w s O X 0 m c X V v d D s s J n F 1 b 3 Q 7 U 2 V j d G l v b j E v U m V u Z G l t a W V u d G 8 v Q X V 0 b 1 J l b W 9 2 Z W R D b 2 x 1 b W 5 z M S 5 7 U m V 0 Z W 5 j a c O z b i B 0 b 3 R h b C w x M H 0 m c X V v d D s s J n F 1 b 3 Q 7 U 2 V j d G l v b j E v U m V u Z G l t a W V u d G 8 v Q X V 0 b 1 J l b W 9 2 Z W R D b 2 x 1 b W 5 z M S 5 7 V G 9 0 Y W w g Z G U g Q U N X L D E x f S Z x d W 9 0 O y w m c X V v d D t T Z W N 0 a W 9 u M S 9 S Z W 5 k a W 1 p Z W 5 0 b y 9 B d X R v U m V t b 3 Z l Z E N v b H V t b n M x L n t S Z X R l b m l k Y S w x M n 0 m c X V v d D s s J n F 1 b 3 Q 7 U 2 V j d G l v b j E v U m V u Z G l t a W V u d G 8 v Q X V 0 b 1 J l b W 9 2 Z W R D b 2 x 1 b W 5 z M S 5 7 V H J h b n N m Z X J p Z G F z L D E z f S Z x d W 9 0 O y w m c X V v d D t T Z W N 0 a W 9 u M S 9 S Z W 5 k a W 1 p Z W 5 0 b y 9 B d X R v U m V t b 3 Z l Z E N v b H V t b n M x L n t T Y W x p Z W 5 0 Z S w x N H 0 m c X V v d D s s J n F 1 b 3 Q 7 U 2 V j d G l v b j E v U m V u Z G l t a W V u d G 8 v Q X V 0 b 1 J l b W 9 2 Z W R D b 2 x 1 b W 5 z M S 5 7 Q W x l c n R h I C 0 g T m 8 g Y 2 9 u d G V z d G E s M T V 9 J n F 1 b 3 Q 7 L C Z x d W 9 0 O 1 N l Y 3 R p b 2 4 x L 1 J l b m R p b W l l b n R v L 0 F 1 d G 9 S Z W 1 v d m V k Q 2 9 s d W 1 u c z E u e 1 R v d G F s I G R l I G F s Z X J 0 Y X M g L S B O b y B j b 2 5 0 Z X N 0 Y S w x N n 0 m c X V v d D s s J n F 1 b 3 Q 7 U 2 V j d G l v b j E v U m V u Z G l t a W V u d G 8 v Q X V 0 b 1 J l b W 9 2 Z W R D b 2 x 1 b W 5 z M S 5 7 Q W x l c n R h L D E 3 f S Z x d W 9 0 O y w m c X V v d D t T Z W N 0 a W 9 u M S 9 S Z W 5 k a W 1 p Z W 5 0 b y 9 B d X R v U m V t b 3 Z l Z E N v b H V t b n M x L n t U b 3 R h b C B k Z S B h b G V y d G F z L D E 4 f S Z x d W 9 0 O y w m c X V v d D t T Z W N 0 a W 9 u M S 9 S Z W 5 k a W 1 p Z W 5 0 b y 9 B d X R v U m V t b 3 Z l Z E N v b H V t b n M x L n t N Z W R p Y S B x d W U g Z X N 0 w 6 F u I G N v b n R h Y 3 R h b m R v L D E 5 f S Z x d W 9 0 O y w m c X V v d D t T Z W N 0 a W 9 u M S 9 S Z W 5 k a W 1 p Z W 5 0 b y 9 B d X R v U m V t b 3 Z l Z E N v b H V t b n M x L n t N Z W R p Y S B x d W U g Z X N 0 w 6 F u I G 1 h c m N h b m R v L D I w f S Z x d W 9 0 O y w m c X V v d D t T Z W N 0 a W 9 u M S 9 S Z W 5 k a W 1 p Z W 5 0 b y 9 B d X R v U m V t b 3 Z l Z E N v b H V t b n M x L n t U b 3 R h b C B x d W U g Z X N 0 w 6 F u I G N v b n R h Y 3 R h b m R v L D I x f S Z x d W 9 0 O y w m c X V v d D t T Z W N 0 a W 9 u M S 9 S Z W 5 k a W 1 p Z W 5 0 b y 9 B d X R v U m V t b 3 Z l Z E N v b H V t b n M x L n t U b 3 R h b C B x d W U g Z X N 0 w 6 F u I G 1 h c m N h b m R v L D I y f S Z x d W 9 0 O y w m c X V v d D t T Z W N 0 a W 9 u M S 9 S Z W 5 k a W 1 p Z W 5 0 b y 9 B d X R v U m V t b 3 Z l Z E N v b H V t b n M x L n t U b 3 R h b C B k Z S B z d X B l c n Z p c 2 9 y Z X M s M j N 9 J n F 1 b 3 Q 7 L C Z x d W 9 0 O 1 N l Y 3 R p b 2 4 x L 1 J l b m R p b W l l b n R v L 0 F 1 d G 9 S Z W 1 v d m V k Q 2 9 s d W 1 u c z E u e 0 1 l Z G l h I G R l I H N 1 c G V y d m l z b 3 J l c y w y N H 0 m c X V v d D s s J n F 1 b 3 Q 7 U 2 V j d G l v b j E v U m V u Z G l t a W V u d G 8 v Q X V 0 b 1 J l b W 9 2 Z W R D b 2 x 1 b W 5 z M S 5 7 T c O h e G l t b y B k Z S B z d X B l c n Z p c 2 9 y Z X M s M j V 9 J n F 1 b 3 Q 7 L C Z x d W 9 0 O 1 N l Y 3 R p b 2 4 x L 1 J l b m R p b W l l b n R v L 0 F 1 d G 9 S Z W 1 v d m V k Q 2 9 s d W 1 u c z E u e 0 3 D r W 5 p b W 8 g Z G U g c 3 V w Z X J 2 a X N v c m V z L D I 2 f S Z x d W 9 0 O y w m c X V v d D t T Z W N 0 a W 9 u M S 9 S Z W 5 k a W 1 p Z W 5 0 b y 9 B d X R v U m V t b 3 Z l Z E N v b H V t b n M x L n t T d X B l c n Z p c 2 9 y L D I 3 f S Z x d W 9 0 O y w m c X V v d D t T Z W N 0 a W 9 u M S 9 S Z W 5 k a W 1 p Z W 5 0 b y 9 B d X R v U m V t b 3 Z l Z E N v b H V t b n M x L n t D b 3 J y Z W 8 g Z W x l Y 3 R y w 7 N u a W N v L D I 4 f S Z x d W 9 0 O y w m c X V v d D t T Z W N 0 a W 9 u M S 9 S Z W 5 k a W 1 p Z W 5 0 b y 9 B d X R v U m V t b 3 Z l Z E N v b H V t b n M x L n t U c m F u c 2 Z l c m V u Y 2 l h I C U s M j l 9 J n F 1 b 3 Q 7 L C Z x d W 9 0 O 1 N l Y 3 R p b 2 4 x L 1 J l b m R p b W l l b n R v L 0 F 1 d G 9 S Z W 1 v d m V k Q 2 9 s d W 1 u c z E u e 0 d y d X B v L D M w f S Z x d W 9 0 O y w m c X V v d D t T Z W N 0 a W 9 u M S 9 S Z W 5 k a W 1 p Z W 5 0 b y 9 B d X R v U m V t b 3 Z l Z E N v b H V t b n M x L n t T d W J v c m R p b m F k b y B k a X J l Y 3 R v I G R l L D M x f S Z x d W 9 0 O y w m c X V v d D t T Z W N 0 a W 9 u M S 9 S Z W 5 k a W 1 p Z W 5 0 b y 9 B d X R v U m V t b 3 Z l Z E N v b H V t b n M x L n t V Y m l j Y W N p w 7 N u L D M y f S Z x d W 9 0 O y w m c X V v d D t T Z W N 0 a W 9 u M S 9 S Z W 5 k a W 1 p Z W 5 0 b y 9 B d X R v U m V t b 3 Z l Z E N v b H V t b n M x L n t B c H R p d H V k Z X M s M z N 9 J n F 1 b 3 Q 7 L C Z x d W 9 0 O 1 N l Y 3 R p b 2 4 x L 1 J l b m R p b W l l b n R v L 0 F 1 d G 9 S Z W 1 v d m V k Q 2 9 s d W 1 u c z E u e 1 T D r X R 1 b G 8 s M z R 9 J n F 1 b 3 Q 7 L C Z x d W 9 0 O 1 N l Y 3 R p b 2 4 x L 1 J l b m R p b W l l b n R v L 0 F 1 d G 9 S Z W 1 v d m V k Q 2 9 s d W 1 u c z E u e 0 R l c G F y d G F t Z W 5 0 b y w z N X 0 m c X V v d D s s J n F 1 b 3 Q 7 U 2 V j d G l v b j E v U m V u Z G l t a W V u d G 8 v Q X V 0 b 1 J l b W 9 2 Z W R D b 2 x 1 b W 5 z M S 5 7 V G V s w 6 l m b 2 5 v I H B y a W 5 j a X B h b C w z N n 0 m c X V v d D s s J n F 1 b 3 Q 7 U 2 V j d G l v b j E v U m V u Z G l t a W V u d G 8 v Q X V 0 b 1 J l b W 9 2 Z W R D b 2 x 1 b W 5 z M S 5 7 Q W x l c n R h I G 3 D r W 5 p b W E s M z d 9 J n F 1 b 3 Q 7 L C Z x d W 9 0 O 1 N l Y 3 R p b 2 4 x L 1 J l b m R p b W l l b n R v L 0 F 1 d G 9 S Z W 1 v d m V k Q 2 9 s d W 1 u c z E u e 0 F s Z X J 0 Y S B t w 6 F 4 a W 1 h L D M 4 f S Z x d W 9 0 O y w m c X V v d D t T Z W N 0 a W 9 u M S 9 S Z W 5 k a W 1 p Z W 5 0 b y 9 B d X R v U m V t b 3 Z l Z E N v b H V t b n M x L n t B b G V y d G E g b c O t b m l t Y S A t I F N p b i B y Z X N w d W V z d G E s M z l 9 J n F 1 b 3 Q 7 L C Z x d W 9 0 O 1 N l Y 3 R p b 2 4 x L 1 J l b m R p b W l l b n R v L 0 F 1 d G 9 S Z W 1 v d m V k Q 2 9 s d W 1 u c z E u e 0 F s Z X J 0 Y S B t w 6 F 4 a W 1 h I C 0 g U 2 l u I H J l c 3 B 1 Z X N 0 Y S w 0 M H 0 m c X V v d D s s J n F 1 b 3 Q 7 U 2 V j d G l v b j E v U m V u Z G l t a W V u d G 8 v Q X V 0 b 1 J l b W 9 2 Z W R D b 2 x 1 b W 5 z M S 5 7 T c O t b m l t b y B k Z S B t Y W 5 l a m 9 z L D Q x f S Z x d W 9 0 O y w m c X V v d D t T Z W N 0 a W 9 u M S 9 S Z W 5 k a W 1 p Z W 5 0 b y 9 B d X R v U m V t b 3 Z l Z E N v b H V t b n M x L n t N w 6 F 4 a W 1 v I G R l I G 1 h b m V q b 3 M s N D J 9 J n F 1 b 3 Q 7 L C Z x d W 9 0 O 1 N l Y 3 R p b 2 4 x L 1 J l b m R p b W l l b n R v L 0 F 1 d G 9 S Z W 1 v d m V k Q 2 9 s d W 1 u c z E u e 0 3 D r W 5 p b W 8 g Z G U g Y 2 9 u d m V y c 2 F j a W 9 u Z X M s N D N 9 J n F 1 b 3 Q 7 L C Z x d W 9 0 O 1 N l Y 3 R p b 2 4 x L 1 J l b m R p b W l l b n R v L 0 F 1 d G 9 S Z W 1 v d m V k Q 2 9 s d W 1 u c z E u e 0 3 D o X h p b W 8 g Z G U g Y 2 9 u d m V y c 2 F j a W 9 u Z X M s N D R 9 J n F 1 b 3 Q 7 L C Z x d W 9 0 O 1 N l Y 3 R p b 2 4 x L 1 J l b m R p b W l l b n R v L 0 F 1 d G 9 S Z W 1 v d m V k Q 2 9 s d W 1 u c z E u e 0 3 D r W 5 p b W 8 g Z G U g c m V 0 Z W 5 j a W 9 u Z X M s N D V 9 J n F 1 b 3 Q 7 L C Z x d W 9 0 O 1 N l Y 3 R p b 2 4 x L 1 J l b m R p b W l l b n R v L 0 F 1 d G 9 S Z W 1 v d m V k Q 2 9 s d W 1 u c z E u e 0 3 D o X h p b W 8 g Z G U g c m V 0 Z W 5 j a W 9 u Z X M s N D Z 9 J n F 1 b 3 Q 7 L C Z x d W 9 0 O 1 N l Y 3 R p b 2 4 x L 1 J l b m R p b W l l b n R v L 0 F 1 d G 9 S Z W 1 v d m V k Q 2 9 s d W 1 u c z E u e 1 J l c 3 B 1 Z X N 0 Y S B t w 6 1 u a W 1 h L D Q 3 f S Z x d W 9 0 O y w m c X V v d D t T Z W N 0 a W 9 u M S 9 S Z W 5 k a W 1 p Z W 5 0 b y 9 B d X R v U m V t b 3 Z l Z E N v b H V t b n M x L n t S Z X N w d W V z d G E g b c O h e G l t Y S w 0 O H 0 m c X V v d D s s J n F 1 b 3 Q 7 U 2 V j d G l v b j E v U m V u Z G l t a W V u d G 8 v Q X V 0 b 1 J l b W 9 2 Z W R D b 2 x 1 b W 5 z M S 5 7 T c O t b m l t b y B k Z S B B Q 1 c s N D l 9 J n F 1 b 3 Q 7 L C Z x d W 9 0 O 1 N l Y 3 R p b 2 4 x L 1 J l b m R p b W l l b n R v L 0 F 1 d G 9 S Z W 1 v d m V k Q 2 9 s d W 1 u c z E u e 0 3 D o X h p b W 8 g Z G U g Q U N X L D U w f S Z x d W 9 0 O y w m c X V v d D t T Z W N 0 a W 9 u M S 9 S Z W 5 k a W 1 p Z W 5 0 b y 9 B d X R v U m V t b 3 Z l Z E N v b H V t b n M x L n t U c m F u c 2 Z l c m V u Y 2 l h I H N p b i B j b 2 5 z d W x 0 Y S w 1 M X 0 m c X V v d D s s J n F 1 b 3 Q 7 U 2 V j d G l v b j E v U m V u Z G l t a W V u d G 8 v Q X V 0 b 1 J l b W 9 2 Z W R D b 2 x 1 b W 5 z M S 5 7 J S B k Z S B 0 c m F u c 2 Z l c m V u Y 2 l h I H N p b i B j b 2 5 z d W x 0 Y S w 1 M n 0 m c X V v d D s s J n F 1 b 3 Q 7 U 2 V j d G l v b j E v U m V u Z G l t a W V u d G 8 v Q X V 0 b 1 J l b W 9 2 Z W R D b 2 x 1 b W 5 z M S 5 7 V H J h b n N m Z X J l b m N p Y S B j b 2 4 g Y 2 9 u c 3 V s d G E s N T N 9 J n F 1 b 3 Q 7 L C Z x d W 9 0 O 1 N l Y 3 R p b 2 4 x L 1 J l b m R p b W l l b n R v L 0 F 1 d G 9 S Z W 1 v d m V k Q 2 9 s d W 1 u c z E u e y U g Z G U g d H J h b n N m Z X J l b m N p Y S B j b 2 4 g Y 2 9 u c 3 V s d G E s N T R 9 J n F 1 b 3 Q 7 L C Z x d W 9 0 O 1 N l Y 3 R p b 2 4 x L 1 J l b m R p b W l l b n R v L 0 F 1 d G 9 S Z W 1 v d m V k Q 2 9 s d W 1 u c z E u e 1 B y Z W R p Y 3 R p d m 8 g c 2 9 s a W N p d G F k b y w 1 N X 0 m c X V v d D s s J n F 1 b 3 Q 7 U 2 V j d G l v b j E v U m V u Z G l t a W V u d G 8 v Q X V 0 b 1 J l b W 9 2 Z W R D b 2 x 1 b W 5 z M S 5 7 U H J l Z m V y a W R v I H N v b G l j a X R h Z G 8 s N T Z 9 J n F 1 b 3 Q 7 L C Z x d W 9 0 O 1 N l Y 3 R p b 2 4 x L 1 J l b m R p b W l l b n R v L 0 F 1 d G 9 S Z W 1 v d m V k Q 2 9 s d W 1 u c z E u e 8 O a b H R p b W 8 g c 2 9 s a W N p d G F k b y w 1 N 3 0 m c X V v d D s s J n F 1 b 3 Q 7 U 2 V j d G l v b j E v U m V u Z G l t a W V u d G 8 v Q X V 0 b 1 J l b W 9 2 Z W R D b 2 x 1 b W 5 z M S 5 7 R G l h b m E g c 2 9 s a W N p d G F k Y S w 1 O H 0 m c X V v d D s s J n F 1 b 3 Q 7 U 2 V j d G l v b j E v U m V u Z G l t a W V u d G 8 v Q X V 0 b 1 J l b W 9 2 Z W R D b 2 x 1 b W 5 z M S 5 7 R X N 0 w 6 F u Z G F y I H N v b G l j a X R h Z G 8 s N T l 9 J n F 1 b 3 Q 7 L C Z x d W 9 0 O 1 N l Y 3 R p b 2 4 x L 1 J l b m R p b W l l b n R v L 0 F 1 d G 9 S Z W 1 v d m V k Q 2 9 s d W 1 u c z E u e 1 B y Z W R p Y 3 R p d m 8 g d X N h Z G 8 s N j B 9 J n F 1 b 3 Q 7 L C Z x d W 9 0 O 1 N l Y 3 R p b 2 4 x L 1 J l b m R p b W l l b n R v L 0 F 1 d G 9 S Z W 1 v d m V k Q 2 9 s d W 1 u c z E u e 1 B y Z W Z l c m l k b y B 1 c 2 F k b y w 2 M X 0 m c X V v d D s s J n F 1 b 3 Q 7 U 2 V j d G l v b j E v U m V u Z G l t a W V u d G 8 v Q X V 0 b 1 J l b W 9 2 Z W R D b 2 x 1 b W 5 z M S 5 7 T W F u d W F s I H V z Y W R v L D Y y f S Z x d W 9 0 O y w m c X V v d D t T Z W N 0 a W 9 u M S 9 S Z W 5 k a W 1 p Z W 5 0 b y 9 B d X R v U m V t b 3 Z l Z E N v b H V t b n M x L n v D m m x 0 a W 1 v I H V z Y W R v L D Y z f S Z x d W 9 0 O y w m c X V v d D t T Z W N 0 a W 9 u M S 9 S Z W 5 k a W 1 p Z W 5 0 b y 9 B d X R v U m V t b 3 Z l Z E N v b H V t b n M x L n t E a W F u Y S B 1 c 2 F k Y S w 2 N H 0 m c X V v d D s s J n F 1 b 3 Q 7 U 2 V j d G l v b j E v U m V u Z G l t a W V u d G 8 v Q X V 0 b 1 J l b W 9 2 Z W R D b 2 x 1 b W 5 z M S 5 7 R X N 0 w 6 F u Z G F y I H V z Y W R v L D Y 1 f S Z x d W 9 0 O y w m c X V v d D t T Z W N 0 a W 9 u M S 9 S Z W 5 k a W 1 p Z W 5 0 b y 9 B d X R v U m V t b 3 Z l Z E N v b H V t b n M x L n t Q c m V k a W N 0 a X Z v I H N v b G l j a X R h Z G 8 g J S w 2 N n 0 m c X V v d D s s J n F 1 b 3 Q 7 U 2 V j d G l v b j E v U m V u Z G l t a W V u d G 8 v Q X V 0 b 1 J l b W 9 2 Z W R D b 2 x 1 b W 5 z M S 5 7 U H J l Z m V y a W R v I H N v b G l j a X R h Z G 8 g J S w 2 N 3 0 m c X V v d D s s J n F 1 b 3 Q 7 U 2 V j d G l v b j E v U m V u Z G l t a W V u d G 8 v Q X V 0 b 1 J l b W 9 2 Z W R D b 2 x 1 b W 5 z M S 5 7 w 5 p s d G l t b y B z b 2 x p Y 2 l 0 Y W R v I C U s N j h 9 J n F 1 b 3 Q 7 L C Z x d W 9 0 O 1 N l Y 3 R p b 2 4 x L 1 J l b m R p b W l l b n R v L 0 F 1 d G 9 S Z W 1 v d m V k Q 2 9 s d W 1 u c z E u e 0 R p Y W 5 h I H N v b G l j a X R h Z G E g J S w 2 O X 0 m c X V v d D s s J n F 1 b 3 Q 7 U 2 V j d G l v b j E v U m V u Z G l t a W V u d G 8 v Q X V 0 b 1 J l b W 9 2 Z W R D b 2 x 1 b W 5 z M S 5 7 R X N 0 w 6 F u Z G F y I H N v b G l j a X R h Z G 8 g J S w 3 M H 0 m c X V v d D s s J n F 1 b 3 Q 7 U 2 V j d G l v b j E v U m V u Z G l t a W V u d G 8 v Q X V 0 b 1 J l b W 9 2 Z W R D b 2 x 1 b W 5 z M S 5 7 U H J l Z G l j d G l 2 b y B 1 c 2 F k b y A l L D c x f S Z x d W 9 0 O y w m c X V v d D t T Z W N 0 a W 9 u M S 9 S Z W 5 k a W 1 p Z W 5 0 b y 9 B d X R v U m V t b 3 Z l Z E N v b H V t b n M x L n t Q c m V m Z X J p Z G 8 g d X N h Z G 8 g J S w 3 M n 0 m c X V v d D s s J n F 1 b 3 Q 7 U 2 V j d G l v b j E v U m V u Z G l t a W V u d G 8 v Q X V 0 b 1 J l b W 9 2 Z W R D b 2 x 1 b W 5 z M S 5 7 T W F u d W F s I H V z Y W R v I C U s N z N 9 J n F 1 b 3 Q 7 L C Z x d W 9 0 O 1 N l Y 3 R p b 2 4 x L 1 J l b m R p b W l l b n R v L 0 F 1 d G 9 S Z W 1 v d m V k Q 2 9 s d W 1 u c z E u e 8 O a b H R p b W 8 g d X N h Z G 8 g J S w 3 N H 0 m c X V v d D s s J n F 1 b 3 Q 7 U 2 V j d G l v b j E v U m V u Z G l t a W V u d G 8 v Q X V 0 b 1 J l b W 9 2 Z W R D b 2 x 1 b W 5 z M S 5 7 R G l h b m E g d X N h Z G E g J S w 3 N X 0 m c X V v d D s s J n F 1 b 3 Q 7 U 2 V j d G l v b j E v U m V u Z G l t a W V u d G 8 v Q X V 0 b 1 J l b W 9 2 Z W R D b 2 x 1 b W 5 z M S 5 7 R X N 0 w 6 F u Z G F y I H V z Y W R v I C U s N z Z 9 J n F 1 b 3 Q 7 L C Z x d W 9 0 O 1 N l Y 3 R p b 2 4 x L 1 J l b m R p b W l l b n R v L 0 F 1 d G 9 S Z W 1 v d m V k Q 2 9 s d W 1 u c z E u e 0 l u c 3 R h b m N p Y X M g Z G U g Y W N 0 a X R 1 Z C w 3 N 3 0 m c X V v d D s s J n F 1 b 3 Q 7 U 2 V j d G l v b j E v U m V u Z G l t a W V u d G 8 v Q X V 0 b 1 J l b W 9 2 Z W R D b 2 x 1 b W 5 z M S 5 7 Q W N 0 a X R 1 Z C B t Z W R p Y S w 3 O H 0 m c X V v d D s s J n F 1 b 3 Q 7 U 2 V j d G l v b j E v U m V u Z G l t a W V u d G 8 v Q X V 0 b 1 J l b W 9 2 Z W R D b 2 x 1 b W 5 z M S 5 7 U m V 0 Z W 5 j a c O z b i B t Z W R p Y S B t Y W 5 l a m F k Y S w 3 O X 0 m c X V v d D s s J n F 1 b 3 Q 7 U 2 V j d G l v b j E v U m V u Z G l t a W V u d G 8 v Q X V 0 b 1 J l b W 9 2 Z W R D b 2 x 1 b W 5 z M S 5 7 Q U N X I G 1 l Z G l v I G 1 h b m V q Y W R v L D g w f S Z x d W 9 0 O y w m c X V v d D t T Z W N 0 a W 9 u M S 9 S Z W 5 k a W 1 p Z W 5 0 b y 9 B d X R v U m V t b 3 Z l Z E N v b H V t b n M x L n t J b n N 0 Y W 5 j a W F z I G R l I G F j d G l 0 d W Q g c G 9 z a X R p d m E s O D F 9 J n F 1 b 3 Q 7 L C Z x d W 9 0 O 1 N l Y 3 R p b 2 4 x L 1 J l b m R p b W l l b n R v L 0 F 1 d G 9 S Z W 1 v d m V k Q 2 9 s d W 1 u c z E u e 0 l u c 3 R h b m N p Y X M g Z G U g Y W N 0 a X R 1 Z C B u Z W d h d G l 2 Y S w 4 M n 0 m c X V v d D s s J n F 1 b 3 Q 7 U 2 V j d G l v b j E v U m V u Z G l t a W V u d G 8 v Q X V 0 b 1 J l b W 9 2 Z W R D b 2 x 1 b W 5 z M S 5 7 Q U N X L D g z f S Z x d W 9 0 O y w m c X V v d D t T Z W N 0 a W 9 u M S 9 S Z W 5 k a W 1 p Z W 5 0 b y 9 B d X R v U m V t b 3 Z l Z E N v b H V t b n M x L n t D b 2 5 0 Y W N 0 Y W 5 k b y w 4 N H 0 m c X V v d D s s J n F 1 b 3 Q 7 U 2 V j d G l v b j E v U m V u Z G l t a W V u d G 8 v Q X V 0 b 1 J l b W 9 2 Z W R D b 2 x 1 b W 5 z M S 5 7 T W F y Y 2 F u Z G 8 s O D V 9 J n F 1 b 3 Q 7 L C Z x d W 9 0 O 1 N l Y 3 R p b 2 4 x L 1 J l b m R p b W l l b n R v L 0 F 1 d G 9 S Z W 1 v d m V k Q 2 9 s d W 1 u c z E u e 0 3 D o X g u I G R l I G N v b n R h Y 3 R v c y w 4 N n 0 m c X V v d D s s J n F 1 b 3 Q 7 U 2 V j d G l v b j E v U m V u Z G l t a W V u d G 8 v Q X V 0 b 1 J l b W 9 2 Z W R D b 2 x 1 b W 5 z M S 5 7 T c O h e C 4 g Z G U g b W F y Y 2 F j a W 9 u Z X M s O D d 9 J n F 1 b 3 Q 7 L C Z x d W 9 0 O 1 N l Y 3 R p b 2 4 x L 1 J l b m R p b W l l b n R v L 0 F 1 d G 9 S Z W 1 v d m V k Q 2 9 s d W 1 u c z E u e 0 3 D r W 4 u I G R l I G N v b n R h Y 3 R v c y w 4 O H 0 m c X V v d D s s J n F 1 b 3 Q 7 U 2 V j d G l v b j E v U m V u Z G l t a W V u d G 8 v Q X V 0 b 1 J l b W 9 2 Z W R D b 2 x 1 b W 5 z M S 5 7 T c O t b i 4 g Z G U g b W F y Y 2 F j a W 9 u Z X M s O D l 9 J n F 1 b 3 Q 7 L C Z x d W 9 0 O 1 N l Y 3 R p b 2 4 x L 1 J l b m R p b W l l b n R v L 0 F 1 d G 9 S Z W 1 v d m V k Q 2 9 s d W 1 u c z E u e 0 N v b n Z l c n N h Y 2 n D s 2 4 s O T B 9 J n F 1 b 3 Q 7 L C Z x d W 9 0 O 1 N l Y 3 R p b 2 4 x L 1 J l b m R p b W l l b n R v L 0 F 1 d G 9 S Z W 1 v d m V k Q 2 9 s d W 1 u c z E u e 0 V y c m 9 y L D k x f S Z x d W 9 0 O y w m c X V v d D t T Z W N 0 a W 9 u M S 9 S Z W 5 k a W 1 p Z W 5 0 b y 9 B d X R v U m V t b 3 Z l Z E N v b H V t b n M x L n t D b 2 5 k a W N p b 2 5 h b C B z b 2 x p Y 2 l 0 Y W R v L D k y f S Z x d W 9 0 O y w m c X V v d D t T Z W N 0 a W 9 u M S 9 S Z W 5 k a W 1 p Z W 5 0 b y 9 B d X R v U m V t b 3 Z l Z E N v b H V t b n M x L n t D b 2 5 k a W N p b 2 5 h b C B z b 2 x p Y 2 l 0 Y W R v I C U s O T N 9 J n F 1 b 3 Q 7 L C Z x d W 9 0 O 1 N l Y 3 R p b 2 4 x L 1 J l b m R p b W l l b n R v L 0 F 1 d G 9 S Z W 1 v d m V k Q 2 9 s d W 1 u c z E u e 0 N v b m R p Y 2 l v b m F s I H V z Y W R v L D k 0 f S Z x d W 9 0 O y w m c X V v d D t T Z W N 0 a W 9 u M S 9 S Z W 5 k a W 1 p Z W 5 0 b y 9 B d X R v U m V t b 3 Z l Z E N v b H V t b n M x L n t D b 2 5 k a W N p b 2 5 h b C B 1 c 2 F k b y A l L D k 1 f S Z x d W 9 0 O y w m c X V v d D t T Z W N 0 a W 9 u M S 9 S Z W 5 k a W 1 p Z W 5 0 b y 9 B d X R v U m V t b 3 Z l Z E N v b H V t b n M x L n t E a X J l Y 3 R v I H N v b G l j a X R h Z G 8 s O T Z 9 J n F 1 b 3 Q 7 L C Z x d W 9 0 O 1 N l Y 3 R p b 2 4 x L 1 J l b m R p b W l l b n R v L 0 F 1 d G 9 S Z W 1 v d m V k Q 2 9 s d W 1 u c z E u e 0 R p c m V j d G 8 g c 2 9 s a W N p d G F k b y A l L D k 3 f S Z x d W 9 0 O y w m c X V v d D t T Z W N 0 a W 9 u M S 9 S Z W 5 k a W 1 p Z W 5 0 b y 9 B d X R v U m V t b 3 Z l Z E N v b H V t b n M x L n t E a X J l Y 3 R v I H V z Y W R v L D k 4 f S Z x d W 9 0 O y w m c X V v d D t T Z W N 0 a W 9 u M S 9 S Z W 5 k a W 1 p Z W 5 0 b y 9 B d X R v U m V t b 3 Z l Z E N v b H V t b n M x L n t E a X J l Y 3 R v I H V z Y W R v I C U s O T l 9 J n F 1 b 3 Q 7 L C Z x d W 9 0 O 1 N l Y 3 R p b 2 4 x L 1 J l b m R p b W l l b n R v L 0 F 1 d G 9 S Z W 1 v d m V k Q 2 9 s d W 1 u c z E u e 0 R l d G V u Z X I s M T A w f S Z x d W 9 0 O y w m c X V v d D t T Z W N 0 a W 9 u M S 9 S Z W 5 k a W 1 p Z W 5 0 b y 9 B d X R v U m V t b 3 Z l Z E N v b H V t b n M x L n t U b 3 R h b C B k Z S B k Z X R l b m N p b 2 5 l c y w x M D F 9 J n F 1 b 3 Q 7 L C Z x d W 9 0 O 1 N l Y 3 R p b 2 4 x L 1 J l b m R p b W l l b n R v L 0 F 1 d G 9 S Z W 1 v d m V k Q 2 9 s d W 1 u c z E u e 0 1 l Z G l h I G R l I G R l d G V u Y 2 l v b m V z L D E w M n 0 m c X V v d D s s J n F 1 b 3 Q 7 U 2 V j d G l v b j E v U m V u Z G l t a W V u d G 8 v Q X V 0 b 1 J l b W 9 2 Z W R D b 2 x 1 b W 5 z M S 5 7 T c O h e G l t b y B k Z S B k Z X R l b m N p b 2 5 l c y w x M D N 9 J n F 1 b 3 Q 7 L C Z x d W 9 0 O 1 N l Y 3 R p b 2 4 x L 1 J l b m R p b W l l b n R v L 0 F 1 d G 9 S Z W 1 v d m V k Q 2 9 s d W 1 u c z E u e 0 3 D r W 5 p b W 8 g Z G U g Z G V 0 Z W 5 j a W 9 u Z X M s M T A 0 f S Z x d W 9 0 O y w m c X V v d D t T Z W N 0 a W 9 u M S 9 S Z W 5 k a W 1 p Z W 5 0 b y 9 B d X R v U m V t b 3 Z l Z E N v b H V t b n M x L n t E Z X Z v b H V j a c O z b i B k Z S B s b G F t Y W R h c y B h Y 3 R p d m F z L D E w N X 0 m c X V v d D s s J n F 1 b 3 Q 7 U 2 V j d G l v b j E v U m V u Z G l t a W V u d G 8 v Q X V 0 b 1 J l b W 9 2 Z W R D b 2 x 1 b W 5 z M S 5 7 V G 9 0 Y W w g Z G U g Z G V 2 b 2 x 1 Y 2 l v b m V z I G R l I G x s Y W 1 h Z G F z I G F j d G l 2 Y X M s M T A 2 f S Z x d W 9 0 O y w m c X V v d D t T Z W N 0 a W 9 u M S 9 S Z W 5 k a W 1 p Z W 5 0 b y 9 B d X R v U m V t b 3 Z l Z E N v b H V t b n M x L n t N Z W R p Y S B k Z S B k Z X Z v b H V j a W 9 u Z X M g Z G U g b G x h b W F k Y X M g Y W N 0 a X Z h c y w x M D d 9 J n F 1 b 3 Q 7 L C Z x d W 9 0 O 1 N l Y 3 R p b 2 4 x L 1 J l b m R p b W l l b n R v L 0 F 1 d G 9 S Z W 1 v d m V k Q 2 9 s d W 1 u c z E u e 0 3 D r W 5 p b W 8 g Z G U g Z G V 2 b 2 x 1 Y 2 l v b m V z I G R l I G x s Y W 1 h Z G F z I G F j d G l 2 Y X M s M T A 4 f S Z x d W 9 0 O y w m c X V v d D t T Z W N 0 a W 9 u M S 9 S Z W 5 k a W 1 p Z W 5 0 b y 9 B d X R v U m V t b 3 Z l Z E N v b H V t b n M x L n t N w 6 F 4 a W 1 v I G R l I G R l d m 9 s d W N p b 2 5 l c y B k Z S B s b G F t Y W R h c y B h Y 3 R p d m F z L D E w O X 0 m c X V v d D s s J n F 1 b 3 Q 7 U 2 V j d G l v b j E v U m V u Z G l t a W V u d G 8 v Q X V 0 b 1 J l b W 9 2 Z W R D b 2 x 1 b W 5 z M S 5 7 R G 9 0 Y W N p b 2 4 u R E 5 J L D E x M H 0 m c X V v d D s s J n F 1 b 3 Q 7 U 2 V j d G l v b j E v U m V u Z G l t a W V u d G 8 v Q X V 0 b 1 J l b W 9 2 Z W R D b 2 x 1 b W 5 z M S 5 7 R G 9 0 Y W N p b 2 4 u T k 9 N Q l J F I E R F I E d F T k V T W V M g L D E x M X 0 m c X V v d D s s J n F 1 b 3 Q 7 U 2 V j d G l v b j E v U m V u Z G l t a W V u d G 8 v Q X V 0 b 1 J l b W 9 2 Z W R D b 2 x 1 b W 5 z M S 5 7 R G 9 0 Y W N p b 2 4 u Q V B F T E x J R E 9 T I F k g T k 9 N Q l J F U y w x M T J 9 J n F 1 b 3 Q 7 L C Z x d W 9 0 O 1 N l Y 3 R p b 2 4 x L 1 J l b m R p b W l l b n R v L 0 F 1 d G 9 S Z W 1 v d m V k Q 2 9 s d W 1 u c z E u e 0 R v d G F j a W 9 u L l N V U E V S V k l T T 1 I s M T E z f S Z x d W 9 0 O y w m c X V v d D t T Z W N 0 a W 9 u M S 9 S Z W 5 k a W 1 p Z W 5 0 b y 9 B d X R v U m V t b 3 Z l Z E N v b H V t b n M x L n t E b 3 R h Y 2 l v b i 5 F U 1 R B R E 8 s M T E 0 f S Z x d W 9 0 O y w m c X V v d D t T Z W N 0 a W 9 u M S 9 S Z W 5 k a W 1 p Z W 5 0 b y 9 B d X R v U m V t b 3 Z l Z E N v b H V t b n M x L n t E b 3 R h Y 2 l v b i 5 G R U N I Q S B B T F R B L D E x N X 0 m c X V v d D s s J n F 1 b 3 Q 7 U 2 V j d G l v b j E v U m V u Z G l t a W V u d G 8 v Q X V 0 b 1 J l b W 9 2 Z W R D b 2 x 1 b W 5 z M S 5 7 R G 9 0 Y W N p b 2 4 u R k V D S E E g R E U g Q 0 V T R S w x M T Z 9 J n F 1 b 3 Q 7 L C Z x d W 9 0 O 1 N l Y 3 R p b 2 4 x L 1 J l b m R p b W l l b n R v L 0 F 1 d G 9 S Z W 1 v d m V k Q 2 9 s d W 1 u c z E u e 0 R v d G F j a W 9 u L k 1 P V E l W T y B E R S B D R V N F L D E x N 3 0 m c X V v d D s s J n F 1 b 3 Q 7 U 2 V j d G l v b j E v U m V u Z G l t a W V u d G 8 v Q X V 0 b 1 J l b W 9 2 Z W R D b 2 x 1 b W 5 z M S 5 7 R G 9 0 Y W N p b 2 4 u V F V S T k 8 s M T E 4 f S Z x d W 9 0 O y w m c X V v d D t T Z W N 0 a W 9 u M S 9 S Z W 5 k a W 1 p Z W 5 0 b y 9 B d X R v U m V t b 3 Z l Z E N v b H V t b n M x L n t E b 3 R h Y 2 l v b i 5 N T 0 R B T E l E Q U Q s M T E 5 f S Z x d W 9 0 O y w m c X V v d D t T Z W N 0 a W 9 u M S 9 S Z W 5 k a W 1 p Z W 5 0 b y 9 B d X R v U m V t b 3 Z l Z E N v b H V t b n M x L n t E b 3 R h Y 2 l v b i 5 I T 1 J B U k l P I E w t V i w x M j B 9 J n F 1 b 3 Q 7 L C Z x d W 9 0 O 1 N l Y 3 R p b 2 4 x L 1 J l b m R p b W l l b n R v L 0 F 1 d G 9 S Z W 1 v d m V k Q 2 9 s d W 1 u c z E u e 0 R v d G F j a W 9 u L k h P U k F S S U 8 g R k R T I C 0 g R k V S L D E y M X 0 m c X V v d D s s J n F 1 b 3 Q 7 U 2 V j d G l v b j E v U m V u Z G l t a W V u d G 8 v Q X V 0 b 1 J l b W 9 2 Z W R D b 2 x 1 b W 5 z M S 5 7 R G 9 0 Y W N p b 2 4 u R E V T Q 0 F O U 0 8 s M T I y f S Z x d W 9 0 O y w m c X V v d D t T Z W N 0 a W 9 u M S 9 S Z W 5 k a W 1 p Z W 5 0 b y 9 B d X R v U m V t b 3 Z l Z E N v b H V t b n M x L n t E b 3 R h Y 2 l v b i 5 Q T 0 9 M L D E y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u Z G l t a W V u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j a G l 2 b y U y M G R l J T I w Z W p l b X B s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l Z T U y O D d m L T h k M j E t N D N i Y y 1 i Z D h l L W U 2 M z k 4 Y T E 3 M W Y 0 M y I g L z 4 8 R W 5 0 c n k g V H l w Z T 0 i T G 9 h Z G V k V G 9 B b m F s e X N p c 1 N l c n Z p Y 2 V z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U b 1 J l c G 9 y d E R p c 2 F i b G V k I i B W Y W x 1 Z T 0 i b D E i I C 8 + P E V u d H J 5 I F R 5 c G U 9 I l F 1 Z X J 5 R 3 J v d X B J R C I g V m F s d W U 9 I n M 2 O G J i Z j Q x N i 0 y N W J k L T R m N T k t O T l j N y 1 l O D Y 0 M D N i N T B k O T M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1 L T E w L T I z V D E 5 O j M x O j Q 4 L j k z M D U z M T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2 h p d m 8 l M j B k Z S U y M G V q Z W 1 w b G 8 v T m F 2 Z W d h Y 2 k l Q z M l Q j N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0 O G M w O W Y 1 L T N k O D I t N D c y M y 1 i N W Z m L T M 5 N m E x M D I z Z j U 5 M i I g L z 4 8 R W 5 0 c n k g V H l w Z T 0 i T G 9 h Z F R v U m V w b 3 J 0 R G l z Y W J s Z W Q i I F Z h b H V l P S J s M S I g L z 4 8 R W 5 0 c n k g V H l w Z T 0 i U X V l c n l H c m 9 1 c E l E I i B W Y W x 1 Z T 0 i c z Y 4 Y m J m N D E 2 L T I 1 Y m Q t N G Y 1 O S 0 5 O W M 3 L W U 4 N j Q w M 2 I 1 M G Q 5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A z V D E 3 O j A w O j U w L j A 0 M T I 5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w M T B j O T Z j L W R k Z j U t N D A 2 N y 0 5 M W R l L W V i Y T g 2 Y z A w M 2 V k Z i I g L z 4 8 R W 5 0 c n k g V H l w Z T 0 i T G 9 h Z F R v U m V w b 3 J 0 R G l z Y W J s Z W Q i I F Z h b H V l P S J s M S I g L z 4 8 R W 5 0 c n k g V H l w Z T 0 i U X V l c n l H c m 9 1 c E l E I i B W Y W x 1 Z T 0 i c z Y 2 N T I 0 Z T F k L W M 2 Y T E t N D R h Y i 1 i N 2 U 0 L T M 4 M z B k Y j h i N z U 0 Z S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T G F z d F V w Z G F 0 Z W Q i I F Z h b H V l P S J k M j A y N S 0 x M C 0 y M 1 Q x O T o z M T o 0 O C 4 5 M z A 1 M z E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c 4 M j U 2 N m Q 3 L W M 3 N z I t N D M 4 Z C 1 h M G E z L T F m N 2 V l Z T R i Y T Y y Z S I g L z 4 8 R W 5 0 c n k g V H l w Z T 0 i U X V l c n l H c m 9 1 c E l E I i B W Y W x 1 Z T 0 i c z Y 4 Y m J m N D E 2 L T I 1 Y m Q t N G Y 1 O S 0 5 O W M 3 L W U 4 N j Q w M 2 I 1 M G Q 5 M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z L T E 4 V D E 5 O j I x O j E 1 L j I y M T A 1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y 9 B c m N o a X Z v c y U y M G 9 j d W x 0 b 3 M l M j B m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u Z G l t a W V u d G 8 v S W 5 2 b 2 N h c i U y M G Z 1 b m N p J U M z J U I z b i U y M H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u Z G l t a W V u d G 8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y 9 P d H J h c y U y M G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u Z G l t a W V u d G 8 v Q 2 9 s d W 1 u Y S U y M G R l J T I w d G F i b G E l M j B l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u Z G l t a W V u d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u Z G l t a W V u d G 8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R p b W l l b n R v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y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R p b W l l b n R v L 1 Z h b G 9 y J T I w c m V l b X B s Y X p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u Z G l t a W V u d G 8 v V G V 4 d G 8 l M j B l b i U y M G 1 h e S V D M y V C Q X N j d W x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R p b W l l b n R v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u Z G l t a W V u d G 8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u Z G l t a W V u d G 8 v U 2 U l M j B l e H B h b m R p J U M z J U I z J T I w R G 9 0 Y W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y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u Z G l t a W V u d G 8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j a G l 2 b y U y M G R l J T I w Z W p l b X B s b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m N m R m Y T h k L T V k Z j A t N D U w M S 1 h N T M x L T M w Y j Y 3 Z j U 4 Z D Y w M i I g L z 4 8 R W 5 0 c n k g V H l w Z T 0 i T G 9 h Z G V k V G 9 B b m F s e X N p c 1 N l c n Z p Y 2 V z I i B W Y W x 1 Z T 0 i b D A i I C 8 + P E V u d H J 5 I F R 5 c G U 9 I k x v Y W R U b 1 J l c G 9 y d E R p c 2 F i b G V k I i B W Y W x 1 Z T 0 i b D E i I C 8 + P E V u d H J 5 I F R 5 c G U 9 I l F 1 Z X J 5 R 3 J v d X B J R C I g V m F s d W U 9 I n N k O G M 0 Y W Y 4 N y 0 1 Z j I w L T R m N T U t O G M w M y 0 w Y 2 R i M m F j N j h l Z j g i I C 8 + P E V u d H J 5 I F R 5 c G U 9 I k Z p b G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T d G F 0 d X M i I F Z h b H V l P S J z Q 2 9 t c G x l d G U i I C 8 + P E V u d H J 5 I F R 5 c G U 9 I k Z p b G x M Y X N 0 V X B k Y X R l Z C I g V m F s d W U 9 I m Q y M D I 1 L T E w L T I z V D E 5 O j M x O j Q 4 L j k z N D Q 5 M D d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m N o a X Z v J T I w Z G U l M j B l a m V t c G x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2 h p d m 8 l M j B k Z S U y M G V q Z W 1 w b G 8 l M j A o M i k v T m F 2 Z W d h Y 2 k l Q z M l Q j N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y N j g 2 M D d k L T g 0 M D U t N D g 1 N y 1 h O D Y z L W Q 3 Z T Y 3 M D Y 1 O D Y 4 N y I g L z 4 8 R W 5 0 c n k g V H l w Z T 0 i T G 9 h Z F R v U m V w b 3 J 0 R G l z Y W J s Z W Q i I F Z h b H V l P S J s M S I g L z 4 8 R W 5 0 c n k g V H l w Z T 0 i U X V l c n l H c m 9 1 c E l E I i B W Y W x 1 Z T 0 i c 2 Q 4 Y z R h Z j g 3 L T V m M j A t N G Y 1 N S 0 4 Y z A z L T B j Z G I y Y W M 2 O G V m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A z V D E 4 O j E 2 O j E x L j M 2 M T c w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l M T k 2 N j Z k L W J j O T Y t N G F h Z i 1 h M W N k L T E 1 M 2 R j M 2 Q x Z T Q z O C I g L z 4 8 R W 5 0 c n k g V H l w Z T 0 i T G 9 h Z F R v U m V w b 3 J 0 R G l z Y W J s Z W Q i I F Z h b H V l P S J s M S I g L z 4 8 R W 5 0 c n k g V H l w Z T 0 i U X V l c n l H c m 9 1 c E l E I i B W Y W x 1 Z T 0 i c z M 3 Z T g 4 M D l i L T Y w N G U t N G V k M S 0 4 M T R h L W M 2 M D d m Z W F l N 2 U y Y y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T G F z d F V w Z G F 0 Z W Q i I F Z h b H V l P S J k M j A y N S 0 x M C 0 y M 1 Q x O T o z M T o 0 O C 4 5 M z Y 0 N z c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A x Z j h k N 2 Q 1 L W U 2 M m Y t N G R i Y S 1 i Y W M 2 L W M w N z c x N T R l M D R i Y S I g L z 4 8 R W 5 0 c n k g V H l w Z T 0 i U X V l c n l H c m 9 1 c E l E I i B W Y W x 1 Z T 0 i c 2 Q 4 Y z R h Z j g 3 L T V m M j A t N G Y 1 N S 0 4 Y z A z L T B j Z G I y Y W M 2 O G V m O C I g L z 4 8 R W 5 0 c n k g V H l w Z T 0 i S X N Q c m l 2 Y X R l I i B W Y W x 1 Z T 0 i b D A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U t M D M t M T h U M T k 6 M j E 6 M T U u M j k 0 O D I 1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3 R h Z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D d h O G R k Y i 0 3 Y T E 0 L T Q 3 M W Y t Y m I w M S 0 w M 2 J l N T d j N j g x Z T k i I C 8 + P E V u d H J 5 I F R 5 c G U 9 I k Z p b G x F b m F i b G V k I i B W Y W x 1 Z T 0 i b D A i I C 8 + P E V u d H J 5 I F R 5 c G U 9 I l J l Y 2 9 2 Z X J 5 V G F y Z 2 V 0 U 2 h l Z X Q i I F Z h b H V l P S J z R X N 0 Y W R v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Q 2 9 s d W 1 u I i B W Y W x 1 Z T 0 i b D E i I C 8 + P E V u d H J 5 I F R 5 c G U 9 I k Z p b G x l Z E N v b X B s Z X R l U m V z d W x 0 V G 9 X b 3 J r c 2 h l Z X Q i I F Z h b H V l P S J s M C I g L z 4 8 R W 5 0 c n k g V H l w Z T 0 i U G l 2 b 3 R P Y m p l Y 3 R O Y W 1 l I i B W Y W x 1 Z T 0 i c 0 V z d G F k b y F U Y W J s Y U R p b s O h b W l j Y T I i I C 8 + P E V u d H J 5 I F R 5 c G U 9 I l J l Y 2 9 2 Z X J 5 V G F y Z 2 V 0 U m 9 3 I i B W Y W x 1 Z T 0 i b D E i I C 8 + P E V u d H J 5 I F R 5 c G U 9 I k Z p b G x U b 0 R h d G F N b 2 R l b E V u Y W J s Z W Q i I F Z h b H V l P S J s M C I g L z 4 8 R W 5 0 c n k g V H l w Z T 0 i R m l s b E 9 i a m V j d F R 5 c G U i I F Z h b H V l P S J z U G l 2 b 3 R U Y W J s Z S I g L z 4 8 R W 5 0 c n k g V H l w Z T 0 i R m l s b E V y c m 9 y Q 2 9 1 b n Q i I F Z h b H V l P S J s M C I g L z 4 8 R W 5 0 c n k g V H l w Z T 0 i R m l s b E x h c 3 R V c G R h d G V k I i B W Y W x 1 Z T 0 i Z D I w M j U t M T A t M j N U M T k 6 M z E 6 N T A u M T E 1 N j A 3 N F o i I C 8 + P E V u d H J 5 I F R 5 c G U 9 I k Z p b G x D b 2 x 1 b W 5 U e X B l c y I g V m F s d W U 9 I n N C Z 1 l G Q l F V R k J R V U Z C U V V G Q U F V R k J R Q U d C U V V G Q l F V R k J R Y 0 h C Z 1 l H Q U F V R k J R V U Z C U V V B Q l F V Q U F B Q U F B Q U F B Q U F B Q U F B Q U F B Q U E 9 I i A v P j x F b n R y e S B U e X B l P S J G a W x s R X J y b 3 J D b 2 R l I i B W Y W x 1 Z T 0 i c 1 V u a 2 5 v d 2 4 i I C 8 + P E V u d H J 5 I F R 5 c G U 9 I k Z p b G x D b 2 x 1 b W 5 O Y W 1 l c y I g V m F s d W U 9 I n N b J n F 1 b 3 Q 7 Q U c m c X V v d D s s J n F 1 b 3 Q 7 T k 9 N Q l J F I E d F T k V T W V M m c X V v d D s s J n F 1 b 3 Q 7 Q 2 9 u Z W N 0 Y W R v J n F 1 b 3 Q 7 L C Z x d W 9 0 O 0 V u I G x h I G N v b G E m c X V v d D s s J n F 1 b 3 Q 7 S W 5 h Y 3 R p d m 8 m c X V v d D s s J n F 1 b 3 Q 7 T m 8 g c m V z c G 9 u Z G U m c X V v d D s s J n F 1 b 3 Q 7 R n V l c m E g Z G U g b G E g Y 2 9 s Y S Z x d W 9 0 O y w m c X V v d D t E a X N w b 2 5 p Y m x l J n F 1 b 3 Q 7 L C Z x d W 9 0 O 0 9 j d X B h Z G 8 m c X V v d D s s J n F 1 b 3 Q 7 Q X V z Z W 5 0 Z S Z x d W 9 0 O y w m c X V v d D t E Z X N j Y W 5 z b y Z x d W 9 0 O y w m c X V v d D t D b 2 1 p Z G E m c X V v d D s s J n F 1 b 3 Q 7 U 2 l z d G V t Y S B h d X N l b n R l J n F 1 b 3 Q 7 L C Z x d W 9 0 O 1 J l d W 5 p w 7 N u J n F 1 b 3 Q 7 L C Z x d W 9 0 O 0 N h c G F j a X R h Y 2 n D s 2 4 m c X V v d D s s J n F 1 b 3 Q 7 S W 5 0 Z X J h Y 3 R 1 Y W 5 k b y Z x d W 9 0 O y w m c X V v d D t F b i B j b 2 1 1 b m l j Y W N p w 7 N u J n F 1 b 3 Q 7 L C Z x d W 9 0 O 0 N v c n J l b y B l b G V j d H L D s 2 5 p Y 2 8 m c X V v d D s s J n F 1 b 3 Q 7 V G 9 0 Y W w g Z G U g Q U N E J n F 1 b 3 Q 7 L C Z x d W 9 0 O 0 Z 1 Z X J h I G R l I G x h I G N v b G E g J S Z x d W 9 0 O y w m c X V v d D t F b i B s Y S B j b 2 x h I C U m c X V v d D s s J n F 1 b 3 Q 7 S W 5 0 Z X J h Y 3 R 1 Y W 5 k b y A l J n F 1 b 3 Q 7 L C Z x d W 9 0 O 0 l u Y W N 0 a X Z v I C U m c X V v d D s s J n F 1 b 3 Q 7 U 2 l u I H J l c 3 B 1 Z X N 0 Y S A l J n F 1 b 3 Q 7 L C Z x d W 9 0 O 0 9 j d X B h Y 2 n D s 2 4 m c X V v d D s s J n F 1 b 3 Q 7 S W 5 p Y 2 l h c i B z Z X N p w 7 N u J n F 1 b 3 Q 7 L C Z x d W 9 0 O 0 N l c n J h c i B z Z X N p w 7 N u J n F 1 b 3 Q 7 L C Z x d W 9 0 O 0 F w d G l 0 d W R l c y Z x d W 9 0 O y w m c X V v d D t U w 6 1 0 d W x v J n F 1 b 3 Q 7 L C Z x d W 9 0 O 0 R l c G F y d G F t Z W 5 0 b y Z x d W 9 0 O y w m c X V v d D t U Z W z D q W Z v b m 8 g c H J p b m N p c G F s J n F 1 b 3 Q 7 L C Z x d W 9 0 O 0 F 1 c 2 V u d G U 6 I E F 1 c 2 V u d G U m c X V v d D s s J n F 1 b 3 Q 7 Q 2 F w Y W N p d G F j a c O z b j o g Q 2 F w Y W N p d G F j a c O z b i Z x d W 9 0 O y w m c X V v d D t D b 2 1 p Z G E 6 I E N v b W l k Y S Z x d W 9 0 O y w m c X V v d D t E Z X N j Y W 5 z b z o g R G V z Y 2 F u c 2 8 m c X V v d D s s J n F 1 b 3 Q 7 R G V z Y 2 9 u Z W N 0 Y W R v O i B E Z X N j b 2 5 l Y 3 R h Z G 8 m c X V v d D s s J n F 1 b 3 Q 7 R G l z c G 9 u a W J s Z T o g R G l z c G 9 u a W J s Z S Z x d W 9 0 O y w m c X V v d D t F b i B s Y S B j b 2 x h O i B F b i B s Y S B j b 2 x h J n F 1 b 3 Q 7 L C Z x d W 9 0 O 0 l u Y W N 0 a X Z v O i B J b m F j d G l 2 b y Z x d W 9 0 O y w m c X V v d D t P Y 3 V w Y W R v O i B P Y 3 V w Y W R v J n F 1 b 3 Q 7 L C Z x d W 9 0 O 1 J l d W 5 p w 7 N u O i B S Z X V u a c O z b i Z x d W 9 0 O y w m c X V v d D t E b 3 R h Y 2 l v b i 5 E T k k m c X V v d D s s J n F 1 b 3 Q 7 R G 9 0 Y W N p b 2 4 u T k 9 N Q l J F I E R F I E d F T k V T W V M g J n F 1 b 3 Q 7 L C Z x d W 9 0 O 0 R v d G F j a W 9 u L k F Q R U x M S U R P U y B Z I E 5 P T U J S R V M m c X V v d D s s J n F 1 b 3 Q 7 R G 9 0 Y W N p b 2 4 u U 1 V Q R V J W S V N P U i Z x d W 9 0 O y w m c X V v d D t E b 3 R h Y 2 l v b i 5 F U 1 R B R E 8 m c X V v d D s s J n F 1 b 3 Q 7 R G 9 0 Y W N p b 2 4 u R k V D S E E g Q U x U Q S Z x d W 9 0 O y w m c X V v d D t E b 3 R h Y 2 l v b i 5 G R U N I Q S B E R S B D R V N F J n F 1 b 3 Q 7 L C Z x d W 9 0 O 0 R v d G F j a W 9 u L k 1 P V E l W T y B E R S B D R V N F J n F 1 b 3 Q 7 L C Z x d W 9 0 O 0 R v d G F j a W 9 u L l R V U k 5 P J n F 1 b 3 Q 7 L C Z x d W 9 0 O 0 R v d G F j a W 9 u L k 1 P R E F M S U R B R C Z x d W 9 0 O y w m c X V v d D t E b 3 R h Y 2 l v b i 5 I T 1 J B U k l P I E w t V i Z x d W 9 0 O y w m c X V v d D t E b 3 R h Y 2 l v b i 5 I T 1 J B U k l P I E Z E U y A t I E Z F U i Z x d W 9 0 O y w m c X V v d D t E b 3 R h Y 2 l v b i 5 E R V N D Q U 5 T T y Z x d W 9 0 O y w m c X V v d D t E b 3 R h Y 2 l v b i 5 Q T 0 9 M J n F 1 b 3 Q 7 L C Z x d W 9 0 O 0 R v d G F j a W 9 u L k F H J n F 1 b 3 Q 7 X S I g L z 4 8 R W 5 0 c n k g V H l w Z T 0 i R m l s b F N 0 Y X R 1 c y I g V m F s d W U 9 I n N D b 2 1 w b G V 0 Z S I g L z 4 8 R W 5 0 c n k g V H l w Z T 0 i R m l s b E N v d W 5 0 I i B W Y W x 1 Z T 0 i b D g 3 I i A v P j x F b n R y e S B U e X B l P S J S Z W x h d G l v b n N o a X B J b m Z v Q 2 9 u d G F p b m V y I i B W Y W x 1 Z T 0 i c 3 s m c X V v d D t j b 2 x 1 b W 5 D b 3 V u d C Z x d W 9 0 O z o 1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N 0 Y W R v L 0 F 1 d G 9 S Z W 1 v d m V k Q 2 9 s d W 1 u c z E u e 0 F H L D B 9 J n F 1 b 3 Q 7 L C Z x d W 9 0 O 1 N l Y 3 R p b 2 4 x L 0 V z d G F k b y 9 B d X R v U m V t b 3 Z l Z E N v b H V t b n M x L n t O T 0 1 C U k U g R 0 V O R V N Z U y w x f S Z x d W 9 0 O y w m c X V v d D t T Z W N 0 a W 9 u M S 9 F c 3 R h Z G 8 v Q X V 0 b 1 J l b W 9 2 Z W R D b 2 x 1 b W 5 z M S 5 7 Q 2 9 u Z W N 0 Y W R v L D J 9 J n F 1 b 3 Q 7 L C Z x d W 9 0 O 1 N l Y 3 R p b 2 4 x L 0 V z d G F k b y 9 B d X R v U m V t b 3 Z l Z E N v b H V t b n M x L n t F b i B s Y S B j b 2 x h L D N 9 J n F 1 b 3 Q 7 L C Z x d W 9 0 O 1 N l Y 3 R p b 2 4 x L 0 V z d G F k b y 9 B d X R v U m V t b 3 Z l Z E N v b H V t b n M x L n t J b m F j d G l 2 b y w 0 f S Z x d W 9 0 O y w m c X V v d D t T Z W N 0 a W 9 u M S 9 F c 3 R h Z G 8 v Q X V 0 b 1 J l b W 9 2 Z W R D b 2 x 1 b W 5 z M S 5 7 T m 8 g c m V z c G 9 u Z G U s N X 0 m c X V v d D s s J n F 1 b 3 Q 7 U 2 V j d G l v b j E v R X N 0 Y W R v L 0 F 1 d G 9 S Z W 1 v d m V k Q 2 9 s d W 1 u c z E u e 0 Z 1 Z X J h I G R l I G x h I G N v b G E s N n 0 m c X V v d D s s J n F 1 b 3 Q 7 U 2 V j d G l v b j E v R X N 0 Y W R v L 0 F 1 d G 9 S Z W 1 v d m V k Q 2 9 s d W 1 u c z E u e 0 R p c 3 B v b m l i b G U s N 3 0 m c X V v d D s s J n F 1 b 3 Q 7 U 2 V j d G l v b j E v R X N 0 Y W R v L 0 F 1 d G 9 S Z W 1 v d m V k Q 2 9 s d W 1 u c z E u e 0 9 j d X B h Z G 8 s O H 0 m c X V v d D s s J n F 1 b 3 Q 7 U 2 V j d G l v b j E v R X N 0 Y W R v L 0 F 1 d G 9 S Z W 1 v d m V k Q 2 9 s d W 1 u c z E u e 0 F 1 c 2 V u d G U s O X 0 m c X V v d D s s J n F 1 b 3 Q 7 U 2 V j d G l v b j E v R X N 0 Y W R v L 0 F 1 d G 9 S Z W 1 v d m V k Q 2 9 s d W 1 u c z E u e 0 R l c 2 N h b n N v L D E w f S Z x d W 9 0 O y w m c X V v d D t T Z W N 0 a W 9 u M S 9 F c 3 R h Z G 8 v Q X V 0 b 1 J l b W 9 2 Z W R D b 2 x 1 b W 5 z M S 5 7 Q 2 9 t a W R h L D E x f S Z x d W 9 0 O y w m c X V v d D t T Z W N 0 a W 9 u M S 9 F c 3 R h Z G 8 v Q X V 0 b 1 J l b W 9 2 Z W R D b 2 x 1 b W 5 z M S 5 7 U 2 l z d G V t Y S B h d X N l b n R l L D E y f S Z x d W 9 0 O y w m c X V v d D t T Z W N 0 a W 9 u M S 9 F c 3 R h Z G 8 v Q X V 0 b 1 J l b W 9 2 Z W R D b 2 x 1 b W 5 z M S 5 7 U m V 1 b m n D s 2 4 s M T N 9 J n F 1 b 3 Q 7 L C Z x d W 9 0 O 1 N l Y 3 R p b 2 4 x L 0 V z d G F k b y 9 B d X R v U m V t b 3 Z l Z E N v b H V t b n M x L n t D Y X B h Y 2 l 0 Y W N p w 7 N u L D E 0 f S Z x d W 9 0 O y w m c X V v d D t T Z W N 0 a W 9 u M S 9 F c 3 R h Z G 8 v Q X V 0 b 1 J l b W 9 2 Z W R D b 2 x 1 b W 5 z M S 5 7 S W 5 0 Z X J h Y 3 R 1 Y W 5 k b y w x N X 0 m c X V v d D s s J n F 1 b 3 Q 7 U 2 V j d G l v b j E v R X N 0 Y W R v L 0 F 1 d G 9 S Z W 1 v d m V k Q 2 9 s d W 1 u c z E u e 0 V u I G N v b X V u a W N h Y 2 n D s 2 4 s M T Z 9 J n F 1 b 3 Q 7 L C Z x d W 9 0 O 1 N l Y 3 R p b 2 4 x L 0 V z d G F k b y 9 B d X R v U m V t b 3 Z l Z E N v b H V t b n M x L n t D b 3 J y Z W 8 g Z W x l Y 3 R y w 7 N u a W N v L D E 3 f S Z x d W 9 0 O y w m c X V v d D t T Z W N 0 a W 9 u M S 9 F c 3 R h Z G 8 v Q X V 0 b 1 J l b W 9 2 Z W R D b 2 x 1 b W 5 z M S 5 7 V G 9 0 Y W w g Z G U g Q U N E L D E 4 f S Z x d W 9 0 O y w m c X V v d D t T Z W N 0 a W 9 u M S 9 F c 3 R h Z G 8 v Q X V 0 b 1 J l b W 9 2 Z W R D b 2 x 1 b W 5 z M S 5 7 R n V l c m E g Z G U g b G E g Y 2 9 s Y S A l L D E 5 f S Z x d W 9 0 O y w m c X V v d D t T Z W N 0 a W 9 u M S 9 F c 3 R h Z G 8 v Q X V 0 b 1 J l b W 9 2 Z W R D b 2 x 1 b W 5 z M S 5 7 R W 4 g b G E g Y 2 9 s Y S A l L D I w f S Z x d W 9 0 O y w m c X V v d D t T Z W N 0 a W 9 u M S 9 F c 3 R h Z G 8 v Q X V 0 b 1 J l b W 9 2 Z W R D b 2 x 1 b W 5 z M S 5 7 S W 5 0 Z X J h Y 3 R 1 Y W 5 k b y A l L D I x f S Z x d W 9 0 O y w m c X V v d D t T Z W N 0 a W 9 u M S 9 F c 3 R h Z G 8 v Q X V 0 b 1 J l b W 9 2 Z W R D b 2 x 1 b W 5 z M S 5 7 S W 5 h Y 3 R p d m 8 g J S w y M n 0 m c X V v d D s s J n F 1 b 3 Q 7 U 2 V j d G l v b j E v R X N 0 Y W R v L 0 F 1 d G 9 S Z W 1 v d m V k Q 2 9 s d W 1 u c z E u e 1 N p b i B y Z X N w d W V z d G E g J S w y M 3 0 m c X V v d D s s J n F 1 b 3 Q 7 U 2 V j d G l v b j E v R X N 0 Y W R v L 0 F 1 d G 9 S Z W 1 v d m V k Q 2 9 s d W 1 u c z E u e 0 9 j d X B h Y 2 n D s 2 4 s M j R 9 J n F 1 b 3 Q 7 L C Z x d W 9 0 O 1 N l Y 3 R p b 2 4 x L 0 V z d G F k b y 9 B d X R v U m V t b 3 Z l Z E N v b H V t b n M x L n t J b m l j a W F y I H N l c 2 n D s 2 4 s M j V 9 J n F 1 b 3 Q 7 L C Z x d W 9 0 O 1 N l Y 3 R p b 2 4 x L 0 V z d G F k b y 9 B d X R v U m V t b 3 Z l Z E N v b H V t b n M x L n t D Z X J y Y X I g c 2 V z a c O z b i w y N n 0 m c X V v d D s s J n F 1 b 3 Q 7 U 2 V j d G l v b j E v R X N 0 Y W R v L 0 F 1 d G 9 S Z W 1 v d m V k Q 2 9 s d W 1 u c z E u e 0 F w d G l 0 d W R l c y w y N 3 0 m c X V v d D s s J n F 1 b 3 Q 7 U 2 V j d G l v b j E v R X N 0 Y W R v L 0 F 1 d G 9 S Z W 1 v d m V k Q 2 9 s d W 1 u c z E u e 1 T D r X R 1 b G 8 s M j h 9 J n F 1 b 3 Q 7 L C Z x d W 9 0 O 1 N l Y 3 R p b 2 4 x L 0 V z d G F k b y 9 B d X R v U m V t b 3 Z l Z E N v b H V t b n M x L n t E Z X B h c n R h b W V u d G 8 s M j l 9 J n F 1 b 3 Q 7 L C Z x d W 9 0 O 1 N l Y 3 R p b 2 4 x L 0 V z d G F k b y 9 B d X R v U m V t b 3 Z l Z E N v b H V t b n M x L n t U Z W z D q W Z v b m 8 g c H J p b m N p c G F s L D M w f S Z x d W 9 0 O y w m c X V v d D t T Z W N 0 a W 9 u M S 9 F c 3 R h Z G 8 v Q X V 0 b 1 J l b W 9 2 Z W R D b 2 x 1 b W 5 z M S 5 7 Q X V z Z W 5 0 Z T o g Q X V z Z W 5 0 Z S w z M X 0 m c X V v d D s s J n F 1 b 3 Q 7 U 2 V j d G l v b j E v R X N 0 Y W R v L 0 F 1 d G 9 S Z W 1 v d m V k Q 2 9 s d W 1 u c z E u e 0 N h c G F j a X R h Y 2 n D s 2 4 6 I E N h c G F j a X R h Y 2 n D s 2 4 s M z J 9 J n F 1 b 3 Q 7 L C Z x d W 9 0 O 1 N l Y 3 R p b 2 4 x L 0 V z d G F k b y 9 B d X R v U m V t b 3 Z l Z E N v b H V t b n M x L n t D b 2 1 p Z G E 6 I E N v b W l k Y S w z M 3 0 m c X V v d D s s J n F 1 b 3 Q 7 U 2 V j d G l v b j E v R X N 0 Y W R v L 0 F 1 d G 9 S Z W 1 v d m V k Q 2 9 s d W 1 u c z E u e 0 R l c 2 N h b n N v O i B E Z X N j Y W 5 z b y w z N H 0 m c X V v d D s s J n F 1 b 3 Q 7 U 2 V j d G l v b j E v R X N 0 Y W R v L 0 F 1 d G 9 S Z W 1 v d m V k Q 2 9 s d W 1 u c z E u e 0 R l c 2 N v b m V j d G F k b z o g R G V z Y 2 9 u Z W N 0 Y W R v L D M 1 f S Z x d W 9 0 O y w m c X V v d D t T Z W N 0 a W 9 u M S 9 F c 3 R h Z G 8 v Q X V 0 b 1 J l b W 9 2 Z W R D b 2 x 1 b W 5 z M S 5 7 R G l z c G 9 u a W J s Z T o g R G l z c G 9 u a W J s Z S w z N n 0 m c X V v d D s s J n F 1 b 3 Q 7 U 2 V j d G l v b j E v R X N 0 Y W R v L 0 F 1 d G 9 S Z W 1 v d m V k Q 2 9 s d W 1 u c z E u e 0 V u I G x h I G N v b G E 6 I E V u I G x h I G N v b G E s M z d 9 J n F 1 b 3 Q 7 L C Z x d W 9 0 O 1 N l Y 3 R p b 2 4 x L 0 V z d G F k b y 9 B d X R v U m V t b 3 Z l Z E N v b H V t b n M x L n t J b m F j d G l 2 b z o g S W 5 h Y 3 R p d m 8 s M z h 9 J n F 1 b 3 Q 7 L C Z x d W 9 0 O 1 N l Y 3 R p b 2 4 x L 0 V z d G F k b y 9 B d X R v U m V t b 3 Z l Z E N v b H V t b n M x L n t P Y 3 V w Y W R v O i B P Y 3 V w Y W R v L D M 5 f S Z x d W 9 0 O y w m c X V v d D t T Z W N 0 a W 9 u M S 9 F c 3 R h Z G 8 v Q X V 0 b 1 J l b W 9 2 Z W R D b 2 x 1 b W 5 z M S 5 7 U m V 1 b m n D s 2 4 6 I F J l d W 5 p w 7 N u L D Q w f S Z x d W 9 0 O y w m c X V v d D t T Z W N 0 a W 9 u M S 9 F c 3 R h Z G 8 v Q X V 0 b 1 J l b W 9 2 Z W R D b 2 x 1 b W 5 z M S 5 7 R G 9 0 Y W N p b 2 4 u R E 5 J L D Q x f S Z x d W 9 0 O y w m c X V v d D t T Z W N 0 a W 9 u M S 9 F c 3 R h Z G 8 v Q X V 0 b 1 J l b W 9 2 Z W R D b 2 x 1 b W 5 z M S 5 7 R G 9 0 Y W N p b 2 4 u T k 9 N Q l J F I E R F I E d F T k V T W V M g L D Q y f S Z x d W 9 0 O y w m c X V v d D t T Z W N 0 a W 9 u M S 9 F c 3 R h Z G 8 v Q X V 0 b 1 J l b W 9 2 Z W R D b 2 x 1 b W 5 z M S 5 7 R G 9 0 Y W N p b 2 4 u Q V B F T E x J R E 9 T I F k g T k 9 N Q l J F U y w 0 M 3 0 m c X V v d D s s J n F 1 b 3 Q 7 U 2 V j d G l v b j E v R X N 0 Y W R v L 0 F 1 d G 9 S Z W 1 v d m V k Q 2 9 s d W 1 u c z E u e 0 R v d G F j a W 9 u L l N V U E V S V k l T T 1 I s N D R 9 J n F 1 b 3 Q 7 L C Z x d W 9 0 O 1 N l Y 3 R p b 2 4 x L 0 V z d G F k b y 9 B d X R v U m V t b 3 Z l Z E N v b H V t b n M x L n t E b 3 R h Y 2 l v b i 5 F U 1 R B R E 8 s N D V 9 J n F 1 b 3 Q 7 L C Z x d W 9 0 O 1 N l Y 3 R p b 2 4 x L 0 V z d G F k b y 9 B d X R v U m V t b 3 Z l Z E N v b H V t b n M x L n t E b 3 R h Y 2 l v b i 5 G R U N I Q S B B T F R B L D Q 2 f S Z x d W 9 0 O y w m c X V v d D t T Z W N 0 a W 9 u M S 9 F c 3 R h Z G 8 v Q X V 0 b 1 J l b W 9 2 Z W R D b 2 x 1 b W 5 z M S 5 7 R G 9 0 Y W N p b 2 4 u R k V D S E E g R E U g Q 0 V T R S w 0 N 3 0 m c X V v d D s s J n F 1 b 3 Q 7 U 2 V j d G l v b j E v R X N 0 Y W R v L 0 F 1 d G 9 S Z W 1 v d m V k Q 2 9 s d W 1 u c z E u e 0 R v d G F j a W 9 u L k 1 P V E l W T y B E R S B D R V N F L D Q 4 f S Z x d W 9 0 O y w m c X V v d D t T Z W N 0 a W 9 u M S 9 F c 3 R h Z G 8 v Q X V 0 b 1 J l b W 9 2 Z W R D b 2 x 1 b W 5 z M S 5 7 R G 9 0 Y W N p b 2 4 u V F V S T k 8 s N D l 9 J n F 1 b 3 Q 7 L C Z x d W 9 0 O 1 N l Y 3 R p b 2 4 x L 0 V z d G F k b y 9 B d X R v U m V t b 3 Z l Z E N v b H V t b n M x L n t E b 3 R h Y 2 l v b i 5 N T 0 R B T E l E Q U Q s N T B 9 J n F 1 b 3 Q 7 L C Z x d W 9 0 O 1 N l Y 3 R p b 2 4 x L 0 V z d G F k b y 9 B d X R v U m V t b 3 Z l Z E N v b H V t b n M x L n t E b 3 R h Y 2 l v b i 5 I T 1 J B U k l P I E w t V i w 1 M X 0 m c X V v d D s s J n F 1 b 3 Q 7 U 2 V j d G l v b j E v R X N 0 Y W R v L 0 F 1 d G 9 S Z W 1 v d m V k Q 2 9 s d W 1 u c z E u e 0 R v d G F j a W 9 u L k h P U k F S S U 8 g R k R T I C 0 g R k V S L D U y f S Z x d W 9 0 O y w m c X V v d D t T Z W N 0 a W 9 u M S 9 F c 3 R h Z G 8 v Q X V 0 b 1 J l b W 9 2 Z W R D b 2 x 1 b W 5 z M S 5 7 R G 9 0 Y W N p b 2 4 u R E V T Q 0 F O U 0 8 s N T N 9 J n F 1 b 3 Q 7 L C Z x d W 9 0 O 1 N l Y 3 R p b 2 4 x L 0 V z d G F k b y 9 B d X R v U m V t b 3 Z l Z E N v b H V t b n M x L n t E b 3 R h Y 2 l v b i 5 Q T 0 9 M L D U 0 f S Z x d W 9 0 O y w m c X V v d D t T Z W N 0 a W 9 u M S 9 F c 3 R h Z G 8 v Q X V 0 b 1 J l b W 9 2 Z W R D b 2 x 1 b W 5 z M S 5 7 R G 9 0 Y W N p b 2 4 u Q U c s N T V 9 J n F 1 b 3 Q 7 X S w m c X V v d D t D b 2 x 1 b W 5 D b 3 V u d C Z x d W 9 0 O z o 1 N i w m c X V v d D t L Z X l D b 2 x 1 b W 5 O Y W 1 l c y Z x d W 9 0 O z p b X S w m c X V v d D t D b 2 x 1 b W 5 J Z G V u d G l 0 a W V z J n F 1 b 3 Q 7 O l s m c X V v d D t T Z W N 0 a W 9 u M S 9 F c 3 R h Z G 8 v Q X V 0 b 1 J l b W 9 2 Z W R D b 2 x 1 b W 5 z M S 5 7 Q U c s M H 0 m c X V v d D s s J n F 1 b 3 Q 7 U 2 V j d G l v b j E v R X N 0 Y W R v L 0 F 1 d G 9 S Z W 1 v d m V k Q 2 9 s d W 1 u c z E u e 0 5 P T U J S R S B H R U 5 F U 1 l T L D F 9 J n F 1 b 3 Q 7 L C Z x d W 9 0 O 1 N l Y 3 R p b 2 4 x L 0 V z d G F k b y 9 B d X R v U m V t b 3 Z l Z E N v b H V t b n M x L n t D b 2 5 l Y 3 R h Z G 8 s M n 0 m c X V v d D s s J n F 1 b 3 Q 7 U 2 V j d G l v b j E v R X N 0 Y W R v L 0 F 1 d G 9 S Z W 1 v d m V k Q 2 9 s d W 1 u c z E u e 0 V u I G x h I G N v b G E s M 3 0 m c X V v d D s s J n F 1 b 3 Q 7 U 2 V j d G l v b j E v R X N 0 Y W R v L 0 F 1 d G 9 S Z W 1 v d m V k Q 2 9 s d W 1 u c z E u e 0 l u Y W N 0 a X Z v L D R 9 J n F 1 b 3 Q 7 L C Z x d W 9 0 O 1 N l Y 3 R p b 2 4 x L 0 V z d G F k b y 9 B d X R v U m V t b 3 Z l Z E N v b H V t b n M x L n t O b y B y Z X N w b 2 5 k Z S w 1 f S Z x d W 9 0 O y w m c X V v d D t T Z W N 0 a W 9 u M S 9 F c 3 R h Z G 8 v Q X V 0 b 1 J l b W 9 2 Z W R D b 2 x 1 b W 5 z M S 5 7 R n V l c m E g Z G U g b G E g Y 2 9 s Y S w 2 f S Z x d W 9 0 O y w m c X V v d D t T Z W N 0 a W 9 u M S 9 F c 3 R h Z G 8 v Q X V 0 b 1 J l b W 9 2 Z W R D b 2 x 1 b W 5 z M S 5 7 R G l z c G 9 u a W J s Z S w 3 f S Z x d W 9 0 O y w m c X V v d D t T Z W N 0 a W 9 u M S 9 F c 3 R h Z G 8 v Q X V 0 b 1 J l b W 9 2 Z W R D b 2 x 1 b W 5 z M S 5 7 T 2 N 1 c G F k b y w 4 f S Z x d W 9 0 O y w m c X V v d D t T Z W N 0 a W 9 u M S 9 F c 3 R h Z G 8 v Q X V 0 b 1 J l b W 9 2 Z W R D b 2 x 1 b W 5 z M S 5 7 Q X V z Z W 5 0 Z S w 5 f S Z x d W 9 0 O y w m c X V v d D t T Z W N 0 a W 9 u M S 9 F c 3 R h Z G 8 v Q X V 0 b 1 J l b W 9 2 Z W R D b 2 x 1 b W 5 z M S 5 7 R G V z Y 2 F u c 2 8 s M T B 9 J n F 1 b 3 Q 7 L C Z x d W 9 0 O 1 N l Y 3 R p b 2 4 x L 0 V z d G F k b y 9 B d X R v U m V t b 3 Z l Z E N v b H V t b n M x L n t D b 2 1 p Z G E s M T F 9 J n F 1 b 3 Q 7 L C Z x d W 9 0 O 1 N l Y 3 R p b 2 4 x L 0 V z d G F k b y 9 B d X R v U m V t b 3 Z l Z E N v b H V t b n M x L n t T a X N 0 Z W 1 h I G F 1 c 2 V u d G U s M T J 9 J n F 1 b 3 Q 7 L C Z x d W 9 0 O 1 N l Y 3 R p b 2 4 x L 0 V z d G F k b y 9 B d X R v U m V t b 3 Z l Z E N v b H V t b n M x L n t S Z X V u a c O z b i w x M 3 0 m c X V v d D s s J n F 1 b 3 Q 7 U 2 V j d G l v b j E v R X N 0 Y W R v L 0 F 1 d G 9 S Z W 1 v d m V k Q 2 9 s d W 1 u c z E u e 0 N h c G F j a X R h Y 2 n D s 2 4 s M T R 9 J n F 1 b 3 Q 7 L C Z x d W 9 0 O 1 N l Y 3 R p b 2 4 x L 0 V z d G F k b y 9 B d X R v U m V t b 3 Z l Z E N v b H V t b n M x L n t J b n R l c m F j d H V h b m R v L D E 1 f S Z x d W 9 0 O y w m c X V v d D t T Z W N 0 a W 9 u M S 9 F c 3 R h Z G 8 v Q X V 0 b 1 J l b W 9 2 Z W R D b 2 x 1 b W 5 z M S 5 7 R W 4 g Y 2 9 t d W 5 p Y 2 F j a c O z b i w x N n 0 m c X V v d D s s J n F 1 b 3 Q 7 U 2 V j d G l v b j E v R X N 0 Y W R v L 0 F 1 d G 9 S Z W 1 v d m V k Q 2 9 s d W 1 u c z E u e 0 N v c n J l b y B l b G V j d H L D s 2 5 p Y 2 8 s M T d 9 J n F 1 b 3 Q 7 L C Z x d W 9 0 O 1 N l Y 3 R p b 2 4 x L 0 V z d G F k b y 9 B d X R v U m V t b 3 Z l Z E N v b H V t b n M x L n t U b 3 R h b C B k Z S B B Q 0 Q s M T h 9 J n F 1 b 3 Q 7 L C Z x d W 9 0 O 1 N l Y 3 R p b 2 4 x L 0 V z d G F k b y 9 B d X R v U m V t b 3 Z l Z E N v b H V t b n M x L n t G d W V y Y S B k Z S B s Y S B j b 2 x h I C U s M T l 9 J n F 1 b 3 Q 7 L C Z x d W 9 0 O 1 N l Y 3 R p b 2 4 x L 0 V z d G F k b y 9 B d X R v U m V t b 3 Z l Z E N v b H V t b n M x L n t F b i B s Y S B j b 2 x h I C U s M j B 9 J n F 1 b 3 Q 7 L C Z x d W 9 0 O 1 N l Y 3 R p b 2 4 x L 0 V z d G F k b y 9 B d X R v U m V t b 3 Z l Z E N v b H V t b n M x L n t J b n R l c m F j d H V h b m R v I C U s M j F 9 J n F 1 b 3 Q 7 L C Z x d W 9 0 O 1 N l Y 3 R p b 2 4 x L 0 V z d G F k b y 9 B d X R v U m V t b 3 Z l Z E N v b H V t b n M x L n t J b m F j d G l 2 b y A l L D I y f S Z x d W 9 0 O y w m c X V v d D t T Z W N 0 a W 9 u M S 9 F c 3 R h Z G 8 v Q X V 0 b 1 J l b W 9 2 Z W R D b 2 x 1 b W 5 z M S 5 7 U 2 l u I H J l c 3 B 1 Z X N 0 Y S A l L D I z f S Z x d W 9 0 O y w m c X V v d D t T Z W N 0 a W 9 u M S 9 F c 3 R h Z G 8 v Q X V 0 b 1 J l b W 9 2 Z W R D b 2 x 1 b W 5 z M S 5 7 T 2 N 1 c G F j a c O z b i w y N H 0 m c X V v d D s s J n F 1 b 3 Q 7 U 2 V j d G l v b j E v R X N 0 Y W R v L 0 F 1 d G 9 S Z W 1 v d m V k Q 2 9 s d W 1 u c z E u e 0 l u a W N p Y X I g c 2 V z a c O z b i w y N X 0 m c X V v d D s s J n F 1 b 3 Q 7 U 2 V j d G l v b j E v R X N 0 Y W R v L 0 F 1 d G 9 S Z W 1 v d m V k Q 2 9 s d W 1 u c z E u e 0 N l c n J h c i B z Z X N p w 7 N u L D I 2 f S Z x d W 9 0 O y w m c X V v d D t T Z W N 0 a W 9 u M S 9 F c 3 R h Z G 8 v Q X V 0 b 1 J l b W 9 2 Z W R D b 2 x 1 b W 5 z M S 5 7 Q X B 0 a X R 1 Z G V z L D I 3 f S Z x d W 9 0 O y w m c X V v d D t T Z W N 0 a W 9 u M S 9 F c 3 R h Z G 8 v Q X V 0 b 1 J l b W 9 2 Z W R D b 2 x 1 b W 5 z M S 5 7 V M O t d H V s b y w y O H 0 m c X V v d D s s J n F 1 b 3 Q 7 U 2 V j d G l v b j E v R X N 0 Y W R v L 0 F 1 d G 9 S Z W 1 v d m V k Q 2 9 s d W 1 u c z E u e 0 R l c G F y d G F t Z W 5 0 b y w y O X 0 m c X V v d D s s J n F 1 b 3 Q 7 U 2 V j d G l v b j E v R X N 0 Y W R v L 0 F 1 d G 9 S Z W 1 v d m V k Q 2 9 s d W 1 u c z E u e 1 R l b M O p Z m 9 u b y B w c m l u Y 2 l w Y W w s M z B 9 J n F 1 b 3 Q 7 L C Z x d W 9 0 O 1 N l Y 3 R p b 2 4 x L 0 V z d G F k b y 9 B d X R v U m V t b 3 Z l Z E N v b H V t b n M x L n t B d X N l b n R l O i B B d X N l b n R l L D M x f S Z x d W 9 0 O y w m c X V v d D t T Z W N 0 a W 9 u M S 9 F c 3 R h Z G 8 v Q X V 0 b 1 J l b W 9 2 Z W R D b 2 x 1 b W 5 z M S 5 7 Q 2 F w Y W N p d G F j a c O z b j o g Q 2 F w Y W N p d G F j a c O z b i w z M n 0 m c X V v d D s s J n F 1 b 3 Q 7 U 2 V j d G l v b j E v R X N 0 Y W R v L 0 F 1 d G 9 S Z W 1 v d m V k Q 2 9 s d W 1 u c z E u e 0 N v b W l k Y T o g Q 2 9 t a W R h L D M z f S Z x d W 9 0 O y w m c X V v d D t T Z W N 0 a W 9 u M S 9 F c 3 R h Z G 8 v Q X V 0 b 1 J l b W 9 2 Z W R D b 2 x 1 b W 5 z M S 5 7 R G V z Y 2 F u c 2 8 6 I E R l c 2 N h b n N v L D M 0 f S Z x d W 9 0 O y w m c X V v d D t T Z W N 0 a W 9 u M S 9 F c 3 R h Z G 8 v Q X V 0 b 1 J l b W 9 2 Z W R D b 2 x 1 b W 5 z M S 5 7 R G V z Y 2 9 u Z W N 0 Y W R v O i B E Z X N j b 2 5 l Y 3 R h Z G 8 s M z V 9 J n F 1 b 3 Q 7 L C Z x d W 9 0 O 1 N l Y 3 R p b 2 4 x L 0 V z d G F k b y 9 B d X R v U m V t b 3 Z l Z E N v b H V t b n M x L n t E a X N w b 2 5 p Y m x l O i B E a X N w b 2 5 p Y m x l L D M 2 f S Z x d W 9 0 O y w m c X V v d D t T Z W N 0 a W 9 u M S 9 F c 3 R h Z G 8 v Q X V 0 b 1 J l b W 9 2 Z W R D b 2 x 1 b W 5 z M S 5 7 R W 4 g b G E g Y 2 9 s Y T o g R W 4 g b G E g Y 2 9 s Y S w z N 3 0 m c X V v d D s s J n F 1 b 3 Q 7 U 2 V j d G l v b j E v R X N 0 Y W R v L 0 F 1 d G 9 S Z W 1 v d m V k Q 2 9 s d W 1 u c z E u e 0 l u Y W N 0 a X Z v O i B J b m F j d G l 2 b y w z O H 0 m c X V v d D s s J n F 1 b 3 Q 7 U 2 V j d G l v b j E v R X N 0 Y W R v L 0 F 1 d G 9 S Z W 1 v d m V k Q 2 9 s d W 1 u c z E u e 0 9 j d X B h Z G 8 6 I E 9 j d X B h Z G 8 s M z l 9 J n F 1 b 3 Q 7 L C Z x d W 9 0 O 1 N l Y 3 R p b 2 4 x L 0 V z d G F k b y 9 B d X R v U m V t b 3 Z l Z E N v b H V t b n M x L n t S Z X V u a c O z b j o g U m V 1 b m n D s 2 4 s N D B 9 J n F 1 b 3 Q 7 L C Z x d W 9 0 O 1 N l Y 3 R p b 2 4 x L 0 V z d G F k b y 9 B d X R v U m V t b 3 Z l Z E N v b H V t b n M x L n t E b 3 R h Y 2 l v b i 5 E T k k s N D F 9 J n F 1 b 3 Q 7 L C Z x d W 9 0 O 1 N l Y 3 R p b 2 4 x L 0 V z d G F k b y 9 B d X R v U m V t b 3 Z l Z E N v b H V t b n M x L n t E b 3 R h Y 2 l v b i 5 O T 0 1 C U k U g R E U g R 0 V O R V N Z U y A s N D J 9 J n F 1 b 3 Q 7 L C Z x d W 9 0 O 1 N l Y 3 R p b 2 4 x L 0 V z d G F k b y 9 B d X R v U m V t b 3 Z l Z E N v b H V t b n M x L n t E b 3 R h Y 2 l v b i 5 B U E V M T E l E T 1 M g W S B O T 0 1 C U k V T L D Q z f S Z x d W 9 0 O y w m c X V v d D t T Z W N 0 a W 9 u M S 9 F c 3 R h Z G 8 v Q X V 0 b 1 J l b W 9 2 Z W R D b 2 x 1 b W 5 z M S 5 7 R G 9 0 Y W N p b 2 4 u U 1 V Q R V J W S V N P U i w 0 N H 0 m c X V v d D s s J n F 1 b 3 Q 7 U 2 V j d G l v b j E v R X N 0 Y W R v L 0 F 1 d G 9 S Z W 1 v d m V k Q 2 9 s d W 1 u c z E u e 0 R v d G F j a W 9 u L k V T V E F E T y w 0 N X 0 m c X V v d D s s J n F 1 b 3 Q 7 U 2 V j d G l v b j E v R X N 0 Y W R v L 0 F 1 d G 9 S Z W 1 v d m V k Q 2 9 s d W 1 u c z E u e 0 R v d G F j a W 9 u L k Z F Q 0 h B I E F M V E E s N D Z 9 J n F 1 b 3 Q 7 L C Z x d W 9 0 O 1 N l Y 3 R p b 2 4 x L 0 V z d G F k b y 9 B d X R v U m V t b 3 Z l Z E N v b H V t b n M x L n t E b 3 R h Y 2 l v b i 5 G R U N I Q S B E R S B D R V N F L D Q 3 f S Z x d W 9 0 O y w m c X V v d D t T Z W N 0 a W 9 u M S 9 F c 3 R h Z G 8 v Q X V 0 b 1 J l b W 9 2 Z W R D b 2 x 1 b W 5 z M S 5 7 R G 9 0 Y W N p b 2 4 u T U 9 U S V Z P I E R F I E N F U 0 U s N D h 9 J n F 1 b 3 Q 7 L C Z x d W 9 0 O 1 N l Y 3 R p b 2 4 x L 0 V z d G F k b y 9 B d X R v U m V t b 3 Z l Z E N v b H V t b n M x L n t E b 3 R h Y 2 l v b i 5 U V V J O T y w 0 O X 0 m c X V v d D s s J n F 1 b 3 Q 7 U 2 V j d G l v b j E v R X N 0 Y W R v L 0 F 1 d G 9 S Z W 1 v d m V k Q 2 9 s d W 1 u c z E u e 0 R v d G F j a W 9 u L k 1 P R E F M S U R B R C w 1 M H 0 m c X V v d D s s J n F 1 b 3 Q 7 U 2 V j d G l v b j E v R X N 0 Y W R v L 0 F 1 d G 9 S Z W 1 v d m V k Q 2 9 s d W 1 u c z E u e 0 R v d G F j a W 9 u L k h P U k F S S U 8 g T C 1 W L D U x f S Z x d W 9 0 O y w m c X V v d D t T Z W N 0 a W 9 u M S 9 F c 3 R h Z G 8 v Q X V 0 b 1 J l b W 9 2 Z W R D b 2 x 1 b W 5 z M S 5 7 R G 9 0 Y W N p b 2 4 u S E 9 S Q V J J T y B G R F M g L S B G R V I s N T J 9 J n F 1 b 3 Q 7 L C Z x d W 9 0 O 1 N l Y 3 R p b 2 4 x L 0 V z d G F k b y 9 B d X R v U m V t b 3 Z l Z E N v b H V t b n M x L n t E b 3 R h Y 2 l v b i 5 E R V N D Q U 5 T T y w 1 M 3 0 m c X V v d D s s J n F 1 b 3 Q 7 U 2 V j d G l v b j E v R X N 0 Y W R v L 0 F 1 d G 9 S Z W 1 v d m V k Q 2 9 s d W 1 u c z E u e 0 R v d G F j a W 9 u L l B P T 0 w s N T R 9 J n F 1 b 3 Q 7 L C Z x d W 9 0 O 1 N l Y 3 R p b 2 4 x L 0 V z d G F k b y 9 B d X R v U m V t b 3 Z l Z E N v b H V t b n M x L n t E b 3 R h Y 2 l v b i 5 B R y w 1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N 0 Y W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2 h p d m 8 l M j B k Z S U y M G V q Z W 1 w b G 8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j g 0 Y T h j M i 0 x N W E 5 L T Q y M j U t Y j Y 0 O C 0 2 N G N k Y z c 4 Y j l m Z W M i I C 8 + P E V u d H J 5 I F R 5 c G U 9 I k x v Y W R l Z F R v Q W 5 h b H l z a X N T Z X J 2 a W N l c y I g V m F s d W U 9 I m w w I i A v P j x F b n R y e S B U e X B l P S J M b 2 F k V G 9 S Z X B v c n R E a X N h Y m x l Z C I g V m F s d W U 9 I m w x I i A v P j x F b n R y e S B U e X B l P S J R d W V y e U d y b 3 V w S U Q i I F Z h b H V l P S J z M D g x M W U 2 M T c t N j Y w Z S 0 0 N T J m L W I 5 Y z c t Y W I 0 Y W Y 2 N W Y 2 O G E 1 I i A v P j x F b n R y e S B U e X B l P S J G a W x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G a W x s T G F z d F V w Z G F 0 Z W Q i I F Z h b H V l P S J k M j A y N S 0 x M C 0 y M 1 Q x O T o z M T o 0 O C 4 5 M z g x M T A x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J T I w K D M p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F t Z X R y b z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2 F h M z Y 3 M S 1 k Z W E 3 L T R k Y W I t O W Y 4 N S 0 z Z j F i O T k w Y z l l N G Q i I C 8 + P E V u d H J 5 I F R 5 c G U 9 I k x v Y W R U b 1 J l c G 9 y d E R p c 2 F i b G V k I i B W Y W x 1 Z T 0 i b D E i I C 8 + P E V u d H J 5 I F R 5 c G U 9 I l F 1 Z X J 5 R 3 J v d X B J R C I g V m F s d W U 9 I n M w O D E x Z T Y x N y 0 2 N j B l L T Q 1 M m Y t Y j l j N y 1 h Y j R h Z j Y 1 Z j Y 4 Y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y 0 w M 1 Q x O D o z N j o 0 M S 4 1 O D c 3 O T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m I 1 N T E 1 M C 0 3 N j A y L T Q 5 M 2 U t O D F j N S 1 h Y j J l M j F i M G Y 5 M G Q i I C 8 + P E V u d H J 5 I F R 5 c G U 9 I k x v Y W R U b 1 J l c G 9 y d E R p c 2 F i b G V k I i B W Y W x 1 Z T 0 i b D E i I C 8 + P E V u d H J 5 I F R 5 c G U 9 I l F 1 Z X J 5 R 3 J v d X B J R C I g V m F s d W U 9 I n M 1 Y T c 5 Y m R h Z S 0 w Y T l l L T R m O W Y t O T M 1 M i 0 w O D A 0 M j g x N m Q 5 Z D M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x h c 3 R V c G R h d G V k I i B W Y W x 1 Z T 0 i Z D I w M j U t M T A t M j N U M T k 6 M z E 6 N D g u O T M 5 M j M 0 M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J T I w K D M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y M j J i N m Q 2 Z C 0 1 Y z Y 4 L T Q 1 Y W E t Y W I 0 Y y 0 3 N 2 U y Y T h j N D c 1 N D U i I C 8 + P E V u d H J 5 I F R 5 c G U 9 I l F 1 Z X J 5 R 3 J v d X B J R C I g V m F s d W U 9 I n M w O D E x Z T Y x N y 0 2 N j B l L T Q 1 M m Y t Y j l j N y 1 h Y j R h Z j Y 1 Z j Y 4 Y T U i I C 8 + P E V u d H J 5 I F R 5 c G U 9 I k l z U H J p d m F 0 Z S I g V m F s d W U 9 I m w w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T d G F 0 d X M i I F Z h b H V l P S J z Q 2 9 t c G x l d G U i I C 8 + P E V u d H J 5 I F R 5 c G U 9 I k Z p b G x M Y X N 0 V X B k Y X R l Z C I g V m F s d W U 9 I m Q y M D I 1 L T A z L T E 4 V D E 5 O j I x O j E 1 L j Q 4 O D U 0 O T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0 Y W R v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3 R h Z G 8 v S W 5 2 b 2 N h c i U y M G Z 1 b m N p J U M z J U I z b i U y M H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0 Y W R v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0 Y W R v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3 R h Z G 8 v Q 2 9 s d W 1 u Y S U y M G R l J T I w d G F i b G E l M j B l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0 Y W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d G F k b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0 Y W R v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3 R h Z G 8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3 R h Z G 8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3 R h Z G 8 v V G V 4 d G 8 l M j B l b i U y M G 1 h e S V D M y V C Q X N j d W x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d G F k b y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d G F k b y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0 Y W R v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3 R h Z G 8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d G F k b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0 Y W R v L 1 N l J T I w Z X h w Y W 5 k a S V D M y V C M y U y M E R v d G F j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0 Y W R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3 R h Z G 8 v Q 2 9 s d W 1 u Y X M l M j B x d W l 0 Y W R h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E J 4 i Z z U f 0 e p w S H Z O o I p k Q A A A A A C A A A A A A A Q Z g A A A A E A A C A A A A C u H x O X q Z / + T W Z 5 q c w R q j A E W r 3 D N q d 6 b 1 a y g S 4 c o U Y l X Q A A A A A O g A A A A A I A A C A A A A B j A e Y A c + f 1 9 8 T j r e S o 3 N e A G J 7 c p W i Q 8 r U p M x c w 8 7 6 m J l A A A A A / E j c p U G r 3 j 5 Y j T G V G 0 E g W G C N s 1 m H G h s y 2 4 R Q P l J M d f h 2 P W O c q b 9 V 7 d 5 M a L g h Z I M b f X 3 J v H S w 1 / T g 8 L X E R Z + q N q h E x P D E n 0 q d w 9 6 1 O m v V S L k A A A A A p d m d 9 f 8 o s i C N J f S i L 5 / 4 i q c g v W s K A W f x O R d o R 0 v G B z m K h y 7 + b H Q / g l G f H N n T C c i b d K k d P x W h Q z 2 z 6 6 h r Y u i L O < / D a t a M a s h u p > 
</file>

<file path=customXml/itemProps1.xml><?xml version="1.0" encoding="utf-8"?>
<ds:datastoreItem xmlns:ds="http://schemas.openxmlformats.org/officeDocument/2006/customXml" ds:itemID="{E6D95DC6-475F-4095-8328-B2AEF1C378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Resumen Supervisor</vt:lpstr>
      <vt:lpstr>Resumen Asesores</vt:lpstr>
      <vt:lpstr>Dotación</vt:lpstr>
      <vt:lpstr>Toma</vt:lpstr>
      <vt:lpstr>Esquema</vt:lpstr>
      <vt:lpstr>Estado</vt:lpstr>
      <vt:lpstr>Rendimiento</vt:lpstr>
      <vt:lpstr>Rendimiento OnPremise</vt:lpstr>
      <vt:lpstr>Estados OnPremise</vt:lpstr>
      <vt:lpstr>Calidad</vt:lpstr>
      <vt:lpstr>Satisfacción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A365</dc:creator>
  <cp:lastModifiedBy>Franco Alonzo Mendoza Salazar</cp:lastModifiedBy>
  <dcterms:created xsi:type="dcterms:W3CDTF">2015-06-05T18:19:34Z</dcterms:created>
  <dcterms:modified xsi:type="dcterms:W3CDTF">2025-10-25T19:37:42Z</dcterms:modified>
</cp:coreProperties>
</file>