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Resumen" sheetId="8" r:id="rId1"/>
    <sheet name="Comisiones" sheetId="3" state="hidden" r:id="rId2"/>
    <sheet name="2016-datos-resumen" sheetId="5" state="hidden" r:id="rId3"/>
    <sheet name="2016-datos-resumen-comisiones" sheetId="6" state="hidden" r:id="rId4"/>
  </sheets>
  <calcPr calcId="125725"/>
</workbook>
</file>

<file path=xl/calcChain.xml><?xml version="1.0" encoding="utf-8"?>
<calcChain xmlns="http://schemas.openxmlformats.org/spreadsheetml/2006/main">
  <c r="V17" i="8"/>
  <c r="S17"/>
  <c r="AE17"/>
  <c r="AD17"/>
  <c r="Y6"/>
  <c r="Z6"/>
  <c r="AA6"/>
  <c r="Y7"/>
  <c r="Z7"/>
  <c r="AA7"/>
  <c r="Y8"/>
  <c r="Z8"/>
  <c r="AA8"/>
  <c r="Y9"/>
  <c r="Z9"/>
  <c r="AA9"/>
  <c r="Y10"/>
  <c r="Z10"/>
  <c r="AA10"/>
  <c r="Y11"/>
  <c r="Z11"/>
  <c r="AA11"/>
  <c r="Y12"/>
  <c r="Z12"/>
  <c r="AA12"/>
  <c r="Y13"/>
  <c r="Z13"/>
  <c r="AA13"/>
  <c r="Y14"/>
  <c r="Z14"/>
  <c r="AA14"/>
  <c r="Y15"/>
  <c r="Z15"/>
  <c r="AA15"/>
  <c r="AA5"/>
  <c r="Z5"/>
  <c r="Y5"/>
  <c r="AA4"/>
  <c r="Z4"/>
  <c r="Y4"/>
  <c r="S15"/>
  <c r="R15"/>
  <c r="Q15"/>
  <c r="P15"/>
  <c r="S14"/>
  <c r="R14"/>
  <c r="Q14"/>
  <c r="P14"/>
  <c r="S13"/>
  <c r="R13"/>
  <c r="Q13"/>
  <c r="P13"/>
  <c r="S12"/>
  <c r="R12"/>
  <c r="Q12"/>
  <c r="P12"/>
  <c r="S11"/>
  <c r="R11"/>
  <c r="Q11"/>
  <c r="P11"/>
  <c r="S10"/>
  <c r="R10"/>
  <c r="Q10"/>
  <c r="P10"/>
  <c r="S9"/>
  <c r="R9"/>
  <c r="Q9"/>
  <c r="P9"/>
  <c r="S8"/>
  <c r="R8"/>
  <c r="Q8"/>
  <c r="P8"/>
  <c r="S7"/>
  <c r="R7"/>
  <c r="Q7"/>
  <c r="P7"/>
  <c r="S6"/>
  <c r="R6"/>
  <c r="Q6"/>
  <c r="P6"/>
  <c r="S5"/>
  <c r="R5"/>
  <c r="Q5"/>
  <c r="P5"/>
  <c r="S4"/>
  <c r="R4"/>
  <c r="R17" s="1"/>
  <c r="Q4"/>
  <c r="P4"/>
  <c r="P17" s="1"/>
  <c r="O15"/>
  <c r="N15"/>
  <c r="M15"/>
  <c r="L15"/>
  <c r="O14"/>
  <c r="N14"/>
  <c r="M14"/>
  <c r="L14"/>
  <c r="O13"/>
  <c r="N13"/>
  <c r="M13"/>
  <c r="L13"/>
  <c r="O12"/>
  <c r="N12"/>
  <c r="M12"/>
  <c r="L12"/>
  <c r="O11"/>
  <c r="N11"/>
  <c r="M11"/>
  <c r="L11"/>
  <c r="O10"/>
  <c r="N10"/>
  <c r="M10"/>
  <c r="L10"/>
  <c r="O9"/>
  <c r="N9"/>
  <c r="M9"/>
  <c r="L9"/>
  <c r="O8"/>
  <c r="N8"/>
  <c r="M8"/>
  <c r="L8"/>
  <c r="O7"/>
  <c r="N7"/>
  <c r="M7"/>
  <c r="L7"/>
  <c r="O6"/>
  <c r="N6"/>
  <c r="M6"/>
  <c r="L6"/>
  <c r="O5"/>
  <c r="N5"/>
  <c r="M5"/>
  <c r="L5"/>
  <c r="O4"/>
  <c r="O17" s="1"/>
  <c r="N4"/>
  <c r="N17" s="1"/>
  <c r="M4"/>
  <c r="M17" s="1"/>
  <c r="L4"/>
  <c r="L17" s="1"/>
  <c r="K15"/>
  <c r="J15"/>
  <c r="I15"/>
  <c r="H15"/>
  <c r="K14"/>
  <c r="J14"/>
  <c r="I14"/>
  <c r="H14"/>
  <c r="K13"/>
  <c r="J13"/>
  <c r="I13"/>
  <c r="H13"/>
  <c r="K12"/>
  <c r="J12"/>
  <c r="I12"/>
  <c r="H12"/>
  <c r="K11"/>
  <c r="J11"/>
  <c r="I11"/>
  <c r="H11"/>
  <c r="K10"/>
  <c r="J10"/>
  <c r="I10"/>
  <c r="H10"/>
  <c r="K9"/>
  <c r="J9"/>
  <c r="I9"/>
  <c r="H9"/>
  <c r="K8"/>
  <c r="J8"/>
  <c r="I8"/>
  <c r="H8"/>
  <c r="K7"/>
  <c r="J7"/>
  <c r="I7"/>
  <c r="H7"/>
  <c r="K6"/>
  <c r="J6"/>
  <c r="I6"/>
  <c r="H6"/>
  <c r="K5"/>
  <c r="J5"/>
  <c r="I5"/>
  <c r="H5"/>
  <c r="K4"/>
  <c r="K17" s="1"/>
  <c r="J4"/>
  <c r="J17" s="1"/>
  <c r="I4"/>
  <c r="I17" s="1"/>
  <c r="H4"/>
  <c r="H17" s="1"/>
  <c r="G15"/>
  <c r="G14"/>
  <c r="G13"/>
  <c r="G12"/>
  <c r="G11"/>
  <c r="G10"/>
  <c r="G9"/>
  <c r="G8"/>
  <c r="G7"/>
  <c r="G6"/>
  <c r="Z17" l="1"/>
  <c r="AA17"/>
  <c r="Q17"/>
  <c r="Y17"/>
  <c r="AB5"/>
  <c r="AB14"/>
  <c r="AB10"/>
  <c r="AB6"/>
  <c r="AB13"/>
  <c r="AB9"/>
  <c r="AB12"/>
  <c r="AB8"/>
  <c r="AB4"/>
  <c r="AB15"/>
  <c r="AB11"/>
  <c r="AB7"/>
  <c r="G5"/>
  <c r="G4"/>
  <c r="E15"/>
  <c r="E14"/>
  <c r="E13"/>
  <c r="E12"/>
  <c r="E11"/>
  <c r="E10"/>
  <c r="E9"/>
  <c r="E8"/>
  <c r="E7"/>
  <c r="E6"/>
  <c r="E5"/>
  <c r="E4"/>
  <c r="F15"/>
  <c r="W15" s="1"/>
  <c r="D15"/>
  <c r="F14"/>
  <c r="W14" s="1"/>
  <c r="D14"/>
  <c r="U14" s="1"/>
  <c r="F13"/>
  <c r="W13" s="1"/>
  <c r="D13"/>
  <c r="U13" s="1"/>
  <c r="F12"/>
  <c r="W12" s="1"/>
  <c r="D12"/>
  <c r="U12" s="1"/>
  <c r="F11"/>
  <c r="W11" s="1"/>
  <c r="D11"/>
  <c r="U11" s="1"/>
  <c r="F10"/>
  <c r="W10" s="1"/>
  <c r="D10"/>
  <c r="U10" s="1"/>
  <c r="F9"/>
  <c r="W9" s="1"/>
  <c r="D9"/>
  <c r="U9" s="1"/>
  <c r="F8"/>
  <c r="W8" s="1"/>
  <c r="D8"/>
  <c r="U8" s="1"/>
  <c r="F7"/>
  <c r="W7" s="1"/>
  <c r="D7"/>
  <c r="U7" s="1"/>
  <c r="F6"/>
  <c r="W6" s="1"/>
  <c r="D6"/>
  <c r="U6" s="1"/>
  <c r="F5"/>
  <c r="W5" s="1"/>
  <c r="D5"/>
  <c r="U5" s="1"/>
  <c r="F4"/>
  <c r="D4"/>
  <c r="U15"/>
  <c r="AF15"/>
  <c r="AG15" s="1"/>
  <c r="AF14"/>
  <c r="AG14" s="1"/>
  <c r="AF13"/>
  <c r="AG13" s="1"/>
  <c r="AF12"/>
  <c r="AG12" s="1"/>
  <c r="AF11"/>
  <c r="AG11" s="1"/>
  <c r="AF10"/>
  <c r="AG10" s="1"/>
  <c r="AF9"/>
  <c r="AG9" s="1"/>
  <c r="AF8"/>
  <c r="AG8" s="1"/>
  <c r="AF7"/>
  <c r="AG7" s="1"/>
  <c r="AF6"/>
  <c r="AG6" s="1"/>
  <c r="AF5"/>
  <c r="AG5" s="1"/>
  <c r="AF4"/>
  <c r="G14" i="3"/>
  <c r="F14"/>
  <c r="E14"/>
  <c r="G13"/>
  <c r="F13"/>
  <c r="E13"/>
  <c r="G12"/>
  <c r="F12"/>
  <c r="E12"/>
  <c r="G11"/>
  <c r="F11"/>
  <c r="E11"/>
  <c r="G10"/>
  <c r="F10"/>
  <c r="E10"/>
  <c r="G9"/>
  <c r="F9"/>
  <c r="E9"/>
  <c r="G8"/>
  <c r="F8"/>
  <c r="E8"/>
  <c r="G7"/>
  <c r="F7"/>
  <c r="E7"/>
  <c r="G6"/>
  <c r="F6"/>
  <c r="E6"/>
  <c r="G5"/>
  <c r="F5"/>
  <c r="E5"/>
  <c r="G4"/>
  <c r="F4"/>
  <c r="E4"/>
  <c r="G3"/>
  <c r="F3"/>
  <c r="E3"/>
  <c r="G48" i="6"/>
  <c r="G4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19"/>
  <c r="A3"/>
  <c r="A4"/>
  <c r="A5"/>
  <c r="A6"/>
  <c r="A7"/>
  <c r="A8"/>
  <c r="A9"/>
  <c r="A10"/>
  <c r="A11"/>
  <c r="A12"/>
  <c r="A2"/>
  <c r="C4" i="3"/>
  <c r="D4"/>
  <c r="C5"/>
  <c r="D5"/>
  <c r="C6"/>
  <c r="D6"/>
  <c r="C7"/>
  <c r="D7"/>
  <c r="C8"/>
  <c r="D8"/>
  <c r="C9"/>
  <c r="D9"/>
  <c r="C10"/>
  <c r="D10"/>
  <c r="C11"/>
  <c r="D11"/>
  <c r="C12"/>
  <c r="D12"/>
  <c r="C13"/>
  <c r="D13"/>
  <c r="C14"/>
  <c r="D14"/>
  <c r="D3"/>
  <c r="C3"/>
  <c r="AF17" i="8" l="1"/>
  <c r="AG4"/>
  <c r="AG17" s="1"/>
  <c r="AI15"/>
  <c r="W4"/>
  <c r="W17" s="1"/>
  <c r="F17"/>
  <c r="AI5"/>
  <c r="AI9"/>
  <c r="AI13"/>
  <c r="AB17"/>
  <c r="U4"/>
  <c r="D17"/>
  <c r="AI7"/>
  <c r="AI11"/>
  <c r="AI6"/>
  <c r="AI8"/>
  <c r="AI10"/>
  <c r="AI12"/>
  <c r="AI14"/>
  <c r="E17"/>
  <c r="G17"/>
  <c r="G16" i="3"/>
  <c r="E16"/>
  <c r="F16"/>
  <c r="I14"/>
  <c r="I10"/>
  <c r="I6"/>
  <c r="I12"/>
  <c r="I11"/>
  <c r="I8"/>
  <c r="I7"/>
  <c r="I4"/>
  <c r="I13"/>
  <c r="I9"/>
  <c r="I5"/>
  <c r="U17" i="8" l="1"/>
  <c r="AI4"/>
  <c r="AI17" s="1"/>
  <c r="I3" i="3"/>
  <c r="I15" s="1"/>
  <c r="H16"/>
</calcChain>
</file>

<file path=xl/sharedStrings.xml><?xml version="1.0" encoding="utf-8"?>
<sst xmlns="http://schemas.openxmlformats.org/spreadsheetml/2006/main" count="323" uniqueCount="95">
  <si>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</si>
  <si>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</si>
  <si>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</si>
  <si>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</si>
  <si>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</si>
  <si>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</si>
  <si>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</si>
  <si>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</si>
  <si>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</si>
  <si>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</si>
  <si>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</si>
  <si>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</si>
  <si>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Total devuelto</t>
  </si>
  <si>
    <t>Total adeudo</t>
  </si>
  <si>
    <t>Anual</t>
  </si>
  <si>
    <t>Semestral</t>
  </si>
  <si>
    <t>Trimestral</t>
  </si>
  <si>
    <t>Mensual</t>
  </si>
  <si>
    <t>Gastos devoluciones</t>
  </si>
  <si>
    <t>Comisión</t>
  </si>
  <si>
    <t>Correo</t>
  </si>
  <si>
    <t>IVA</t>
  </si>
  <si>
    <t>Pagado en mano</t>
  </si>
  <si>
    <t>Totales</t>
  </si>
  <si>
    <t>Adeudos</t>
  </si>
  <si>
    <t>Gastos emisiones</t>
  </si>
  <si>
    <t>Total comisiones/concepto</t>
  </si>
  <si>
    <t>Total comisiones / mes</t>
  </si>
  <si>
    <t>-</t>
  </si>
  <si>
    <t>Adeudo</t>
  </si>
  <si>
    <t>Num</t>
  </si>
  <si>
    <t>Fecha</t>
  </si>
  <si>
    <t>Tipo</t>
  </si>
  <si>
    <t>M</t>
  </si>
  <si>
    <t>T</t>
  </si>
  <si>
    <t>S</t>
  </si>
  <si>
    <t>A</t>
  </si>
  <si>
    <t>Mes</t>
  </si>
  <si>
    <t>En mano</t>
  </si>
  <si>
    <t>CodigoMes</t>
  </si>
  <si>
    <t>Fecha Emisión</t>
  </si>
  <si>
    <t>Fecha Envío</t>
  </si>
  <si>
    <t>Periodo</t>
  </si>
  <si>
    <t>EmisionManual</t>
  </si>
  <si>
    <t>Importe</t>
  </si>
  <si>
    <t>Cont</t>
  </si>
  <si>
    <t>ImpDev</t>
  </si>
  <si>
    <t>ContDev</t>
  </si>
  <si>
    <t>Concepto</t>
  </si>
  <si>
    <t>Financiación de la Iglesia Católica-Noviembre-Mensual</t>
  </si>
  <si>
    <t>Financiación de la Iglesia Católica-Octubre-Mensual</t>
  </si>
  <si>
    <t>Financiación de la Iglesia Católica-Octubre-Trimestral</t>
  </si>
  <si>
    <t>Financiación de la Iglesia Católica-Septiembre-Mensual</t>
  </si>
  <si>
    <t>Financiación de la Iglesia Católica-Agosto-Mensual</t>
  </si>
  <si>
    <t>Financiación de la Iglesia Católica-Julio-Mensual</t>
  </si>
  <si>
    <t>Financiación de la Iglesia Católica-Julio-Semestral</t>
  </si>
  <si>
    <t>Financiación de la Iglesia Católica-Julio-Trimestral</t>
  </si>
  <si>
    <t>Financiación de la Iglesia Católica-Junio-Mensual</t>
  </si>
  <si>
    <t>Financiación de la Iglesia Católica-Mayo-Mensual</t>
  </si>
  <si>
    <t>Financiación de la Iglesia Católica</t>
  </si>
  <si>
    <t>Financiación de la Iglesia Católica - Febrero (Devueltos)</t>
  </si>
  <si>
    <t>CodMes</t>
  </si>
  <si>
    <t>18/01/2016</t>
  </si>
  <si>
    <t>COMISIONES .</t>
  </si>
  <si>
    <t>IMPUESTO SOBRE COMISION .</t>
  </si>
  <si>
    <t>19/01/2016</t>
  </si>
  <si>
    <t>28/01/2016</t>
  </si>
  <si>
    <t>COMISIONES BANCA A DISTANCIA</t>
  </si>
  <si>
    <t>05/02/2016</t>
  </si>
  <si>
    <t>26/02/2016</t>
  </si>
  <si>
    <t>29/03/2016</t>
  </si>
  <si>
    <t>30/03/2016</t>
  </si>
  <si>
    <t>18/04/2016</t>
  </si>
  <si>
    <t>28/04/2016</t>
  </si>
  <si>
    <t>30/05/2016</t>
  </si>
  <si>
    <t>29/06/2016</t>
  </si>
  <si>
    <t>28/06/2016</t>
  </si>
  <si>
    <t>28/07/2016</t>
  </si>
  <si>
    <t>08/08/2016</t>
  </si>
  <si>
    <t>30/08/2016</t>
  </si>
  <si>
    <t>29/09/2016</t>
  </si>
  <si>
    <t>27/09/2016</t>
  </si>
  <si>
    <t>21/10/2016</t>
  </si>
  <si>
    <t>28/10/2016</t>
  </si>
  <si>
    <t>Fecha Valor</t>
  </si>
  <si>
    <t>C</t>
  </si>
  <si>
    <t>I</t>
  </si>
  <si>
    <t>B</t>
  </si>
  <si>
    <t>Banca</t>
  </si>
  <si>
    <t>Imp. Dev</t>
  </si>
  <si>
    <t>Banca a distancia</t>
  </si>
  <si>
    <t>Total Comisiónes</t>
  </si>
  <si>
    <t>Total comis. Devol.</t>
  </si>
  <si>
    <t>Total General</t>
  </si>
  <si>
    <t>Creo que esta no la estoy utilizando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</si>
</sst>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Baskerville BE Regula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499984740745262"/>
        <bgColor indexed="64"/>
      </patternFill>
    </fill>
  </fills>
  <borders count="56">
    <border>
      <left/>
      <right/>
      <top/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1"/>
      </left>
      <right style="thin">
        <color theme="4"/>
      </right>
      <top style="thin">
        <color theme="1"/>
      </top>
      <bottom/>
      <diagonal/>
    </border>
    <border>
      <left style="thin">
        <color theme="1"/>
      </left>
      <right style="thin">
        <color theme="4"/>
      </right>
      <top/>
      <bottom/>
      <diagonal/>
    </border>
    <border>
      <left style="thin">
        <color theme="1"/>
      </left>
      <right style="thin">
        <color theme="4"/>
      </right>
      <top/>
      <bottom style="thin">
        <color theme="1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 style="thick">
        <color theme="3"/>
      </left>
      <right/>
      <top style="thick">
        <color theme="3"/>
      </top>
      <bottom style="thick">
        <color theme="3"/>
      </bottom>
      <diagonal/>
    </border>
    <border>
      <left/>
      <right/>
      <top style="thick">
        <color theme="3"/>
      </top>
      <bottom style="thick">
        <color theme="3"/>
      </bottom>
      <diagonal/>
    </border>
    <border>
      <left/>
      <right style="thick">
        <color theme="3"/>
      </right>
      <top style="thick">
        <color theme="3"/>
      </top>
      <bottom style="thick">
        <color theme="3"/>
      </bottom>
      <diagonal/>
    </border>
    <border>
      <left style="thin">
        <color theme="4"/>
      </left>
      <right style="thin">
        <color theme="4"/>
      </right>
      <top style="thick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ck">
        <color theme="4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/>
      <diagonal/>
    </border>
    <border>
      <left style="thin">
        <color theme="6"/>
      </left>
      <right style="thin">
        <color theme="6"/>
      </right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ck">
        <color theme="6"/>
      </left>
      <right style="thin">
        <color theme="6"/>
      </right>
      <top/>
      <bottom/>
      <diagonal/>
    </border>
    <border>
      <left style="thin">
        <color theme="6"/>
      </left>
      <right style="thick">
        <color theme="6"/>
      </right>
      <top/>
      <bottom/>
      <diagonal/>
    </border>
    <border>
      <left style="thick">
        <color theme="6"/>
      </left>
      <right style="thin">
        <color theme="6"/>
      </right>
      <top/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 style="thin">
        <color theme="6"/>
      </left>
      <right style="thick">
        <color theme="6"/>
      </right>
      <top/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ck">
        <color theme="6"/>
      </bottom>
      <diagonal/>
    </border>
    <border>
      <left/>
      <right/>
      <top style="thick">
        <color theme="6"/>
      </top>
      <bottom style="thick">
        <color theme="6"/>
      </bottom>
      <diagonal/>
    </border>
    <border>
      <left/>
      <right style="thick">
        <color theme="6"/>
      </right>
      <top style="thick">
        <color theme="6"/>
      </top>
      <bottom style="thick">
        <color theme="6"/>
      </bottom>
      <diagonal/>
    </border>
    <border>
      <left style="thick">
        <color theme="5"/>
      </left>
      <right style="thin">
        <color theme="5"/>
      </right>
      <top style="thick">
        <color theme="5"/>
      </top>
      <bottom/>
      <diagonal/>
    </border>
    <border>
      <left style="thin">
        <color theme="5"/>
      </left>
      <right style="thin">
        <color theme="5"/>
      </right>
      <top style="thick">
        <color theme="5"/>
      </top>
      <bottom/>
      <diagonal/>
    </border>
    <border>
      <left style="thin">
        <color theme="5"/>
      </left>
      <right style="thick">
        <color theme="5"/>
      </right>
      <top style="thick">
        <color theme="5"/>
      </top>
      <bottom/>
      <diagonal/>
    </border>
    <border>
      <left style="thick">
        <color theme="5"/>
      </left>
      <right style="thin">
        <color theme="5"/>
      </right>
      <top/>
      <bottom/>
      <diagonal/>
    </border>
    <border>
      <left style="thin">
        <color theme="5"/>
      </left>
      <right style="thick">
        <color theme="5"/>
      </right>
      <top/>
      <bottom/>
      <diagonal/>
    </border>
    <border>
      <left style="thick">
        <color theme="5"/>
      </left>
      <right style="thin">
        <color theme="5"/>
      </right>
      <top/>
      <bottom style="thick">
        <color theme="5"/>
      </bottom>
      <diagonal/>
    </border>
    <border>
      <left style="thin">
        <color theme="5"/>
      </left>
      <right style="thin">
        <color theme="5"/>
      </right>
      <top/>
      <bottom style="thick">
        <color theme="5"/>
      </bottom>
      <diagonal/>
    </border>
    <border>
      <left style="thin">
        <color theme="5"/>
      </left>
      <right style="thick">
        <color theme="5"/>
      </right>
      <top/>
      <bottom style="thick">
        <color theme="5"/>
      </bottom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 style="thick">
        <color theme="5"/>
      </left>
      <right/>
      <top style="thick">
        <color theme="5"/>
      </top>
      <bottom style="thick">
        <color theme="5"/>
      </bottom>
      <diagonal/>
    </border>
    <border>
      <left/>
      <right/>
      <top style="thick">
        <color theme="5"/>
      </top>
      <bottom style="thick">
        <color theme="5"/>
      </bottom>
      <diagonal/>
    </border>
    <border>
      <left/>
      <right style="thick">
        <color theme="5"/>
      </right>
      <top style="thick">
        <color theme="5"/>
      </top>
      <bottom style="thick">
        <color theme="5"/>
      </bottom>
      <diagonal/>
    </border>
    <border>
      <left style="thick">
        <color rgb="FF303C18"/>
      </left>
      <right style="thick">
        <color rgb="FF303C18"/>
      </right>
      <top style="thick">
        <color rgb="FF303C18"/>
      </top>
      <bottom style="thick">
        <color rgb="FF303C18"/>
      </bottom>
      <diagonal/>
    </border>
    <border>
      <left style="thick">
        <color rgb="FF303C18"/>
      </left>
      <right style="thick">
        <color rgb="FF303C18"/>
      </right>
      <top style="thick">
        <color rgb="FF303C18"/>
      </top>
      <bottom/>
      <diagonal/>
    </border>
    <border>
      <left style="thick">
        <color rgb="FF303C18"/>
      </left>
      <right style="thick">
        <color rgb="FF303C18"/>
      </right>
      <top/>
      <bottom/>
      <diagonal/>
    </border>
    <border>
      <left style="thick">
        <color rgb="FF303C18"/>
      </left>
      <right style="thick">
        <color rgb="FF303C18"/>
      </right>
      <top/>
      <bottom style="thick">
        <color rgb="FF303C18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0" borderId="0"/>
  </cellStyleXfs>
  <cellXfs count="142">
    <xf numFmtId="0" fontId="0" fillId="0" borderId="0" xfId="0"/>
    <xf numFmtId="4" fontId="0" fillId="0" borderId="0" xfId="0" applyNumberFormat="1"/>
    <xf numFmtId="0" fontId="4" fillId="3" borderId="0" xfId="2"/>
    <xf numFmtId="4" fontId="0" fillId="0" borderId="0" xfId="0" applyNumberFormat="1" applyBorder="1"/>
    <xf numFmtId="4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" fontId="0" fillId="0" borderId="5" xfId="0" applyNumberFormat="1" applyBorder="1"/>
    <xf numFmtId="0" fontId="3" fillId="0" borderId="0" xfId="0" applyFont="1"/>
    <xf numFmtId="0" fontId="0" fillId="0" borderId="0" xfId="0" applyBorder="1"/>
    <xf numFmtId="0" fontId="0" fillId="0" borderId="0" xfId="0" applyAlignment="1">
      <alignment wrapText="1"/>
    </xf>
    <xf numFmtId="4" fontId="3" fillId="0" borderId="0" xfId="0" applyNumberFormat="1" applyFont="1"/>
    <xf numFmtId="0" fontId="0" fillId="0" borderId="0" xfId="0" applyFill="1" applyBorder="1"/>
    <xf numFmtId="14" fontId="0" fillId="0" borderId="0" xfId="0" applyNumberFormat="1"/>
    <xf numFmtId="0" fontId="6" fillId="0" borderId="0" xfId="7" applyFont="1" applyFill="1"/>
    <xf numFmtId="4" fontId="6" fillId="0" borderId="0" xfId="7" applyNumberFormat="1" applyFont="1" applyAlignment="1">
      <alignment horizontal="right"/>
    </xf>
    <xf numFmtId="0" fontId="6" fillId="0" borderId="0" xfId="7" applyFont="1"/>
    <xf numFmtId="4" fontId="6" fillId="0" borderId="0" xfId="7" applyNumberFormat="1" applyFont="1" applyAlignment="1">
      <alignment horizontal="right"/>
    </xf>
    <xf numFmtId="0" fontId="6" fillId="0" borderId="0" xfId="7" applyFont="1"/>
    <xf numFmtId="4" fontId="6" fillId="0" borderId="0" xfId="7" applyNumberFormat="1" applyFont="1" applyAlignment="1">
      <alignment horizontal="right"/>
    </xf>
    <xf numFmtId="0" fontId="6" fillId="0" borderId="0" xfId="7" applyFont="1"/>
    <xf numFmtId="4" fontId="6" fillId="0" borderId="0" xfId="7" applyNumberFormat="1" applyFont="1" applyAlignment="1">
      <alignment horizontal="right"/>
    </xf>
    <xf numFmtId="0" fontId="6" fillId="0" borderId="0" xfId="7" applyFont="1"/>
    <xf numFmtId="4" fontId="6" fillId="0" borderId="0" xfId="7" applyNumberFormat="1" applyFont="1" applyAlignment="1">
      <alignment horizontal="right"/>
    </xf>
    <xf numFmtId="0" fontId="6" fillId="0" borderId="0" xfId="7" applyFont="1"/>
    <xf numFmtId="4" fontId="6" fillId="0" borderId="0" xfId="7" applyNumberFormat="1" applyFont="1" applyAlignment="1">
      <alignment horizontal="right"/>
    </xf>
    <xf numFmtId="0" fontId="6" fillId="0" borderId="0" xfId="7" applyFont="1"/>
    <xf numFmtId="4" fontId="6" fillId="0" borderId="0" xfId="7" applyNumberFormat="1" applyFont="1" applyAlignment="1">
      <alignment horizontal="right"/>
    </xf>
    <xf numFmtId="0" fontId="6" fillId="0" borderId="0" xfId="7" applyFont="1"/>
    <xf numFmtId="4" fontId="6" fillId="0" borderId="0" xfId="7" applyNumberFormat="1" applyFont="1" applyAlignment="1">
      <alignment horizontal="right"/>
    </xf>
    <xf numFmtId="0" fontId="6" fillId="0" borderId="0" xfId="7" applyFont="1"/>
    <xf numFmtId="4" fontId="6" fillId="0" borderId="0" xfId="7" applyNumberFormat="1" applyFont="1" applyAlignment="1">
      <alignment horizontal="right"/>
    </xf>
    <xf numFmtId="0" fontId="6" fillId="0" borderId="0" xfId="7" applyFont="1"/>
    <xf numFmtId="4" fontId="6" fillId="0" borderId="0" xfId="7" applyNumberFormat="1" applyFont="1" applyAlignment="1">
      <alignment horizontal="right"/>
    </xf>
    <xf numFmtId="0" fontId="6" fillId="0" borderId="0" xfId="7" applyFont="1"/>
    <xf numFmtId="4" fontId="6" fillId="0" borderId="0" xfId="7" applyNumberFormat="1" applyFont="1" applyAlignment="1">
      <alignment horizontal="right"/>
    </xf>
    <xf numFmtId="0" fontId="6" fillId="0" borderId="0" xfId="7" applyFont="1"/>
    <xf numFmtId="4" fontId="6" fillId="0" borderId="0" xfId="7" applyNumberFormat="1" applyFont="1" applyAlignment="1">
      <alignment horizontal="right"/>
    </xf>
    <xf numFmtId="0" fontId="6" fillId="0" borderId="0" xfId="7" applyFont="1"/>
    <xf numFmtId="4" fontId="6" fillId="0" borderId="0" xfId="7" applyNumberFormat="1" applyFont="1" applyAlignment="1">
      <alignment horizontal="right"/>
    </xf>
    <xf numFmtId="0" fontId="6" fillId="0" borderId="0" xfId="7" applyFont="1"/>
    <xf numFmtId="4" fontId="6" fillId="0" borderId="0" xfId="7" applyNumberFormat="1" applyFont="1" applyAlignment="1">
      <alignment horizontal="right"/>
    </xf>
    <xf numFmtId="0" fontId="6" fillId="0" borderId="0" xfId="7" applyFont="1"/>
    <xf numFmtId="4" fontId="6" fillId="0" borderId="0" xfId="7" applyNumberFormat="1" applyFont="1" applyAlignment="1">
      <alignment horizontal="right"/>
    </xf>
    <xf numFmtId="0" fontId="6" fillId="0" borderId="0" xfId="7" applyFont="1"/>
    <xf numFmtId="4" fontId="6" fillId="0" borderId="0" xfId="7" applyNumberFormat="1" applyFont="1" applyAlignment="1">
      <alignment horizontal="right"/>
    </xf>
    <xf numFmtId="0" fontId="6" fillId="0" borderId="0" xfId="7" applyFont="1"/>
    <xf numFmtId="4" fontId="6" fillId="0" borderId="0" xfId="7" applyNumberFormat="1" applyFont="1" applyAlignment="1">
      <alignment horizontal="right"/>
    </xf>
    <xf numFmtId="0" fontId="6" fillId="0" borderId="0" xfId="7" applyFont="1"/>
    <xf numFmtId="4" fontId="6" fillId="0" borderId="0" xfId="7" applyNumberFormat="1" applyFont="1" applyAlignment="1">
      <alignment horizontal="right"/>
    </xf>
    <xf numFmtId="0" fontId="6" fillId="0" borderId="0" xfId="7" applyFont="1"/>
    <xf numFmtId="4" fontId="6" fillId="0" borderId="0" xfId="7" applyNumberFormat="1" applyFont="1" applyAlignment="1">
      <alignment horizontal="right"/>
    </xf>
    <xf numFmtId="0" fontId="6" fillId="0" borderId="0" xfId="7" applyFont="1"/>
    <xf numFmtId="4" fontId="6" fillId="0" borderId="0" xfId="7" applyNumberFormat="1" applyFont="1" applyAlignment="1">
      <alignment horizontal="right"/>
    </xf>
    <xf numFmtId="0" fontId="6" fillId="0" borderId="0" xfId="7" applyFont="1"/>
    <xf numFmtId="0" fontId="0" fillId="0" borderId="0" xfId="0"/>
    <xf numFmtId="4" fontId="6" fillId="0" borderId="0" xfId="7" applyNumberFormat="1" applyFont="1" applyAlignment="1">
      <alignment horizontal="right"/>
    </xf>
    <xf numFmtId="0" fontId="6" fillId="0" borderId="0" xfId="7" applyFont="1"/>
    <xf numFmtId="4" fontId="6" fillId="0" borderId="0" xfId="7" applyNumberFormat="1" applyFont="1" applyAlignment="1">
      <alignment horizontal="right"/>
    </xf>
    <xf numFmtId="0" fontId="6" fillId="0" borderId="0" xfId="7" applyFont="1"/>
    <xf numFmtId="0" fontId="0" fillId="0" borderId="0" xfId="0"/>
    <xf numFmtId="4" fontId="6" fillId="0" borderId="0" xfId="7" applyNumberFormat="1" applyFont="1" applyAlignment="1">
      <alignment horizontal="right"/>
    </xf>
    <xf numFmtId="0" fontId="6" fillId="0" borderId="0" xfId="7" applyFont="1"/>
    <xf numFmtId="0" fontId="0" fillId="0" borderId="0" xfId="0" applyAlignment="1">
      <alignment horizontal="center" wrapText="1"/>
    </xf>
    <xf numFmtId="0" fontId="3" fillId="6" borderId="0" xfId="5" applyFont="1" applyAlignment="1">
      <alignment horizontal="center"/>
    </xf>
    <xf numFmtId="0" fontId="3" fillId="4" borderId="0" xfId="3" applyFont="1" applyAlignment="1">
      <alignment horizontal="center"/>
    </xf>
    <xf numFmtId="4" fontId="0" fillId="0" borderId="6" xfId="0" applyNumberFormat="1" applyBorder="1"/>
    <xf numFmtId="4" fontId="0" fillId="0" borderId="8" xfId="0" applyNumberFormat="1" applyBorder="1"/>
    <xf numFmtId="4" fontId="0" fillId="0" borderId="10" xfId="0" applyNumberFormat="1" applyBorder="1"/>
    <xf numFmtId="3" fontId="0" fillId="0" borderId="7" xfId="0" applyNumberFormat="1" applyBorder="1"/>
    <xf numFmtId="3" fontId="0" fillId="0" borderId="9" xfId="0" applyNumberFormat="1" applyBorder="1"/>
    <xf numFmtId="3" fontId="0" fillId="0" borderId="11" xfId="0" applyNumberFormat="1" applyBorder="1"/>
    <xf numFmtId="0" fontId="7" fillId="2" borderId="15" xfId="1" applyFont="1" applyBorder="1" applyAlignment="1">
      <alignment horizontal="center"/>
    </xf>
    <xf numFmtId="0" fontId="7" fillId="2" borderId="16" xfId="1" applyFont="1" applyBorder="1" applyAlignment="1">
      <alignment horizontal="center"/>
    </xf>
    <xf numFmtId="0" fontId="7" fillId="2" borderId="17" xfId="1" applyFont="1" applyBorder="1" applyAlignment="1">
      <alignment horizontal="center"/>
    </xf>
    <xf numFmtId="0" fontId="2" fillId="3" borderId="13" xfId="2" applyFont="1" applyBorder="1" applyAlignment="1">
      <alignment textRotation="90"/>
    </xf>
    <xf numFmtId="0" fontId="2" fillId="3" borderId="14" xfId="2" applyFont="1" applyBorder="1" applyAlignment="1">
      <alignment textRotation="90"/>
    </xf>
    <xf numFmtId="0" fontId="2" fillId="3" borderId="12" xfId="2" applyFont="1" applyBorder="1" applyAlignment="1">
      <alignment textRotation="90"/>
    </xf>
    <xf numFmtId="0" fontId="4" fillId="9" borderId="0" xfId="6" applyFill="1" applyBorder="1" applyAlignment="1">
      <alignment wrapText="1"/>
    </xf>
    <xf numFmtId="3" fontId="0" fillId="0" borderId="18" xfId="0" applyNumberFormat="1" applyBorder="1"/>
    <xf numFmtId="4" fontId="0" fillId="0" borderId="18" xfId="0" applyNumberFormat="1" applyBorder="1"/>
    <xf numFmtId="3" fontId="0" fillId="0" borderId="19" xfId="0" applyNumberFormat="1" applyBorder="1"/>
    <xf numFmtId="4" fontId="0" fillId="0" borderId="19" xfId="0" applyNumberFormat="1" applyBorder="1"/>
    <xf numFmtId="3" fontId="0" fillId="0" borderId="20" xfId="0" applyNumberFormat="1" applyBorder="1"/>
    <xf numFmtId="4" fontId="0" fillId="0" borderId="20" xfId="0" applyNumberFormat="1" applyBorder="1"/>
    <xf numFmtId="4" fontId="0" fillId="0" borderId="21" xfId="0" applyNumberFormat="1" applyBorder="1"/>
    <xf numFmtId="0" fontId="0" fillId="0" borderId="22" xfId="0" applyBorder="1"/>
    <xf numFmtId="4" fontId="0" fillId="0" borderId="23" xfId="0" applyNumberFormat="1" applyBorder="1"/>
    <xf numFmtId="4" fontId="0" fillId="0" borderId="24" xfId="0" applyNumberFormat="1" applyBorder="1"/>
    <xf numFmtId="4" fontId="0" fillId="0" borderId="25" xfId="0" applyNumberFormat="1" applyBorder="1"/>
    <xf numFmtId="4" fontId="0" fillId="0" borderId="26" xfId="0" applyNumberFormat="1" applyBorder="1"/>
    <xf numFmtId="4" fontId="0" fillId="0" borderId="27" xfId="0" applyNumberFormat="1" applyBorder="1"/>
    <xf numFmtId="4" fontId="0" fillId="0" borderId="28" xfId="0" applyNumberFormat="1" applyBorder="1"/>
    <xf numFmtId="0" fontId="4" fillId="7" borderId="29" xfId="6" applyBorder="1" applyAlignment="1">
      <alignment textRotation="90" wrapText="1"/>
    </xf>
    <xf numFmtId="0" fontId="4" fillId="7" borderId="30" xfId="6" applyBorder="1" applyAlignment="1">
      <alignment textRotation="90" wrapText="1"/>
    </xf>
    <xf numFmtId="0" fontId="4" fillId="7" borderId="31" xfId="6" applyBorder="1" applyAlignment="1">
      <alignment textRotation="90" wrapText="1"/>
    </xf>
    <xf numFmtId="0" fontId="3" fillId="6" borderId="29" xfId="5" applyFont="1" applyBorder="1" applyAlignment="1">
      <alignment horizontal="center"/>
    </xf>
    <xf numFmtId="0" fontId="3" fillId="6" borderId="30" xfId="5" applyFont="1" applyBorder="1" applyAlignment="1">
      <alignment horizontal="center"/>
    </xf>
    <xf numFmtId="0" fontId="3" fillId="6" borderId="31" xfId="5" applyFont="1" applyBorder="1" applyAlignment="1">
      <alignment horizontal="center"/>
    </xf>
    <xf numFmtId="0" fontId="0" fillId="0" borderId="5" xfId="0" applyBorder="1"/>
    <xf numFmtId="0" fontId="0" fillId="0" borderId="32" xfId="0" applyBorder="1"/>
    <xf numFmtId="0" fontId="0" fillId="0" borderId="33" xfId="0" applyBorder="1"/>
    <xf numFmtId="0" fontId="3" fillId="0" borderId="34" xfId="0" applyFont="1" applyBorder="1"/>
    <xf numFmtId="0" fontId="0" fillId="0" borderId="35" xfId="0" applyBorder="1"/>
    <xf numFmtId="0" fontId="3" fillId="0" borderId="36" xfId="0" applyFont="1" applyBorder="1"/>
    <xf numFmtId="0" fontId="0" fillId="0" borderId="37" xfId="0" applyBorder="1"/>
    <xf numFmtId="0" fontId="0" fillId="0" borderId="38" xfId="0" applyBorder="1"/>
    <xf numFmtId="0" fontId="3" fillId="0" borderId="39" xfId="0" applyFont="1" applyBorder="1"/>
    <xf numFmtId="4" fontId="0" fillId="0" borderId="40" xfId="0" applyNumberFormat="1" applyBorder="1"/>
    <xf numFmtId="4" fontId="0" fillId="0" borderId="33" xfId="0" applyNumberFormat="1" applyBorder="1"/>
    <xf numFmtId="4" fontId="3" fillId="0" borderId="41" xfId="0" applyNumberFormat="1" applyFont="1" applyBorder="1"/>
    <xf numFmtId="4" fontId="0" fillId="0" borderId="42" xfId="0" applyNumberFormat="1" applyBorder="1"/>
    <xf numFmtId="4" fontId="3" fillId="0" borderId="43" xfId="0" applyNumberFormat="1" applyFont="1" applyBorder="1"/>
    <xf numFmtId="4" fontId="0" fillId="0" borderId="44" xfId="0" applyNumberFormat="1" applyBorder="1"/>
    <xf numFmtId="4" fontId="0" fillId="0" borderId="38" xfId="0" applyNumberFormat="1" applyBorder="1"/>
    <xf numFmtId="4" fontId="3" fillId="0" borderId="45" xfId="0" applyNumberFormat="1" applyFont="1" applyBorder="1"/>
    <xf numFmtId="0" fontId="4" fillId="5" borderId="46" xfId="4" applyBorder="1" applyAlignment="1">
      <alignment textRotation="90"/>
    </xf>
    <xf numFmtId="0" fontId="4" fillId="5" borderId="47" xfId="4" applyBorder="1" applyAlignment="1">
      <alignment textRotation="90"/>
    </xf>
    <xf numFmtId="0" fontId="4" fillId="5" borderId="48" xfId="4" applyBorder="1" applyAlignment="1">
      <alignment textRotation="90"/>
    </xf>
    <xf numFmtId="0" fontId="3" fillId="4" borderId="46" xfId="3" applyFont="1" applyBorder="1" applyAlignment="1">
      <alignment horizontal="center"/>
    </xf>
    <xf numFmtId="0" fontId="3" fillId="4" borderId="47" xfId="3" applyFont="1" applyBorder="1" applyAlignment="1">
      <alignment horizontal="center"/>
    </xf>
    <xf numFmtId="0" fontId="3" fillId="4" borderId="48" xfId="3" applyFont="1" applyBorder="1" applyAlignment="1">
      <alignment horizontal="center"/>
    </xf>
    <xf numFmtId="0" fontId="4" fillId="12" borderId="49" xfId="4" applyFill="1" applyBorder="1" applyAlignment="1">
      <alignment textRotation="90"/>
    </xf>
    <xf numFmtId="4" fontId="2" fillId="12" borderId="50" xfId="0" applyNumberFormat="1" applyFont="1" applyFill="1" applyBorder="1"/>
    <xf numFmtId="4" fontId="2" fillId="12" borderId="51" xfId="0" applyNumberFormat="1" applyFont="1" applyFill="1" applyBorder="1"/>
    <xf numFmtId="4" fontId="2" fillId="12" borderId="52" xfId="0" applyNumberFormat="1" applyFont="1" applyFill="1" applyBorder="1"/>
    <xf numFmtId="4" fontId="2" fillId="12" borderId="49" xfId="0" applyNumberFormat="1" applyFont="1" applyFill="1" applyBorder="1"/>
    <xf numFmtId="4" fontId="3" fillId="8" borderId="46" xfId="0" applyNumberFormat="1" applyFont="1" applyFill="1" applyBorder="1"/>
    <xf numFmtId="4" fontId="3" fillId="8" borderId="47" xfId="0" applyNumberFormat="1" applyFont="1" applyFill="1" applyBorder="1"/>
    <xf numFmtId="4" fontId="3" fillId="8" borderId="48" xfId="0" applyNumberFormat="1" applyFont="1" applyFill="1" applyBorder="1"/>
    <xf numFmtId="4" fontId="3" fillId="10" borderId="29" xfId="0" applyNumberFormat="1" applyFont="1" applyFill="1" applyBorder="1"/>
    <xf numFmtId="4" fontId="3" fillId="10" borderId="30" xfId="0" applyNumberFormat="1" applyFont="1" applyFill="1" applyBorder="1"/>
    <xf numFmtId="4" fontId="3" fillId="10" borderId="31" xfId="0" applyNumberFormat="1" applyFont="1" applyFill="1" applyBorder="1"/>
    <xf numFmtId="4" fontId="3" fillId="11" borderId="13" xfId="0" applyNumberFormat="1" applyFont="1" applyFill="1" applyBorder="1"/>
    <xf numFmtId="3" fontId="3" fillId="11" borderId="14" xfId="0" applyNumberFormat="1" applyFont="1" applyFill="1" applyBorder="1"/>
    <xf numFmtId="4" fontId="3" fillId="11" borderId="14" xfId="0" applyNumberFormat="1" applyFont="1" applyFill="1" applyBorder="1"/>
    <xf numFmtId="3" fontId="3" fillId="11" borderId="12" xfId="0" applyNumberFormat="1" applyFont="1" applyFill="1" applyBorder="1"/>
    <xf numFmtId="0" fontId="0" fillId="0" borderId="53" xfId="0" applyBorder="1"/>
    <xf numFmtId="0" fontId="0" fillId="0" borderId="54" xfId="0" applyBorder="1"/>
    <xf numFmtId="0" fontId="0" fillId="0" borderId="55" xfId="0" applyBorder="1"/>
  </cellXfs>
  <cellStyles count="8">
    <cellStyle name="40% - Énfasis1" xfId="1" builtinId="31"/>
    <cellStyle name="40% - Énfasis2" xfId="3" builtinId="35"/>
    <cellStyle name="40% - Énfasis3" xfId="5" builtinId="39"/>
    <cellStyle name="60% - Énfasis1" xfId="2" builtinId="32"/>
    <cellStyle name="60% - Énfasis2" xfId="4" builtinId="36"/>
    <cellStyle name="60% - Énfasis3" xfId="6" builtinId="40"/>
    <cellStyle name="Normal" xfId="0" builtinId="0"/>
    <cellStyle name="Normal 2" xfId="7"/>
  </cellStyles>
  <dxfs count="0"/>
  <tableStyles count="0" defaultTableStyle="TableStyleMedium2" defaultPivotStyle="PivotStyleLight16"/>
  <colors>
    <mruColors>
      <color rgb="FF303C1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9"/>
  <sheetViews>
    <sheetView tabSelected="1" workbookViewId="0">
      <pane xSplit="2" topLeftCell="C1" activePane="topRight" state="frozen"/>
      <selection activeCell="B1" sqref="B1"/>
      <selection pane="topRight" activeCell="B1" sqref="B1"/>
    </sheetView>
  </sheetViews>
  <sheetFormatPr baseColWidth="10" defaultRowHeight="15"/>
  <cols>
    <col min="1" max="1" width="0.5703125" style="62" customWidth="1"/>
    <col min="2" max="2" width="11.42578125" style="62"/>
    <col min="3" max="3" width="0.7109375" style="62" customWidth="1"/>
    <col min="4" max="4" width="9.140625" style="62" bestFit="1" customWidth="1"/>
    <col min="5" max="5" width="4" style="62" bestFit="1" customWidth="1"/>
    <col min="6" max="6" width="8.140625" style="62" bestFit="1" customWidth="1"/>
    <col min="7" max="7" width="3.7109375" style="62" bestFit="1" customWidth="1"/>
    <col min="8" max="8" width="8.140625" style="62" bestFit="1" customWidth="1"/>
    <col min="9" max="9" width="3.7109375" style="62" bestFit="1" customWidth="1"/>
    <col min="10" max="10" width="6.5703125" style="62" bestFit="1" customWidth="1"/>
    <col min="11" max="11" width="3.7109375" style="62" bestFit="1" customWidth="1"/>
    <col min="12" max="12" width="8.140625" style="62" bestFit="1" customWidth="1"/>
    <col min="13" max="13" width="3.7109375" style="62" bestFit="1" customWidth="1"/>
    <col min="14" max="14" width="4.5703125" style="62" bestFit="1" customWidth="1"/>
    <col min="15" max="15" width="3.7109375" style="62" bestFit="1" customWidth="1"/>
    <col min="16" max="16" width="8.140625" style="62" bestFit="1" customWidth="1"/>
    <col min="17" max="17" width="3.7109375" style="62" bestFit="1" customWidth="1"/>
    <col min="18" max="18" width="6.5703125" style="62" bestFit="1" customWidth="1"/>
    <col min="19" max="19" width="3.7109375" style="62" bestFit="1" customWidth="1"/>
    <col min="20" max="20" width="0.7109375" style="62" customWidth="1"/>
    <col min="21" max="21" width="9.140625" style="62" bestFit="1" customWidth="1"/>
    <col min="22" max="22" width="6" style="62" bestFit="1" customWidth="1"/>
    <col min="23" max="23" width="8.140625" style="62" bestFit="1" customWidth="1"/>
    <col min="24" max="24" width="0.5703125" style="62" customWidth="1"/>
    <col min="25" max="25" width="8.85546875" style="62" bestFit="1" customWidth="1"/>
    <col min="26" max="27" width="7.28515625" style="62" bestFit="1" customWidth="1"/>
    <col min="28" max="28" width="8.85546875" style="62" bestFit="1" customWidth="1"/>
    <col min="29" max="29" width="0.5703125" style="62" customWidth="1"/>
    <col min="30" max="30" width="6.5703125" style="62" bestFit="1" customWidth="1"/>
    <col min="31" max="32" width="5.5703125" style="62" bestFit="1" customWidth="1"/>
    <col min="33" max="33" width="7.28515625" style="62" bestFit="1" customWidth="1"/>
    <col min="34" max="34" width="0.7109375" style="62" customWidth="1"/>
    <col min="35" max="16384" width="11.42578125" style="62"/>
  </cols>
  <sheetData>
    <row r="1" spans="1:35" ht="16.5" thickTop="1" thickBot="1">
      <c r="D1" s="74" t="s">
        <v>24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6"/>
      <c r="U1" s="98" t="s">
        <v>23</v>
      </c>
      <c r="V1" s="99"/>
      <c r="W1" s="100"/>
      <c r="Y1" s="121" t="s">
        <v>25</v>
      </c>
      <c r="Z1" s="122"/>
      <c r="AA1" s="122"/>
      <c r="AB1" s="123"/>
      <c r="AD1" s="121" t="s">
        <v>18</v>
      </c>
      <c r="AE1" s="122"/>
      <c r="AF1" s="122"/>
      <c r="AG1" s="123"/>
      <c r="AH1" s="10"/>
    </row>
    <row r="2" spans="1:35" ht="16.5" hidden="1" thickTop="1" thickBot="1">
      <c r="D2" s="2" t="s">
        <v>33</v>
      </c>
      <c r="E2" s="2"/>
      <c r="F2" s="2"/>
      <c r="G2" s="2"/>
      <c r="H2" s="2" t="s">
        <v>34</v>
      </c>
      <c r="I2" s="2"/>
      <c r="J2" s="2"/>
      <c r="K2" s="2"/>
      <c r="L2" s="2" t="s">
        <v>35</v>
      </c>
      <c r="M2" s="2"/>
      <c r="N2" s="2"/>
      <c r="O2" s="2"/>
      <c r="P2" s="2" t="s">
        <v>36</v>
      </c>
      <c r="Q2" s="2"/>
      <c r="R2" s="2"/>
      <c r="S2" s="2"/>
      <c r="U2" s="66"/>
      <c r="V2" s="66"/>
      <c r="W2" s="66"/>
      <c r="Y2" s="80" t="s">
        <v>85</v>
      </c>
      <c r="Z2" s="80" t="s">
        <v>86</v>
      </c>
      <c r="AA2" s="80" t="s">
        <v>87</v>
      </c>
      <c r="AB2" s="80"/>
      <c r="AD2" s="67"/>
      <c r="AE2" s="67"/>
      <c r="AF2" s="67"/>
      <c r="AG2" s="67"/>
      <c r="AH2" s="10"/>
    </row>
    <row r="3" spans="1:35" ht="95.25" thickTop="1" thickBot="1">
      <c r="D3" s="77" t="s">
        <v>17</v>
      </c>
      <c r="E3" s="78" t="s">
        <v>30</v>
      </c>
      <c r="F3" s="78" t="s">
        <v>89</v>
      </c>
      <c r="G3" s="79" t="s">
        <v>30</v>
      </c>
      <c r="H3" s="77" t="s">
        <v>16</v>
      </c>
      <c r="I3" s="78" t="s">
        <v>30</v>
      </c>
      <c r="J3" s="78" t="s">
        <v>89</v>
      </c>
      <c r="K3" s="79" t="s">
        <v>30</v>
      </c>
      <c r="L3" s="77" t="s">
        <v>15</v>
      </c>
      <c r="M3" s="78" t="s">
        <v>30</v>
      </c>
      <c r="N3" s="78" t="s">
        <v>89</v>
      </c>
      <c r="O3" s="79" t="s">
        <v>30</v>
      </c>
      <c r="P3" s="77" t="s">
        <v>14</v>
      </c>
      <c r="Q3" s="78" t="s">
        <v>30</v>
      </c>
      <c r="R3" s="78" t="s">
        <v>89</v>
      </c>
      <c r="S3" s="79" t="s">
        <v>30</v>
      </c>
      <c r="U3" s="95" t="s">
        <v>13</v>
      </c>
      <c r="V3" s="96" t="s">
        <v>22</v>
      </c>
      <c r="W3" s="97" t="s">
        <v>12</v>
      </c>
      <c r="Y3" s="118" t="s">
        <v>19</v>
      </c>
      <c r="Z3" s="119" t="s">
        <v>21</v>
      </c>
      <c r="AA3" s="119" t="s">
        <v>90</v>
      </c>
      <c r="AB3" s="120" t="s">
        <v>91</v>
      </c>
      <c r="AD3" s="118" t="s">
        <v>19</v>
      </c>
      <c r="AE3" s="119" t="s">
        <v>20</v>
      </c>
      <c r="AF3" s="119" t="s">
        <v>21</v>
      </c>
      <c r="AG3" s="120" t="s">
        <v>92</v>
      </c>
      <c r="AI3" s="124" t="s">
        <v>93</v>
      </c>
    </row>
    <row r="4" spans="1:35" ht="15.75" thickTop="1">
      <c r="A4" s="62">
        <v>1</v>
      </c>
      <c r="B4" s="139" t="s">
        <v>11</v>
      </c>
      <c r="C4" s="11"/>
      <c r="D4" s="68">
        <f>SUMIFS('2016-datos-resumen'!$F$2:$F$20,'2016-datos-resumen'!$A$2:$A$20,$A4,'2016-datos-resumen'!$D$2:$D$20,D$2)</f>
        <v>2702.53</v>
      </c>
      <c r="E4" s="81">
        <f>SUMIFS('2016-datos-resumen'!$G$2:$G$20,'2016-datos-resumen'!$A$2:$A$20,$A4,'2016-datos-resumen'!$D$2:$D$20,D$2)</f>
        <v>90</v>
      </c>
      <c r="F4" s="82">
        <f>SUMIFS('2016-datos-resumen'!$H$2:$H$20,'2016-datos-resumen'!$A$2:$A$20,$A4,'2016-datos-resumen'!$D$2:$D$20,D$2)</f>
        <v>0</v>
      </c>
      <c r="G4" s="71">
        <f>SUMIFS('2016-datos-resumen'!$I$2:$I$20,'2016-datos-resumen'!$A$2:$A$20,$A4,'2016-datos-resumen'!$D$2:$D$20,D$2)</f>
        <v>0</v>
      </c>
      <c r="H4" s="68">
        <f>SUMIFS('2016-datos-resumen'!$F$2:$F$20,'2016-datos-resumen'!$A$2:$A$20,$A4,'2016-datos-resumen'!$D$2:$D$20,H$2)</f>
        <v>1355.24</v>
      </c>
      <c r="I4" s="81">
        <f>SUMIFS('2016-datos-resumen'!$G$2:$G$20,'2016-datos-resumen'!$A$2:$A$20,$A4,'2016-datos-resumen'!$D$2:$D$20,H$2)</f>
        <v>19</v>
      </c>
      <c r="J4" s="82">
        <f>SUMIFS('2016-datos-resumen'!$H$2:$H$20,'2016-datos-resumen'!$A$2:$A$20,$A4,'2016-datos-resumen'!$D$2:$D$20,H$2)</f>
        <v>0</v>
      </c>
      <c r="K4" s="71">
        <f>SUMIFS('2016-datos-resumen'!$I$2:$I$20,'2016-datos-resumen'!$A$2:$A$20,$A4,'2016-datos-resumen'!$D$2:$D$20,H$2)</f>
        <v>0</v>
      </c>
      <c r="L4" s="68">
        <f>SUMIFS('2016-datos-resumen'!$F$2:$F$20,'2016-datos-resumen'!$A$2:$A$20,$A4,'2016-datos-resumen'!$D$2:$D$20,L$2)</f>
        <v>2006.46</v>
      </c>
      <c r="M4" s="81">
        <f>SUMIFS('2016-datos-resumen'!$G$2:$G$20,'2016-datos-resumen'!$A$2:$A$20,$A4,'2016-datos-resumen'!$D$2:$D$20,L$2)</f>
        <v>13</v>
      </c>
      <c r="N4" s="82">
        <f>SUMIFS('2016-datos-resumen'!$H$2:$H$20,'2016-datos-resumen'!$A$2:$A$20,$A4,'2016-datos-resumen'!$D$2:$D$20,L$2)</f>
        <v>0</v>
      </c>
      <c r="O4" s="71">
        <f>SUMIFS('2016-datos-resumen'!$I$2:$I$20,'2016-datos-resumen'!$A$2:$A$20,$A4,'2016-datos-resumen'!$D$2:$D$20,L$2)</f>
        <v>0</v>
      </c>
      <c r="P4" s="68">
        <f>SUMIFS('2016-datos-resumen'!$F$2:$F$20,'2016-datos-resumen'!$A$2:$A$20,$A4,'2016-datos-resumen'!$D$2:$D$20,P$2)</f>
        <v>4470.08</v>
      </c>
      <c r="Q4" s="81">
        <f>SUMIFS('2016-datos-resumen'!$G$2:$G$20,'2016-datos-resumen'!$A$2:$A$20,$A4,'2016-datos-resumen'!$D$2:$D$20,P$2)</f>
        <v>17</v>
      </c>
      <c r="R4" s="82">
        <f>SUMIFS('2016-datos-resumen'!$H$2:$H$20,'2016-datos-resumen'!$A$2:$A$20,$A4,'2016-datos-resumen'!$D$2:$D$20,P$2)</f>
        <v>200</v>
      </c>
      <c r="S4" s="71">
        <f>SUMIFS('2016-datos-resumen'!$I$2:$I$20,'2016-datos-resumen'!$A$2:$A$20,$A4,'2016-datos-resumen'!$D$2:$D$20,P$2)</f>
        <v>1</v>
      </c>
      <c r="U4" s="87">
        <f>D4+H4+L4+P4</f>
        <v>10534.310000000001</v>
      </c>
      <c r="V4" s="88"/>
      <c r="W4" s="89">
        <f>F4+J4+N4+R4-V4</f>
        <v>200</v>
      </c>
      <c r="Y4" s="102">
        <f>SUMIFS('2016-datos-resumen-comisiones'!$E$2:$E$200,'2016-datos-resumen-comisiones'!$A$2:$A$200,$A4,'2016-datos-resumen-comisiones'!$F$2:$F$200,Y$2)</f>
        <v>-207</v>
      </c>
      <c r="Z4" s="103">
        <f>SUMIFS('2016-datos-resumen-comisiones'!$E$2:$E$200,'2016-datos-resumen-comisiones'!$A$2:$A$200,$A4,'2016-datos-resumen-comisiones'!$F$2:$F$200,Z$2)</f>
        <v>-43.49</v>
      </c>
      <c r="AA4" s="103">
        <f>SUMIFS('2016-datos-resumen-comisiones'!$E$2:$E$200,'2016-datos-resumen-comisiones'!$A$2:$A$200,$A4,'2016-datos-resumen-comisiones'!$F$2:$F$200,AA$2)</f>
        <v>-29.04</v>
      </c>
      <c r="AB4" s="104">
        <f>Y4+Z4+AA4</f>
        <v>-279.53000000000003</v>
      </c>
      <c r="AD4" s="110">
        <v>3</v>
      </c>
      <c r="AE4" s="111">
        <v>0.37</v>
      </c>
      <c r="AF4" s="111">
        <f>(AD4+AE4)*21%</f>
        <v>0.7077</v>
      </c>
      <c r="AG4" s="112">
        <f>-1*(AD4+AE4+AF4)</f>
        <v>-4.0777000000000001</v>
      </c>
      <c r="AI4" s="125">
        <f>U4-W4+AB4+AG4</f>
        <v>10050.702300000001</v>
      </c>
    </row>
    <row r="5" spans="1:35">
      <c r="A5" s="62">
        <v>2</v>
      </c>
      <c r="B5" s="140" t="s">
        <v>10</v>
      </c>
      <c r="C5" s="11"/>
      <c r="D5" s="69">
        <f>SUMIFS('2016-datos-resumen'!$F$2:$F$20,'2016-datos-resumen'!$A$2:$A$20,$A5,'2016-datos-resumen'!$D$2:$D$20,D$2)</f>
        <v>3230.7000000000003</v>
      </c>
      <c r="E5" s="83">
        <f>SUMIFS('2016-datos-resumen'!$G$2:$G$20,'2016-datos-resumen'!$A$2:$A$20,$A5,'2016-datos-resumen'!$D$2:$D$20,D$2)</f>
        <v>108</v>
      </c>
      <c r="F5" s="84">
        <f>SUMIFS('2016-datos-resumen'!$H$2:$H$20,'2016-datos-resumen'!$A$2:$A$20,$A5,'2016-datos-resumen'!$D$2:$D$20,D$2)</f>
        <v>639.4</v>
      </c>
      <c r="G5" s="72">
        <f>SUMIFS('2016-datos-resumen'!$I$2:$I$20,'2016-datos-resumen'!$A$2:$A$20,$A5,'2016-datos-resumen'!$D$2:$D$20,D$2)</f>
        <v>24</v>
      </c>
      <c r="H5" s="69">
        <f>SUMIFS('2016-datos-resumen'!$F$2:$F$20,'2016-datos-resumen'!$A$2:$A$20,$A5,'2016-datos-resumen'!$D$2:$D$20,H$2)</f>
        <v>0</v>
      </c>
      <c r="I5" s="83">
        <f>SUMIFS('2016-datos-resumen'!$G$2:$G$20,'2016-datos-resumen'!$A$2:$A$20,$A5,'2016-datos-resumen'!$D$2:$D$20,H$2)</f>
        <v>0</v>
      </c>
      <c r="J5" s="84">
        <f>SUMIFS('2016-datos-resumen'!$H$2:$H$20,'2016-datos-resumen'!$A$2:$A$20,$A5,'2016-datos-resumen'!$D$2:$D$20,H$2)</f>
        <v>0</v>
      </c>
      <c r="K5" s="72">
        <f>SUMIFS('2016-datos-resumen'!$I$2:$I$20,'2016-datos-resumen'!$A$2:$A$20,$A5,'2016-datos-resumen'!$D$2:$D$20,H$2)</f>
        <v>0</v>
      </c>
      <c r="L5" s="69">
        <f>SUMIFS('2016-datos-resumen'!$F$2:$F$20,'2016-datos-resumen'!$A$2:$A$20,$A5,'2016-datos-resumen'!$D$2:$D$20,L$2)</f>
        <v>0</v>
      </c>
      <c r="M5" s="83">
        <f>SUMIFS('2016-datos-resumen'!$G$2:$G$20,'2016-datos-resumen'!$A$2:$A$20,$A5,'2016-datos-resumen'!$D$2:$D$20,L$2)</f>
        <v>0</v>
      </c>
      <c r="N5" s="84">
        <f>SUMIFS('2016-datos-resumen'!$H$2:$H$20,'2016-datos-resumen'!$A$2:$A$20,$A5,'2016-datos-resumen'!$D$2:$D$20,L$2)</f>
        <v>0</v>
      </c>
      <c r="O5" s="72">
        <f>SUMIFS('2016-datos-resumen'!$I$2:$I$20,'2016-datos-resumen'!$A$2:$A$20,$A5,'2016-datos-resumen'!$D$2:$D$20,L$2)</f>
        <v>0</v>
      </c>
      <c r="P5" s="69">
        <f>SUMIFS('2016-datos-resumen'!$F$2:$F$20,'2016-datos-resumen'!$A$2:$A$20,$A5,'2016-datos-resumen'!$D$2:$D$20,P$2)</f>
        <v>0</v>
      </c>
      <c r="Q5" s="83">
        <f>SUMIFS('2016-datos-resumen'!$G$2:$G$20,'2016-datos-resumen'!$A$2:$A$20,$A5,'2016-datos-resumen'!$D$2:$D$20,P$2)</f>
        <v>0</v>
      </c>
      <c r="R5" s="84">
        <f>SUMIFS('2016-datos-resumen'!$H$2:$H$20,'2016-datos-resumen'!$A$2:$A$20,$A5,'2016-datos-resumen'!$D$2:$D$20,P$2)</f>
        <v>0</v>
      </c>
      <c r="S5" s="72">
        <f>SUMIFS('2016-datos-resumen'!$I$2:$I$20,'2016-datos-resumen'!$A$2:$A$20,$A5,'2016-datos-resumen'!$D$2:$D$20,P$2)</f>
        <v>0</v>
      </c>
      <c r="U5" s="90">
        <f>D5+H5+L5+P5</f>
        <v>3230.7000000000003</v>
      </c>
      <c r="V5" s="5">
        <v>66.010000000000005</v>
      </c>
      <c r="W5" s="91">
        <f t="shared" ref="W5:W15" si="0">F5+J5+N5+R5-V5</f>
        <v>573.39</v>
      </c>
      <c r="Y5" s="105">
        <f>SUMIFS('2016-datos-resumen-comisiones'!$E$2:$E$200,'2016-datos-resumen-comisiones'!$A$2:$A$200,$A5,'2016-datos-resumen-comisiones'!$F$2:$F$200,Y$2)</f>
        <v>-135</v>
      </c>
      <c r="Z5" s="101">
        <f>SUMIFS('2016-datos-resumen-comisiones'!$E$2:$E$200,'2016-datos-resumen-comisiones'!$A$2:$A$200,$A5,'2016-datos-resumen-comisiones'!$F$2:$F$200,Z$2)</f>
        <v>-28.35</v>
      </c>
      <c r="AA5" s="101">
        <f>SUMIFS('2016-datos-resumen-comisiones'!$E$2:$E$200,'2016-datos-resumen-comisiones'!$A$2:$A$200,$A5,'2016-datos-resumen-comisiones'!$F$2:$F$200,AA$2)</f>
        <v>-29.04</v>
      </c>
      <c r="AB5" s="106">
        <f>Y5+Z5+AA5</f>
        <v>-192.39</v>
      </c>
      <c r="AD5" s="113">
        <v>72</v>
      </c>
      <c r="AE5" s="9">
        <v>8.51</v>
      </c>
      <c r="AF5" s="9">
        <f t="shared" ref="AF5:AF15" si="1">(AD5+AE5)*21%</f>
        <v>16.9071</v>
      </c>
      <c r="AG5" s="114">
        <f t="shared" ref="AG5:AG15" si="2">-1*(AD5+AE5+AF5)</f>
        <v>-97.417100000000005</v>
      </c>
      <c r="AI5" s="126">
        <f t="shared" ref="AI5:AI15" si="3">U5-W5+AB5+AG5</f>
        <v>2367.5029000000004</v>
      </c>
    </row>
    <row r="6" spans="1:35">
      <c r="A6" s="62">
        <v>3</v>
      </c>
      <c r="B6" s="140" t="s">
        <v>9</v>
      </c>
      <c r="C6" s="11"/>
      <c r="D6" s="69">
        <f>SUMIFS('2016-datos-resumen'!$F$2:$F$20,'2016-datos-resumen'!$A$2:$A$20,$A6,'2016-datos-resumen'!$D$2:$D$20,D$2)</f>
        <v>2657.41</v>
      </c>
      <c r="E6" s="83">
        <f>SUMIFS('2016-datos-resumen'!$G$2:$G$20,'2016-datos-resumen'!$A$2:$A$20,$A6,'2016-datos-resumen'!$D$2:$D$20,D$2)</f>
        <v>88</v>
      </c>
      <c r="F6" s="84">
        <f>SUMIFS('2016-datos-resumen'!$H$2:$H$20,'2016-datos-resumen'!$A$2:$A$20,$A6,'2016-datos-resumen'!$D$2:$D$20,D$2)</f>
        <v>118.65</v>
      </c>
      <c r="G6" s="72">
        <f>SUMIFS('2016-datos-resumen'!$I$2:$I$20,'2016-datos-resumen'!$A$2:$A$20,$A6,'2016-datos-resumen'!$D$2:$D$20,D$2)</f>
        <v>6</v>
      </c>
      <c r="H6" s="69">
        <f>SUMIFS('2016-datos-resumen'!$F$2:$F$20,'2016-datos-resumen'!$A$2:$A$20,$A6,'2016-datos-resumen'!$D$2:$D$20,H$2)</f>
        <v>0</v>
      </c>
      <c r="I6" s="83">
        <f>SUMIFS('2016-datos-resumen'!$G$2:$G$20,'2016-datos-resumen'!$A$2:$A$20,$A6,'2016-datos-resumen'!$D$2:$D$20,H$2)</f>
        <v>0</v>
      </c>
      <c r="J6" s="84">
        <f>SUMIFS('2016-datos-resumen'!$H$2:$H$20,'2016-datos-resumen'!$A$2:$A$20,$A6,'2016-datos-resumen'!$D$2:$D$20,H$2)</f>
        <v>0</v>
      </c>
      <c r="K6" s="72">
        <f>SUMIFS('2016-datos-resumen'!$I$2:$I$20,'2016-datos-resumen'!$A$2:$A$20,$A6,'2016-datos-resumen'!$D$2:$D$20,H$2)</f>
        <v>0</v>
      </c>
      <c r="L6" s="69">
        <f>SUMIFS('2016-datos-resumen'!$F$2:$F$20,'2016-datos-resumen'!$A$2:$A$20,$A6,'2016-datos-resumen'!$D$2:$D$20,L$2)</f>
        <v>0</v>
      </c>
      <c r="M6" s="83">
        <f>SUMIFS('2016-datos-resumen'!$G$2:$G$20,'2016-datos-resumen'!$A$2:$A$20,$A6,'2016-datos-resumen'!$D$2:$D$20,L$2)</f>
        <v>0</v>
      </c>
      <c r="N6" s="84">
        <f>SUMIFS('2016-datos-resumen'!$H$2:$H$20,'2016-datos-resumen'!$A$2:$A$20,$A6,'2016-datos-resumen'!$D$2:$D$20,L$2)</f>
        <v>0</v>
      </c>
      <c r="O6" s="72">
        <f>SUMIFS('2016-datos-resumen'!$I$2:$I$20,'2016-datos-resumen'!$A$2:$A$20,$A6,'2016-datos-resumen'!$D$2:$D$20,L$2)</f>
        <v>0</v>
      </c>
      <c r="P6" s="69">
        <f>SUMIFS('2016-datos-resumen'!$F$2:$F$20,'2016-datos-resumen'!$A$2:$A$20,$A6,'2016-datos-resumen'!$D$2:$D$20,P$2)</f>
        <v>0</v>
      </c>
      <c r="Q6" s="83">
        <f>SUMIFS('2016-datos-resumen'!$G$2:$G$20,'2016-datos-resumen'!$A$2:$A$20,$A6,'2016-datos-resumen'!$D$2:$D$20,P$2)</f>
        <v>0</v>
      </c>
      <c r="R6" s="84">
        <f>SUMIFS('2016-datos-resumen'!$H$2:$H$20,'2016-datos-resumen'!$A$2:$A$20,$A6,'2016-datos-resumen'!$D$2:$D$20,P$2)</f>
        <v>0</v>
      </c>
      <c r="S6" s="72">
        <f>SUMIFS('2016-datos-resumen'!$I$2:$I$20,'2016-datos-resumen'!$A$2:$A$20,$A6,'2016-datos-resumen'!$D$2:$D$20,P$2)</f>
        <v>0</v>
      </c>
      <c r="U6" s="90">
        <f>D6+H6+L6+P6</f>
        <v>2657.41</v>
      </c>
      <c r="V6" s="4"/>
      <c r="W6" s="91">
        <f t="shared" si="0"/>
        <v>118.65</v>
      </c>
      <c r="Y6" s="105">
        <f>SUMIFS('2016-datos-resumen-comisiones'!$E$2:$E$200,'2016-datos-resumen-comisiones'!$A$2:$A$200,$A6,'2016-datos-resumen-comisiones'!$F$2:$F$200,Y$2)</f>
        <v>-132</v>
      </c>
      <c r="Z6" s="101">
        <f>SUMIFS('2016-datos-resumen-comisiones'!$E$2:$E$200,'2016-datos-resumen-comisiones'!$A$2:$A$200,$A6,'2016-datos-resumen-comisiones'!$F$2:$F$200,Z$2)</f>
        <v>-27.72</v>
      </c>
      <c r="AA6" s="101">
        <f>SUMIFS('2016-datos-resumen-comisiones'!$E$2:$E$200,'2016-datos-resumen-comisiones'!$A$2:$A$200,$A6,'2016-datos-resumen-comisiones'!$F$2:$F$200,AA$2)</f>
        <v>-29.04</v>
      </c>
      <c r="AB6" s="106">
        <f t="shared" ref="AB6:AB15" si="4">Y6+Z6+AA6</f>
        <v>-188.76</v>
      </c>
      <c r="AD6" s="113">
        <v>18</v>
      </c>
      <c r="AE6" s="9">
        <v>2.2200000000000002</v>
      </c>
      <c r="AF6" s="9">
        <f t="shared" si="1"/>
        <v>4.2462</v>
      </c>
      <c r="AG6" s="114">
        <f t="shared" si="2"/>
        <v>-24.466200000000001</v>
      </c>
      <c r="AI6" s="126">
        <f t="shared" si="3"/>
        <v>2325.5338000000002</v>
      </c>
    </row>
    <row r="7" spans="1:35">
      <c r="A7" s="62">
        <v>4</v>
      </c>
      <c r="B7" s="140" t="s">
        <v>8</v>
      </c>
      <c r="C7" s="11"/>
      <c r="D7" s="69">
        <f>SUMIFS('2016-datos-resumen'!$F$2:$F$20,'2016-datos-resumen'!$A$2:$A$20,$A7,'2016-datos-resumen'!$D$2:$D$20,D$2)</f>
        <v>2555.29</v>
      </c>
      <c r="E7" s="83">
        <f>SUMIFS('2016-datos-resumen'!$G$2:$G$20,'2016-datos-resumen'!$A$2:$A$20,$A7,'2016-datos-resumen'!$D$2:$D$20,D$2)</f>
        <v>83</v>
      </c>
      <c r="F7" s="84">
        <f>SUMIFS('2016-datos-resumen'!$H$2:$H$20,'2016-datos-resumen'!$A$2:$A$20,$A7,'2016-datos-resumen'!$D$2:$D$20,D$2)</f>
        <v>16.53</v>
      </c>
      <c r="G7" s="72">
        <f>SUMIFS('2016-datos-resumen'!$I$2:$I$20,'2016-datos-resumen'!$A$2:$A$20,$A7,'2016-datos-resumen'!$D$2:$D$20,D$2)</f>
        <v>1</v>
      </c>
      <c r="H7" s="69">
        <f>SUMIFS('2016-datos-resumen'!$F$2:$F$20,'2016-datos-resumen'!$A$2:$A$20,$A7,'2016-datos-resumen'!$D$2:$D$20,H$2)</f>
        <v>1355.24</v>
      </c>
      <c r="I7" s="83">
        <f>SUMIFS('2016-datos-resumen'!$G$2:$G$20,'2016-datos-resumen'!$A$2:$A$20,$A7,'2016-datos-resumen'!$D$2:$D$20,H$2)</f>
        <v>19</v>
      </c>
      <c r="J7" s="84">
        <f>SUMIFS('2016-datos-resumen'!$H$2:$H$20,'2016-datos-resumen'!$A$2:$A$20,$A7,'2016-datos-resumen'!$D$2:$D$20,H$2)</f>
        <v>348.48</v>
      </c>
      <c r="K7" s="72">
        <f>SUMIFS('2016-datos-resumen'!$I$2:$I$20,'2016-datos-resumen'!$A$2:$A$20,$A7,'2016-datos-resumen'!$D$2:$D$20,H$2)</f>
        <v>5</v>
      </c>
      <c r="L7" s="69">
        <f>SUMIFS('2016-datos-resumen'!$F$2:$F$20,'2016-datos-resumen'!$A$2:$A$20,$A7,'2016-datos-resumen'!$D$2:$D$20,L$2)</f>
        <v>0</v>
      </c>
      <c r="M7" s="83">
        <f>SUMIFS('2016-datos-resumen'!$G$2:$G$20,'2016-datos-resumen'!$A$2:$A$20,$A7,'2016-datos-resumen'!$D$2:$D$20,L$2)</f>
        <v>0</v>
      </c>
      <c r="N7" s="84">
        <f>SUMIFS('2016-datos-resumen'!$H$2:$H$20,'2016-datos-resumen'!$A$2:$A$20,$A7,'2016-datos-resumen'!$D$2:$D$20,L$2)</f>
        <v>0</v>
      </c>
      <c r="O7" s="72">
        <f>SUMIFS('2016-datos-resumen'!$I$2:$I$20,'2016-datos-resumen'!$A$2:$A$20,$A7,'2016-datos-resumen'!$D$2:$D$20,L$2)</f>
        <v>0</v>
      </c>
      <c r="P7" s="69">
        <f>SUMIFS('2016-datos-resumen'!$F$2:$F$20,'2016-datos-resumen'!$A$2:$A$20,$A7,'2016-datos-resumen'!$D$2:$D$20,P$2)</f>
        <v>0</v>
      </c>
      <c r="Q7" s="83">
        <f>SUMIFS('2016-datos-resumen'!$G$2:$G$20,'2016-datos-resumen'!$A$2:$A$20,$A7,'2016-datos-resumen'!$D$2:$D$20,P$2)</f>
        <v>0</v>
      </c>
      <c r="R7" s="84">
        <f>SUMIFS('2016-datos-resumen'!$H$2:$H$20,'2016-datos-resumen'!$A$2:$A$20,$A7,'2016-datos-resumen'!$D$2:$D$20,P$2)</f>
        <v>0</v>
      </c>
      <c r="S7" s="72">
        <f>SUMIFS('2016-datos-resumen'!$I$2:$I$20,'2016-datos-resumen'!$A$2:$A$20,$A7,'2016-datos-resumen'!$D$2:$D$20,P$2)</f>
        <v>0</v>
      </c>
      <c r="U7" s="90">
        <f>D7+H7+L7+P7</f>
        <v>3910.5299999999997</v>
      </c>
      <c r="V7" s="4"/>
      <c r="W7" s="91">
        <f t="shared" si="0"/>
        <v>365.01</v>
      </c>
      <c r="Y7" s="105">
        <f>SUMIFS('2016-datos-resumen-comisiones'!$E$2:$E$200,'2016-datos-resumen-comisiones'!$A$2:$A$200,$A7,'2016-datos-resumen-comisiones'!$F$2:$F$200,Y$2)</f>
        <v>-180</v>
      </c>
      <c r="Z7" s="101">
        <f>SUMIFS('2016-datos-resumen-comisiones'!$E$2:$E$200,'2016-datos-resumen-comisiones'!$A$2:$A$200,$A7,'2016-datos-resumen-comisiones'!$F$2:$F$200,Z$2)</f>
        <v>-37.81</v>
      </c>
      <c r="AA7" s="101">
        <f>SUMIFS('2016-datos-resumen-comisiones'!$E$2:$E$200,'2016-datos-resumen-comisiones'!$A$2:$A$200,$A7,'2016-datos-resumen-comisiones'!$F$2:$F$200,AA$2)</f>
        <v>-29.04</v>
      </c>
      <c r="AB7" s="106">
        <f t="shared" si="4"/>
        <v>-246.85</v>
      </c>
      <c r="AD7" s="113">
        <v>21</v>
      </c>
      <c r="AE7" s="9">
        <v>3.15</v>
      </c>
      <c r="AF7" s="9">
        <f t="shared" si="1"/>
        <v>5.0714999999999995</v>
      </c>
      <c r="AG7" s="114">
        <f t="shared" si="2"/>
        <v>-29.221499999999999</v>
      </c>
      <c r="AI7" s="126">
        <f t="shared" si="3"/>
        <v>3269.4484999999995</v>
      </c>
    </row>
    <row r="8" spans="1:35">
      <c r="A8" s="62">
        <v>5</v>
      </c>
      <c r="B8" s="140" t="s">
        <v>7</v>
      </c>
      <c r="C8" s="11"/>
      <c r="D8" s="69">
        <f>SUMIFS('2016-datos-resumen'!$F$2:$F$20,'2016-datos-resumen'!$A$2:$A$20,$A8,'2016-datos-resumen'!$D$2:$D$20,D$2)</f>
        <v>2555.29</v>
      </c>
      <c r="E8" s="83">
        <f>SUMIFS('2016-datos-resumen'!$G$2:$G$20,'2016-datos-resumen'!$A$2:$A$20,$A8,'2016-datos-resumen'!$D$2:$D$20,D$2)</f>
        <v>83</v>
      </c>
      <c r="F8" s="84">
        <f>SUMIFS('2016-datos-resumen'!$H$2:$H$20,'2016-datos-resumen'!$A$2:$A$20,$A8,'2016-datos-resumen'!$D$2:$D$20,D$2)</f>
        <v>0</v>
      </c>
      <c r="G8" s="72">
        <f>SUMIFS('2016-datos-resumen'!$I$2:$I$20,'2016-datos-resumen'!$A$2:$A$20,$A8,'2016-datos-resumen'!$D$2:$D$20,D$2)</f>
        <v>0</v>
      </c>
      <c r="H8" s="69">
        <f>SUMIFS('2016-datos-resumen'!$F$2:$F$20,'2016-datos-resumen'!$A$2:$A$20,$A8,'2016-datos-resumen'!$D$2:$D$20,H$2)</f>
        <v>0</v>
      </c>
      <c r="I8" s="83">
        <f>SUMIFS('2016-datos-resumen'!$G$2:$G$20,'2016-datos-resumen'!$A$2:$A$20,$A8,'2016-datos-resumen'!$D$2:$D$20,H$2)</f>
        <v>0</v>
      </c>
      <c r="J8" s="84">
        <f>SUMIFS('2016-datos-resumen'!$H$2:$H$20,'2016-datos-resumen'!$A$2:$A$20,$A8,'2016-datos-resumen'!$D$2:$D$20,H$2)</f>
        <v>0</v>
      </c>
      <c r="K8" s="72">
        <f>SUMIFS('2016-datos-resumen'!$I$2:$I$20,'2016-datos-resumen'!$A$2:$A$20,$A8,'2016-datos-resumen'!$D$2:$D$20,H$2)</f>
        <v>0</v>
      </c>
      <c r="L8" s="69">
        <f>SUMIFS('2016-datos-resumen'!$F$2:$F$20,'2016-datos-resumen'!$A$2:$A$20,$A8,'2016-datos-resumen'!$D$2:$D$20,L$2)</f>
        <v>0</v>
      </c>
      <c r="M8" s="83">
        <f>SUMIFS('2016-datos-resumen'!$G$2:$G$20,'2016-datos-resumen'!$A$2:$A$20,$A8,'2016-datos-resumen'!$D$2:$D$20,L$2)</f>
        <v>0</v>
      </c>
      <c r="N8" s="84">
        <f>SUMIFS('2016-datos-resumen'!$H$2:$H$20,'2016-datos-resumen'!$A$2:$A$20,$A8,'2016-datos-resumen'!$D$2:$D$20,L$2)</f>
        <v>0</v>
      </c>
      <c r="O8" s="72">
        <f>SUMIFS('2016-datos-resumen'!$I$2:$I$20,'2016-datos-resumen'!$A$2:$A$20,$A8,'2016-datos-resumen'!$D$2:$D$20,L$2)</f>
        <v>0</v>
      </c>
      <c r="P8" s="69">
        <f>SUMIFS('2016-datos-resumen'!$F$2:$F$20,'2016-datos-resumen'!$A$2:$A$20,$A8,'2016-datos-resumen'!$D$2:$D$20,P$2)</f>
        <v>0</v>
      </c>
      <c r="Q8" s="83">
        <f>SUMIFS('2016-datos-resumen'!$G$2:$G$20,'2016-datos-resumen'!$A$2:$A$20,$A8,'2016-datos-resumen'!$D$2:$D$20,P$2)</f>
        <v>0</v>
      </c>
      <c r="R8" s="84">
        <f>SUMIFS('2016-datos-resumen'!$H$2:$H$20,'2016-datos-resumen'!$A$2:$A$20,$A8,'2016-datos-resumen'!$D$2:$D$20,P$2)</f>
        <v>0</v>
      </c>
      <c r="S8" s="72">
        <f>SUMIFS('2016-datos-resumen'!$I$2:$I$20,'2016-datos-resumen'!$A$2:$A$20,$A8,'2016-datos-resumen'!$D$2:$D$20,P$2)</f>
        <v>0</v>
      </c>
      <c r="U8" s="90">
        <f>D8+H8+L8+P8</f>
        <v>2555.29</v>
      </c>
      <c r="V8" s="4"/>
      <c r="W8" s="91">
        <f t="shared" si="0"/>
        <v>0</v>
      </c>
      <c r="Y8" s="105">
        <f>SUMIFS('2016-datos-resumen-comisiones'!$E$2:$E$200,'2016-datos-resumen-comisiones'!$A$2:$A$200,$A8,'2016-datos-resumen-comisiones'!$F$2:$F$200,Y$2)</f>
        <v>-124.5</v>
      </c>
      <c r="Z8" s="101">
        <f>SUMIFS('2016-datos-resumen-comisiones'!$E$2:$E$200,'2016-datos-resumen-comisiones'!$A$2:$A$200,$A8,'2016-datos-resumen-comisiones'!$F$2:$F$200,Z$2)</f>
        <v>-26.15</v>
      </c>
      <c r="AA8" s="101">
        <f>SUMIFS('2016-datos-resumen-comisiones'!$E$2:$E$200,'2016-datos-resumen-comisiones'!$A$2:$A$200,$A8,'2016-datos-resumen-comisiones'!$F$2:$F$200,AA$2)</f>
        <v>-29.04</v>
      </c>
      <c r="AB8" s="106">
        <f t="shared" si="4"/>
        <v>-179.69</v>
      </c>
      <c r="AD8" s="113">
        <v>0</v>
      </c>
      <c r="AE8" s="9">
        <v>0</v>
      </c>
      <c r="AF8" s="9">
        <f t="shared" si="1"/>
        <v>0</v>
      </c>
      <c r="AG8" s="114">
        <f t="shared" si="2"/>
        <v>0</v>
      </c>
      <c r="AI8" s="126">
        <f t="shared" si="3"/>
        <v>2375.6</v>
      </c>
    </row>
    <row r="9" spans="1:35">
      <c r="A9" s="62">
        <v>6</v>
      </c>
      <c r="B9" s="140" t="s">
        <v>6</v>
      </c>
      <c r="C9" s="11"/>
      <c r="D9" s="69">
        <f>SUMIFS('2016-datos-resumen'!$F$2:$F$20,'2016-datos-resumen'!$A$2:$A$20,$A9,'2016-datos-resumen'!$D$2:$D$20,D$2)</f>
        <v>2573.3200000000002</v>
      </c>
      <c r="E9" s="83">
        <f>SUMIFS('2016-datos-resumen'!$G$2:$G$20,'2016-datos-resumen'!$A$2:$A$20,$A9,'2016-datos-resumen'!$D$2:$D$20,D$2)</f>
        <v>84</v>
      </c>
      <c r="F9" s="84">
        <f>SUMIFS('2016-datos-resumen'!$H$2:$H$20,'2016-datos-resumen'!$A$2:$A$20,$A9,'2016-datos-resumen'!$D$2:$D$20,D$2)</f>
        <v>54.09</v>
      </c>
      <c r="G9" s="72">
        <f>SUMIFS('2016-datos-resumen'!$I$2:$I$20,'2016-datos-resumen'!$A$2:$A$20,$A9,'2016-datos-resumen'!$D$2:$D$20,D$2)</f>
        <v>2</v>
      </c>
      <c r="H9" s="69">
        <f>SUMIFS('2016-datos-resumen'!$F$2:$F$20,'2016-datos-resumen'!$A$2:$A$20,$A9,'2016-datos-resumen'!$D$2:$D$20,H$2)</f>
        <v>0</v>
      </c>
      <c r="I9" s="83">
        <f>SUMIFS('2016-datos-resumen'!$G$2:$G$20,'2016-datos-resumen'!$A$2:$A$20,$A9,'2016-datos-resumen'!$D$2:$D$20,H$2)</f>
        <v>0</v>
      </c>
      <c r="J9" s="84">
        <f>SUMIFS('2016-datos-resumen'!$H$2:$H$20,'2016-datos-resumen'!$A$2:$A$20,$A9,'2016-datos-resumen'!$D$2:$D$20,H$2)</f>
        <v>0</v>
      </c>
      <c r="K9" s="72">
        <f>SUMIFS('2016-datos-resumen'!$I$2:$I$20,'2016-datos-resumen'!$A$2:$A$20,$A9,'2016-datos-resumen'!$D$2:$D$20,H$2)</f>
        <v>0</v>
      </c>
      <c r="L9" s="69">
        <f>SUMIFS('2016-datos-resumen'!$F$2:$F$20,'2016-datos-resumen'!$A$2:$A$20,$A9,'2016-datos-resumen'!$D$2:$D$20,L$2)</f>
        <v>0</v>
      </c>
      <c r="M9" s="83">
        <f>SUMIFS('2016-datos-resumen'!$G$2:$G$20,'2016-datos-resumen'!$A$2:$A$20,$A9,'2016-datos-resumen'!$D$2:$D$20,L$2)</f>
        <v>0</v>
      </c>
      <c r="N9" s="84">
        <f>SUMIFS('2016-datos-resumen'!$H$2:$H$20,'2016-datos-resumen'!$A$2:$A$20,$A9,'2016-datos-resumen'!$D$2:$D$20,L$2)</f>
        <v>0</v>
      </c>
      <c r="O9" s="72">
        <f>SUMIFS('2016-datos-resumen'!$I$2:$I$20,'2016-datos-resumen'!$A$2:$A$20,$A9,'2016-datos-resumen'!$D$2:$D$20,L$2)</f>
        <v>0</v>
      </c>
      <c r="P9" s="69">
        <f>SUMIFS('2016-datos-resumen'!$F$2:$F$20,'2016-datos-resumen'!$A$2:$A$20,$A9,'2016-datos-resumen'!$D$2:$D$20,P$2)</f>
        <v>0</v>
      </c>
      <c r="Q9" s="83">
        <f>SUMIFS('2016-datos-resumen'!$G$2:$G$20,'2016-datos-resumen'!$A$2:$A$20,$A9,'2016-datos-resumen'!$D$2:$D$20,P$2)</f>
        <v>0</v>
      </c>
      <c r="R9" s="84">
        <f>SUMIFS('2016-datos-resumen'!$H$2:$H$20,'2016-datos-resumen'!$A$2:$A$20,$A9,'2016-datos-resumen'!$D$2:$D$20,P$2)</f>
        <v>0</v>
      </c>
      <c r="S9" s="72">
        <f>SUMIFS('2016-datos-resumen'!$I$2:$I$20,'2016-datos-resumen'!$A$2:$A$20,$A9,'2016-datos-resumen'!$D$2:$D$20,P$2)</f>
        <v>0</v>
      </c>
      <c r="U9" s="90">
        <f>D9+H9+L9+P9</f>
        <v>2573.3200000000002</v>
      </c>
      <c r="V9" s="4"/>
      <c r="W9" s="91">
        <f t="shared" si="0"/>
        <v>54.09</v>
      </c>
      <c r="Y9" s="105">
        <f>SUMIFS('2016-datos-resumen-comisiones'!$E$2:$E$200,'2016-datos-resumen-comisiones'!$A$2:$A$200,$A9,'2016-datos-resumen-comisiones'!$F$2:$F$200,Y$2)</f>
        <v>-126</v>
      </c>
      <c r="Z9" s="101">
        <f>SUMIFS('2016-datos-resumen-comisiones'!$E$2:$E$200,'2016-datos-resumen-comisiones'!$A$2:$A$200,$A9,'2016-datos-resumen-comisiones'!$F$2:$F$200,Z$2)</f>
        <v>-26.46</v>
      </c>
      <c r="AA9" s="101">
        <f>SUMIFS('2016-datos-resumen-comisiones'!$E$2:$E$200,'2016-datos-resumen-comisiones'!$A$2:$A$200,$A9,'2016-datos-resumen-comisiones'!$F$2:$F$200,AA$2)</f>
        <v>-29.04</v>
      </c>
      <c r="AB9" s="106">
        <f t="shared" si="4"/>
        <v>-181.5</v>
      </c>
      <c r="AD9" s="113">
        <v>6</v>
      </c>
      <c r="AE9" s="9">
        <v>0.9</v>
      </c>
      <c r="AF9" s="9">
        <f t="shared" si="1"/>
        <v>1.4490000000000001</v>
      </c>
      <c r="AG9" s="114">
        <f t="shared" si="2"/>
        <v>-8.3490000000000002</v>
      </c>
      <c r="AI9" s="126">
        <f t="shared" si="3"/>
        <v>2329.3809999999999</v>
      </c>
    </row>
    <row r="10" spans="1:35">
      <c r="A10" s="62">
        <v>7</v>
      </c>
      <c r="B10" s="140" t="s">
        <v>5</v>
      </c>
      <c r="C10" s="11"/>
      <c r="D10" s="69">
        <f>SUMIFS('2016-datos-resumen'!$F$2:$F$20,'2016-datos-resumen'!$A$2:$A$20,$A10,'2016-datos-resumen'!$D$2:$D$20,D$2)</f>
        <v>2519.23</v>
      </c>
      <c r="E10" s="83">
        <f>SUMIFS('2016-datos-resumen'!$G$2:$G$20,'2016-datos-resumen'!$A$2:$A$20,$A10,'2016-datos-resumen'!$D$2:$D$20,D$2)</f>
        <v>82</v>
      </c>
      <c r="F10" s="84">
        <f>SUMIFS('2016-datos-resumen'!$H$2:$H$20,'2016-datos-resumen'!$A$2:$A$20,$A10,'2016-datos-resumen'!$D$2:$D$20,D$2)</f>
        <v>60.1</v>
      </c>
      <c r="G10" s="72">
        <f>SUMIFS('2016-datos-resumen'!$I$2:$I$20,'2016-datos-resumen'!$A$2:$A$20,$A10,'2016-datos-resumen'!$D$2:$D$20,D$2)</f>
        <v>1</v>
      </c>
      <c r="H10" s="69">
        <f>SUMIFS('2016-datos-resumen'!$F$2:$F$20,'2016-datos-resumen'!$A$2:$A$20,$A10,'2016-datos-resumen'!$D$2:$D$20,H$2)</f>
        <v>1355.24</v>
      </c>
      <c r="I10" s="83">
        <f>SUMIFS('2016-datos-resumen'!$G$2:$G$20,'2016-datos-resumen'!$A$2:$A$20,$A10,'2016-datos-resumen'!$D$2:$D$20,H$2)</f>
        <v>19</v>
      </c>
      <c r="J10" s="84">
        <f>SUMIFS('2016-datos-resumen'!$H$2:$H$20,'2016-datos-resumen'!$A$2:$A$20,$A10,'2016-datos-resumen'!$D$2:$D$20,H$2)</f>
        <v>150</v>
      </c>
      <c r="K10" s="72">
        <f>SUMIFS('2016-datos-resumen'!$I$2:$I$20,'2016-datos-resumen'!$A$2:$A$20,$A10,'2016-datos-resumen'!$D$2:$D$20,H$2)</f>
        <v>1</v>
      </c>
      <c r="L10" s="69">
        <f>SUMIFS('2016-datos-resumen'!$F$2:$F$20,'2016-datos-resumen'!$A$2:$A$20,$A10,'2016-datos-resumen'!$D$2:$D$20,L$2)</f>
        <v>2006.46</v>
      </c>
      <c r="M10" s="83">
        <f>SUMIFS('2016-datos-resumen'!$G$2:$G$20,'2016-datos-resumen'!$A$2:$A$20,$A10,'2016-datos-resumen'!$D$2:$D$20,L$2)</f>
        <v>13</v>
      </c>
      <c r="N10" s="84">
        <f>SUMIFS('2016-datos-resumen'!$H$2:$H$20,'2016-datos-resumen'!$A$2:$A$20,$A10,'2016-datos-resumen'!$D$2:$D$20,L$2)</f>
        <v>0</v>
      </c>
      <c r="O10" s="72">
        <f>SUMIFS('2016-datos-resumen'!$I$2:$I$20,'2016-datos-resumen'!$A$2:$A$20,$A10,'2016-datos-resumen'!$D$2:$D$20,L$2)</f>
        <v>0</v>
      </c>
      <c r="P10" s="69">
        <f>SUMIFS('2016-datos-resumen'!$F$2:$F$20,'2016-datos-resumen'!$A$2:$A$20,$A10,'2016-datos-resumen'!$D$2:$D$20,P$2)</f>
        <v>0</v>
      </c>
      <c r="Q10" s="83">
        <f>SUMIFS('2016-datos-resumen'!$G$2:$G$20,'2016-datos-resumen'!$A$2:$A$20,$A10,'2016-datos-resumen'!$D$2:$D$20,P$2)</f>
        <v>0</v>
      </c>
      <c r="R10" s="84">
        <f>SUMIFS('2016-datos-resumen'!$H$2:$H$20,'2016-datos-resumen'!$A$2:$A$20,$A10,'2016-datos-resumen'!$D$2:$D$20,P$2)</f>
        <v>0</v>
      </c>
      <c r="S10" s="72">
        <f>SUMIFS('2016-datos-resumen'!$I$2:$I$20,'2016-datos-resumen'!$A$2:$A$20,$A10,'2016-datos-resumen'!$D$2:$D$20,P$2)</f>
        <v>0</v>
      </c>
      <c r="U10" s="90">
        <f>D10+H10+L10+P10</f>
        <v>5880.93</v>
      </c>
      <c r="V10" s="4"/>
      <c r="W10" s="91">
        <f t="shared" si="0"/>
        <v>210.1</v>
      </c>
      <c r="Y10" s="105">
        <f>SUMIFS('2016-datos-resumen-comisiones'!$E$2:$E$200,'2016-datos-resumen-comisiones'!$A$2:$A$200,$A10,'2016-datos-resumen-comisiones'!$F$2:$F$200,Y$2)</f>
        <v>-171</v>
      </c>
      <c r="Z10" s="101">
        <f>SUMIFS('2016-datos-resumen-comisiones'!$E$2:$E$200,'2016-datos-resumen-comisiones'!$A$2:$A$200,$A10,'2016-datos-resumen-comisiones'!$F$2:$F$200,Z$2)</f>
        <v>-35.92</v>
      </c>
      <c r="AA10" s="101">
        <f>SUMIFS('2016-datos-resumen-comisiones'!$E$2:$E$200,'2016-datos-resumen-comisiones'!$A$2:$A$200,$A10,'2016-datos-resumen-comisiones'!$F$2:$F$200,AA$2)</f>
        <v>-29.04</v>
      </c>
      <c r="AB10" s="106">
        <f t="shared" si="4"/>
        <v>-235.96</v>
      </c>
      <c r="AD10" s="113">
        <v>6</v>
      </c>
      <c r="AE10" s="9">
        <v>0.9</v>
      </c>
      <c r="AF10" s="9">
        <f t="shared" si="1"/>
        <v>1.4490000000000001</v>
      </c>
      <c r="AG10" s="114">
        <f t="shared" si="2"/>
        <v>-8.3490000000000002</v>
      </c>
      <c r="AI10" s="126">
        <f t="shared" si="3"/>
        <v>5426.5209999999997</v>
      </c>
    </row>
    <row r="11" spans="1:35">
      <c r="A11" s="62">
        <v>8</v>
      </c>
      <c r="B11" s="140" t="s">
        <v>4</v>
      </c>
      <c r="C11" s="11"/>
      <c r="D11" s="69">
        <f>SUMIFS('2016-datos-resumen'!$F$2:$F$20,'2016-datos-resumen'!$A$2:$A$20,$A11,'2016-datos-resumen'!$D$2:$D$20,D$2)</f>
        <v>2519.23</v>
      </c>
      <c r="E11" s="83">
        <f>SUMIFS('2016-datos-resumen'!$G$2:$G$20,'2016-datos-resumen'!$A$2:$A$20,$A11,'2016-datos-resumen'!$D$2:$D$20,D$2)</f>
        <v>82</v>
      </c>
      <c r="F11" s="84">
        <f>SUMIFS('2016-datos-resumen'!$H$2:$H$20,'2016-datos-resumen'!$A$2:$A$20,$A11,'2016-datos-resumen'!$D$2:$D$20,D$2)</f>
        <v>0</v>
      </c>
      <c r="G11" s="72">
        <f>SUMIFS('2016-datos-resumen'!$I$2:$I$20,'2016-datos-resumen'!$A$2:$A$20,$A11,'2016-datos-resumen'!$D$2:$D$20,D$2)</f>
        <v>0</v>
      </c>
      <c r="H11" s="69">
        <f>SUMIFS('2016-datos-resumen'!$F$2:$F$20,'2016-datos-resumen'!$A$2:$A$20,$A11,'2016-datos-resumen'!$D$2:$D$20,H$2)</f>
        <v>0</v>
      </c>
      <c r="I11" s="83">
        <f>SUMIFS('2016-datos-resumen'!$G$2:$G$20,'2016-datos-resumen'!$A$2:$A$20,$A11,'2016-datos-resumen'!$D$2:$D$20,H$2)</f>
        <v>0</v>
      </c>
      <c r="J11" s="84">
        <f>SUMIFS('2016-datos-resumen'!$H$2:$H$20,'2016-datos-resumen'!$A$2:$A$20,$A11,'2016-datos-resumen'!$D$2:$D$20,H$2)</f>
        <v>0</v>
      </c>
      <c r="K11" s="72">
        <f>SUMIFS('2016-datos-resumen'!$I$2:$I$20,'2016-datos-resumen'!$A$2:$A$20,$A11,'2016-datos-resumen'!$D$2:$D$20,H$2)</f>
        <v>0</v>
      </c>
      <c r="L11" s="69">
        <f>SUMIFS('2016-datos-resumen'!$F$2:$F$20,'2016-datos-resumen'!$A$2:$A$20,$A11,'2016-datos-resumen'!$D$2:$D$20,L$2)</f>
        <v>0</v>
      </c>
      <c r="M11" s="83">
        <f>SUMIFS('2016-datos-resumen'!$G$2:$G$20,'2016-datos-resumen'!$A$2:$A$20,$A11,'2016-datos-resumen'!$D$2:$D$20,L$2)</f>
        <v>0</v>
      </c>
      <c r="N11" s="84">
        <f>SUMIFS('2016-datos-resumen'!$H$2:$H$20,'2016-datos-resumen'!$A$2:$A$20,$A11,'2016-datos-resumen'!$D$2:$D$20,L$2)</f>
        <v>0</v>
      </c>
      <c r="O11" s="72">
        <f>SUMIFS('2016-datos-resumen'!$I$2:$I$20,'2016-datos-resumen'!$A$2:$A$20,$A11,'2016-datos-resumen'!$D$2:$D$20,L$2)</f>
        <v>0</v>
      </c>
      <c r="P11" s="69">
        <f>SUMIFS('2016-datos-resumen'!$F$2:$F$20,'2016-datos-resumen'!$A$2:$A$20,$A11,'2016-datos-resumen'!$D$2:$D$20,P$2)</f>
        <v>0</v>
      </c>
      <c r="Q11" s="83">
        <f>SUMIFS('2016-datos-resumen'!$G$2:$G$20,'2016-datos-resumen'!$A$2:$A$20,$A11,'2016-datos-resumen'!$D$2:$D$20,P$2)</f>
        <v>0</v>
      </c>
      <c r="R11" s="84">
        <f>SUMIFS('2016-datos-resumen'!$H$2:$H$20,'2016-datos-resumen'!$A$2:$A$20,$A11,'2016-datos-resumen'!$D$2:$D$20,P$2)</f>
        <v>0</v>
      </c>
      <c r="S11" s="72">
        <f>SUMIFS('2016-datos-resumen'!$I$2:$I$20,'2016-datos-resumen'!$A$2:$A$20,$A11,'2016-datos-resumen'!$D$2:$D$20,P$2)</f>
        <v>0</v>
      </c>
      <c r="U11" s="90">
        <f>D11+H11+L11+P11</f>
        <v>2519.23</v>
      </c>
      <c r="V11" s="4"/>
      <c r="W11" s="91">
        <f t="shared" si="0"/>
        <v>0</v>
      </c>
      <c r="Y11" s="105">
        <f>SUMIFS('2016-datos-resumen-comisiones'!$E$2:$E$200,'2016-datos-resumen-comisiones'!$A$2:$A$200,$A11,'2016-datos-resumen-comisiones'!$F$2:$F$200,Y$2)</f>
        <v>-123</v>
      </c>
      <c r="Z11" s="101">
        <f>SUMIFS('2016-datos-resumen-comisiones'!$E$2:$E$200,'2016-datos-resumen-comisiones'!$A$2:$A$200,$A11,'2016-datos-resumen-comisiones'!$F$2:$F$200,Z$2)</f>
        <v>-25.83</v>
      </c>
      <c r="AA11" s="101">
        <f>SUMIFS('2016-datos-resumen-comisiones'!$E$2:$E$200,'2016-datos-resumen-comisiones'!$A$2:$A$200,$A11,'2016-datos-resumen-comisiones'!$F$2:$F$200,AA$2)</f>
        <v>-29.04</v>
      </c>
      <c r="AB11" s="106">
        <f t="shared" si="4"/>
        <v>-177.86999999999998</v>
      </c>
      <c r="AD11" s="113"/>
      <c r="AE11" s="9"/>
      <c r="AF11" s="9">
        <f t="shared" si="1"/>
        <v>0</v>
      </c>
      <c r="AG11" s="114">
        <f t="shared" si="2"/>
        <v>0</v>
      </c>
      <c r="AI11" s="126">
        <f t="shared" si="3"/>
        <v>2341.36</v>
      </c>
    </row>
    <row r="12" spans="1:35">
      <c r="A12" s="62">
        <v>9</v>
      </c>
      <c r="B12" s="140" t="s">
        <v>3</v>
      </c>
      <c r="C12" s="11"/>
      <c r="D12" s="69">
        <f>SUMIFS('2016-datos-resumen'!$F$2:$F$20,'2016-datos-resumen'!$A$2:$A$20,$A12,'2016-datos-resumen'!$D$2:$D$20,D$2)</f>
        <v>2519.23</v>
      </c>
      <c r="E12" s="83">
        <f>SUMIFS('2016-datos-resumen'!$G$2:$G$20,'2016-datos-resumen'!$A$2:$A$20,$A12,'2016-datos-resumen'!$D$2:$D$20,D$2)</f>
        <v>82</v>
      </c>
      <c r="F12" s="84">
        <f>SUMIFS('2016-datos-resumen'!$H$2:$H$20,'2016-datos-resumen'!$A$2:$A$20,$A12,'2016-datos-resumen'!$D$2:$D$20,D$2)</f>
        <v>63.11</v>
      </c>
      <c r="G12" s="72">
        <f>SUMIFS('2016-datos-resumen'!$I$2:$I$20,'2016-datos-resumen'!$A$2:$A$20,$A12,'2016-datos-resumen'!$D$2:$D$20,D$2)</f>
        <v>2</v>
      </c>
      <c r="H12" s="69">
        <f>SUMIFS('2016-datos-resumen'!$F$2:$F$20,'2016-datos-resumen'!$A$2:$A$20,$A12,'2016-datos-resumen'!$D$2:$D$20,H$2)</f>
        <v>0</v>
      </c>
      <c r="I12" s="83">
        <f>SUMIFS('2016-datos-resumen'!$G$2:$G$20,'2016-datos-resumen'!$A$2:$A$20,$A12,'2016-datos-resumen'!$D$2:$D$20,H$2)</f>
        <v>0</v>
      </c>
      <c r="J12" s="84">
        <f>SUMIFS('2016-datos-resumen'!$H$2:$H$20,'2016-datos-resumen'!$A$2:$A$20,$A12,'2016-datos-resumen'!$D$2:$D$20,H$2)</f>
        <v>0</v>
      </c>
      <c r="K12" s="72">
        <f>SUMIFS('2016-datos-resumen'!$I$2:$I$20,'2016-datos-resumen'!$A$2:$A$20,$A12,'2016-datos-resumen'!$D$2:$D$20,H$2)</f>
        <v>0</v>
      </c>
      <c r="L12" s="69">
        <f>SUMIFS('2016-datos-resumen'!$F$2:$F$20,'2016-datos-resumen'!$A$2:$A$20,$A12,'2016-datos-resumen'!$D$2:$D$20,L$2)</f>
        <v>0</v>
      </c>
      <c r="M12" s="83">
        <f>SUMIFS('2016-datos-resumen'!$G$2:$G$20,'2016-datos-resumen'!$A$2:$A$20,$A12,'2016-datos-resumen'!$D$2:$D$20,L$2)</f>
        <v>0</v>
      </c>
      <c r="N12" s="84">
        <f>SUMIFS('2016-datos-resumen'!$H$2:$H$20,'2016-datos-resumen'!$A$2:$A$20,$A12,'2016-datos-resumen'!$D$2:$D$20,L$2)</f>
        <v>0</v>
      </c>
      <c r="O12" s="72">
        <f>SUMIFS('2016-datos-resumen'!$I$2:$I$20,'2016-datos-resumen'!$A$2:$A$20,$A12,'2016-datos-resumen'!$D$2:$D$20,L$2)</f>
        <v>0</v>
      </c>
      <c r="P12" s="69">
        <f>SUMIFS('2016-datos-resumen'!$F$2:$F$20,'2016-datos-resumen'!$A$2:$A$20,$A12,'2016-datos-resumen'!$D$2:$D$20,P$2)</f>
        <v>0</v>
      </c>
      <c r="Q12" s="83">
        <f>SUMIFS('2016-datos-resumen'!$G$2:$G$20,'2016-datos-resumen'!$A$2:$A$20,$A12,'2016-datos-resumen'!$D$2:$D$20,P$2)</f>
        <v>0</v>
      </c>
      <c r="R12" s="84">
        <f>SUMIFS('2016-datos-resumen'!$H$2:$H$20,'2016-datos-resumen'!$A$2:$A$20,$A12,'2016-datos-resumen'!$D$2:$D$20,P$2)</f>
        <v>0</v>
      </c>
      <c r="S12" s="72">
        <f>SUMIFS('2016-datos-resumen'!$I$2:$I$20,'2016-datos-resumen'!$A$2:$A$20,$A12,'2016-datos-resumen'!$D$2:$D$20,P$2)</f>
        <v>0</v>
      </c>
      <c r="U12" s="90">
        <f>D12+H12+L12+P12</f>
        <v>2519.23</v>
      </c>
      <c r="V12" s="4"/>
      <c r="W12" s="91">
        <f t="shared" si="0"/>
        <v>63.11</v>
      </c>
      <c r="Y12" s="105">
        <f>SUMIFS('2016-datos-resumen-comisiones'!$E$2:$E$200,'2016-datos-resumen-comisiones'!$A$2:$A$200,$A12,'2016-datos-resumen-comisiones'!$F$2:$F$200,Y$2)</f>
        <v>-123</v>
      </c>
      <c r="Z12" s="101">
        <f>SUMIFS('2016-datos-resumen-comisiones'!$E$2:$E$200,'2016-datos-resumen-comisiones'!$A$2:$A$200,$A12,'2016-datos-resumen-comisiones'!$F$2:$F$200,Z$2)</f>
        <v>-25.83</v>
      </c>
      <c r="AA12" s="101">
        <f>SUMIFS('2016-datos-resumen-comisiones'!$E$2:$E$200,'2016-datos-resumen-comisiones'!$A$2:$A$200,$A12,'2016-datos-resumen-comisiones'!$F$2:$F$200,AA$2)</f>
        <v>-29.04</v>
      </c>
      <c r="AB12" s="106">
        <f t="shared" si="4"/>
        <v>-177.86999999999998</v>
      </c>
      <c r="AD12" s="113">
        <v>6</v>
      </c>
      <c r="AE12" s="9">
        <v>0.9</v>
      </c>
      <c r="AF12" s="9">
        <f t="shared" si="1"/>
        <v>1.4490000000000001</v>
      </c>
      <c r="AG12" s="114">
        <f t="shared" si="2"/>
        <v>-8.3490000000000002</v>
      </c>
      <c r="AI12" s="126">
        <f t="shared" si="3"/>
        <v>2269.9009999999998</v>
      </c>
    </row>
    <row r="13" spans="1:35">
      <c r="A13" s="62">
        <v>10</v>
      </c>
      <c r="B13" s="140" t="s">
        <v>2</v>
      </c>
      <c r="C13" s="11"/>
      <c r="D13" s="69">
        <f>SUMIFS('2016-datos-resumen'!$F$2:$F$20,'2016-datos-resumen'!$A$2:$A$20,$A13,'2016-datos-resumen'!$D$2:$D$20,D$2)</f>
        <v>2519.23</v>
      </c>
      <c r="E13" s="83">
        <f>SUMIFS('2016-datos-resumen'!$G$2:$G$20,'2016-datos-resumen'!$A$2:$A$20,$A13,'2016-datos-resumen'!$D$2:$D$20,D$2)</f>
        <v>82</v>
      </c>
      <c r="F13" s="84">
        <f>SUMIFS('2016-datos-resumen'!$H$2:$H$20,'2016-datos-resumen'!$A$2:$A$20,$A13,'2016-datos-resumen'!$D$2:$D$20,D$2)</f>
        <v>63.11</v>
      </c>
      <c r="G13" s="72">
        <f>SUMIFS('2016-datos-resumen'!$I$2:$I$20,'2016-datos-resumen'!$A$2:$A$20,$A13,'2016-datos-resumen'!$D$2:$D$20,D$2)</f>
        <v>2</v>
      </c>
      <c r="H13" s="69">
        <f>SUMIFS('2016-datos-resumen'!$F$2:$F$20,'2016-datos-resumen'!$A$2:$A$20,$A13,'2016-datos-resumen'!$D$2:$D$20,H$2)</f>
        <v>1310.1600000000001</v>
      </c>
      <c r="I13" s="83">
        <f>SUMIFS('2016-datos-resumen'!$G$2:$G$20,'2016-datos-resumen'!$A$2:$A$20,$A13,'2016-datos-resumen'!$D$2:$D$20,H$2)</f>
        <v>18</v>
      </c>
      <c r="J13" s="84">
        <f>SUMIFS('2016-datos-resumen'!$H$2:$H$20,'2016-datos-resumen'!$A$2:$A$20,$A13,'2016-datos-resumen'!$D$2:$D$20,H$2)</f>
        <v>150</v>
      </c>
      <c r="K13" s="72">
        <f>SUMIFS('2016-datos-resumen'!$I$2:$I$20,'2016-datos-resumen'!$A$2:$A$20,$A13,'2016-datos-resumen'!$D$2:$D$20,H$2)</f>
        <v>1</v>
      </c>
      <c r="L13" s="69">
        <f>SUMIFS('2016-datos-resumen'!$F$2:$F$20,'2016-datos-resumen'!$A$2:$A$20,$A13,'2016-datos-resumen'!$D$2:$D$20,L$2)</f>
        <v>0</v>
      </c>
      <c r="M13" s="83">
        <f>SUMIFS('2016-datos-resumen'!$G$2:$G$20,'2016-datos-resumen'!$A$2:$A$20,$A13,'2016-datos-resumen'!$D$2:$D$20,L$2)</f>
        <v>0</v>
      </c>
      <c r="N13" s="84">
        <f>SUMIFS('2016-datos-resumen'!$H$2:$H$20,'2016-datos-resumen'!$A$2:$A$20,$A13,'2016-datos-resumen'!$D$2:$D$20,L$2)</f>
        <v>0</v>
      </c>
      <c r="O13" s="72">
        <f>SUMIFS('2016-datos-resumen'!$I$2:$I$20,'2016-datos-resumen'!$A$2:$A$20,$A13,'2016-datos-resumen'!$D$2:$D$20,L$2)</f>
        <v>0</v>
      </c>
      <c r="P13" s="69">
        <f>SUMIFS('2016-datos-resumen'!$F$2:$F$20,'2016-datos-resumen'!$A$2:$A$20,$A13,'2016-datos-resumen'!$D$2:$D$20,P$2)</f>
        <v>0</v>
      </c>
      <c r="Q13" s="83">
        <f>SUMIFS('2016-datos-resumen'!$G$2:$G$20,'2016-datos-resumen'!$A$2:$A$20,$A13,'2016-datos-resumen'!$D$2:$D$20,P$2)</f>
        <v>0</v>
      </c>
      <c r="R13" s="84">
        <f>SUMIFS('2016-datos-resumen'!$H$2:$H$20,'2016-datos-resumen'!$A$2:$A$20,$A13,'2016-datos-resumen'!$D$2:$D$20,P$2)</f>
        <v>0</v>
      </c>
      <c r="S13" s="72">
        <f>SUMIFS('2016-datos-resumen'!$I$2:$I$20,'2016-datos-resumen'!$A$2:$A$20,$A13,'2016-datos-resumen'!$D$2:$D$20,P$2)</f>
        <v>0</v>
      </c>
      <c r="U13" s="90">
        <f>D13+H13+L13+P13</f>
        <v>3829.3900000000003</v>
      </c>
      <c r="V13" s="4"/>
      <c r="W13" s="91">
        <f t="shared" si="0"/>
        <v>213.11</v>
      </c>
      <c r="Y13" s="105">
        <f>SUMIFS('2016-datos-resumen-comisiones'!$E$2:$E$200,'2016-datos-resumen-comisiones'!$A$2:$A$200,$A13,'2016-datos-resumen-comisiones'!$F$2:$F$200,Y$2)</f>
        <v>-150</v>
      </c>
      <c r="Z13" s="101">
        <f>SUMIFS('2016-datos-resumen-comisiones'!$E$2:$E$200,'2016-datos-resumen-comisiones'!$A$2:$A$200,$A13,'2016-datos-resumen-comisiones'!$F$2:$F$200,Z$2)</f>
        <v>-31.5</v>
      </c>
      <c r="AA13" s="101">
        <f>SUMIFS('2016-datos-resumen-comisiones'!$E$2:$E$200,'2016-datos-resumen-comisiones'!$A$2:$A$200,$A13,'2016-datos-resumen-comisiones'!$F$2:$F$200,AA$2)</f>
        <v>-29.04</v>
      </c>
      <c r="AB13" s="106">
        <f t="shared" si="4"/>
        <v>-210.54</v>
      </c>
      <c r="AD13" s="113">
        <v>9</v>
      </c>
      <c r="AE13" s="9">
        <v>1.35</v>
      </c>
      <c r="AF13" s="9">
        <f t="shared" si="1"/>
        <v>2.1734999999999998</v>
      </c>
      <c r="AG13" s="114">
        <f t="shared" si="2"/>
        <v>-12.523499999999999</v>
      </c>
      <c r="AI13" s="126">
        <f t="shared" si="3"/>
        <v>3393.2165000000005</v>
      </c>
    </row>
    <row r="14" spans="1:35">
      <c r="A14" s="62">
        <v>11</v>
      </c>
      <c r="B14" s="140" t="s">
        <v>1</v>
      </c>
      <c r="C14" s="11"/>
      <c r="D14" s="69">
        <f>SUMIFS('2016-datos-resumen'!$F$2:$F$20,'2016-datos-resumen'!$A$2:$A$20,$A14,'2016-datos-resumen'!$D$2:$D$20,D$2)</f>
        <v>2519.23</v>
      </c>
      <c r="E14" s="83">
        <f>SUMIFS('2016-datos-resumen'!$G$2:$G$20,'2016-datos-resumen'!$A$2:$A$20,$A14,'2016-datos-resumen'!$D$2:$D$20,D$2)</f>
        <v>82</v>
      </c>
      <c r="F14" s="84">
        <f>SUMIFS('2016-datos-resumen'!$H$2:$H$20,'2016-datos-resumen'!$A$2:$A$20,$A14,'2016-datos-resumen'!$D$2:$D$20,D$2)</f>
        <v>0</v>
      </c>
      <c r="G14" s="72">
        <f>SUMIFS('2016-datos-resumen'!$I$2:$I$20,'2016-datos-resumen'!$A$2:$A$20,$A14,'2016-datos-resumen'!$D$2:$D$20,D$2)</f>
        <v>0</v>
      </c>
      <c r="H14" s="69">
        <f>SUMIFS('2016-datos-resumen'!$F$2:$F$20,'2016-datos-resumen'!$A$2:$A$20,$A14,'2016-datos-resumen'!$D$2:$D$20,H$2)</f>
        <v>0</v>
      </c>
      <c r="I14" s="83">
        <f>SUMIFS('2016-datos-resumen'!$G$2:$G$20,'2016-datos-resumen'!$A$2:$A$20,$A14,'2016-datos-resumen'!$D$2:$D$20,H$2)</f>
        <v>0</v>
      </c>
      <c r="J14" s="84">
        <f>SUMIFS('2016-datos-resumen'!$H$2:$H$20,'2016-datos-resumen'!$A$2:$A$20,$A14,'2016-datos-resumen'!$D$2:$D$20,H$2)</f>
        <v>0</v>
      </c>
      <c r="K14" s="72">
        <f>SUMIFS('2016-datos-resumen'!$I$2:$I$20,'2016-datos-resumen'!$A$2:$A$20,$A14,'2016-datos-resumen'!$D$2:$D$20,H$2)</f>
        <v>0</v>
      </c>
      <c r="L14" s="69">
        <f>SUMIFS('2016-datos-resumen'!$F$2:$F$20,'2016-datos-resumen'!$A$2:$A$20,$A14,'2016-datos-resumen'!$D$2:$D$20,L$2)</f>
        <v>0</v>
      </c>
      <c r="M14" s="83">
        <f>SUMIFS('2016-datos-resumen'!$G$2:$G$20,'2016-datos-resumen'!$A$2:$A$20,$A14,'2016-datos-resumen'!$D$2:$D$20,L$2)</f>
        <v>0</v>
      </c>
      <c r="N14" s="84">
        <f>SUMIFS('2016-datos-resumen'!$H$2:$H$20,'2016-datos-resumen'!$A$2:$A$20,$A14,'2016-datos-resumen'!$D$2:$D$20,L$2)</f>
        <v>0</v>
      </c>
      <c r="O14" s="72">
        <f>SUMIFS('2016-datos-resumen'!$I$2:$I$20,'2016-datos-resumen'!$A$2:$A$20,$A14,'2016-datos-resumen'!$D$2:$D$20,L$2)</f>
        <v>0</v>
      </c>
      <c r="P14" s="69">
        <f>SUMIFS('2016-datos-resumen'!$F$2:$F$20,'2016-datos-resumen'!$A$2:$A$20,$A14,'2016-datos-resumen'!$D$2:$D$20,P$2)</f>
        <v>0</v>
      </c>
      <c r="Q14" s="83">
        <f>SUMIFS('2016-datos-resumen'!$G$2:$G$20,'2016-datos-resumen'!$A$2:$A$20,$A14,'2016-datos-resumen'!$D$2:$D$20,P$2)</f>
        <v>0</v>
      </c>
      <c r="R14" s="84">
        <f>SUMIFS('2016-datos-resumen'!$H$2:$H$20,'2016-datos-resumen'!$A$2:$A$20,$A14,'2016-datos-resumen'!$D$2:$D$20,P$2)</f>
        <v>0</v>
      </c>
      <c r="S14" s="72">
        <f>SUMIFS('2016-datos-resumen'!$I$2:$I$20,'2016-datos-resumen'!$A$2:$A$20,$A14,'2016-datos-resumen'!$D$2:$D$20,P$2)</f>
        <v>0</v>
      </c>
      <c r="U14" s="90">
        <f>D14+H14+L14+P14</f>
        <v>2519.23</v>
      </c>
      <c r="V14" s="4"/>
      <c r="W14" s="91">
        <f t="shared" si="0"/>
        <v>0</v>
      </c>
      <c r="Y14" s="105">
        <f>SUMIFS('2016-datos-resumen-comisiones'!$E$2:$E$200,'2016-datos-resumen-comisiones'!$A$2:$A$200,$A14,'2016-datos-resumen-comisiones'!$F$2:$F$200,Y$2)</f>
        <v>0</v>
      </c>
      <c r="Z14" s="101">
        <f>SUMIFS('2016-datos-resumen-comisiones'!$E$2:$E$200,'2016-datos-resumen-comisiones'!$A$2:$A$200,$A14,'2016-datos-resumen-comisiones'!$F$2:$F$200,Z$2)</f>
        <v>0</v>
      </c>
      <c r="AA14" s="101">
        <f>SUMIFS('2016-datos-resumen-comisiones'!$E$2:$E$200,'2016-datos-resumen-comisiones'!$A$2:$A$200,$A14,'2016-datos-resumen-comisiones'!$F$2:$F$200,AA$2)</f>
        <v>0</v>
      </c>
      <c r="AB14" s="106">
        <f t="shared" si="4"/>
        <v>0</v>
      </c>
      <c r="AD14" s="113"/>
      <c r="AE14" s="9"/>
      <c r="AF14" s="9">
        <f t="shared" si="1"/>
        <v>0</v>
      </c>
      <c r="AG14" s="114">
        <f t="shared" si="2"/>
        <v>0</v>
      </c>
      <c r="AI14" s="126">
        <f t="shared" si="3"/>
        <v>2519.23</v>
      </c>
    </row>
    <row r="15" spans="1:35" ht="15.75" thickBot="1">
      <c r="A15" s="62">
        <v>12</v>
      </c>
      <c r="B15" s="141" t="s">
        <v>0</v>
      </c>
      <c r="C15" s="11"/>
      <c r="D15" s="70">
        <f>SUMIFS('2016-datos-resumen'!$F$2:$F$20,'2016-datos-resumen'!$A$2:$A$20,$A15,'2016-datos-resumen'!$D$2:$D$20,D$2)</f>
        <v>0</v>
      </c>
      <c r="E15" s="85">
        <f>SUMIFS('2016-datos-resumen'!$G$2:$G$20,'2016-datos-resumen'!$A$2:$A$20,$A15,'2016-datos-resumen'!$D$2:$D$20,D$2)</f>
        <v>0</v>
      </c>
      <c r="F15" s="86">
        <f>SUMIFS('2016-datos-resumen'!$H$2:$H$20,'2016-datos-resumen'!$A$2:$A$20,$A15,'2016-datos-resumen'!$D$2:$D$20,D$2)</f>
        <v>0</v>
      </c>
      <c r="G15" s="73">
        <f>SUMIFS('2016-datos-resumen'!$I$2:$I$20,'2016-datos-resumen'!$A$2:$A$20,$A15,'2016-datos-resumen'!$D$2:$D$20,D$2)</f>
        <v>0</v>
      </c>
      <c r="H15" s="70">
        <f>SUMIFS('2016-datos-resumen'!$F$2:$F$20,'2016-datos-resumen'!$A$2:$A$20,$A15,'2016-datos-resumen'!$D$2:$D$20,H$2)</f>
        <v>0</v>
      </c>
      <c r="I15" s="85">
        <f>SUMIFS('2016-datos-resumen'!$G$2:$G$20,'2016-datos-resumen'!$A$2:$A$20,$A15,'2016-datos-resumen'!$D$2:$D$20,H$2)</f>
        <v>0</v>
      </c>
      <c r="J15" s="86">
        <f>SUMIFS('2016-datos-resumen'!$H$2:$H$20,'2016-datos-resumen'!$A$2:$A$20,$A15,'2016-datos-resumen'!$D$2:$D$20,H$2)</f>
        <v>0</v>
      </c>
      <c r="K15" s="73">
        <f>SUMIFS('2016-datos-resumen'!$I$2:$I$20,'2016-datos-resumen'!$A$2:$A$20,$A15,'2016-datos-resumen'!$D$2:$D$20,H$2)</f>
        <v>0</v>
      </c>
      <c r="L15" s="70">
        <f>SUMIFS('2016-datos-resumen'!$F$2:$F$20,'2016-datos-resumen'!$A$2:$A$20,$A15,'2016-datos-resumen'!$D$2:$D$20,L$2)</f>
        <v>0</v>
      </c>
      <c r="M15" s="85">
        <f>SUMIFS('2016-datos-resumen'!$G$2:$G$20,'2016-datos-resumen'!$A$2:$A$20,$A15,'2016-datos-resumen'!$D$2:$D$20,L$2)</f>
        <v>0</v>
      </c>
      <c r="N15" s="86">
        <f>SUMIFS('2016-datos-resumen'!$H$2:$H$20,'2016-datos-resumen'!$A$2:$A$20,$A15,'2016-datos-resumen'!$D$2:$D$20,L$2)</f>
        <v>0</v>
      </c>
      <c r="O15" s="73">
        <f>SUMIFS('2016-datos-resumen'!$I$2:$I$20,'2016-datos-resumen'!$A$2:$A$20,$A15,'2016-datos-resumen'!$D$2:$D$20,L$2)</f>
        <v>0</v>
      </c>
      <c r="P15" s="70">
        <f>SUMIFS('2016-datos-resumen'!$F$2:$F$20,'2016-datos-resumen'!$A$2:$A$20,$A15,'2016-datos-resumen'!$D$2:$D$20,P$2)</f>
        <v>0</v>
      </c>
      <c r="Q15" s="85">
        <f>SUMIFS('2016-datos-resumen'!$G$2:$G$20,'2016-datos-resumen'!$A$2:$A$20,$A15,'2016-datos-resumen'!$D$2:$D$20,P$2)</f>
        <v>0</v>
      </c>
      <c r="R15" s="86">
        <f>SUMIFS('2016-datos-resumen'!$H$2:$H$20,'2016-datos-resumen'!$A$2:$A$20,$A15,'2016-datos-resumen'!$D$2:$D$20,P$2)</f>
        <v>0</v>
      </c>
      <c r="S15" s="73">
        <f>SUMIFS('2016-datos-resumen'!$I$2:$I$20,'2016-datos-resumen'!$A$2:$A$20,$A15,'2016-datos-resumen'!$D$2:$D$20,P$2)</f>
        <v>0</v>
      </c>
      <c r="U15" s="92">
        <f>D15+H15+L15+P15</f>
        <v>0</v>
      </c>
      <c r="V15" s="93"/>
      <c r="W15" s="94">
        <f t="shared" si="0"/>
        <v>0</v>
      </c>
      <c r="Y15" s="107">
        <f>SUMIFS('2016-datos-resumen-comisiones'!$E$2:$E$200,'2016-datos-resumen-comisiones'!$A$2:$A$200,$A15,'2016-datos-resumen-comisiones'!$F$2:$F$200,Y$2)</f>
        <v>0</v>
      </c>
      <c r="Z15" s="108">
        <f>SUMIFS('2016-datos-resumen-comisiones'!$E$2:$E$200,'2016-datos-resumen-comisiones'!$A$2:$A$200,$A15,'2016-datos-resumen-comisiones'!$F$2:$F$200,Z$2)</f>
        <v>0</v>
      </c>
      <c r="AA15" s="108">
        <f>SUMIFS('2016-datos-resumen-comisiones'!$E$2:$E$200,'2016-datos-resumen-comisiones'!$A$2:$A$200,$A15,'2016-datos-resumen-comisiones'!$F$2:$F$200,AA$2)</f>
        <v>0</v>
      </c>
      <c r="AB15" s="109">
        <f t="shared" si="4"/>
        <v>0</v>
      </c>
      <c r="AD15" s="115"/>
      <c r="AE15" s="116"/>
      <c r="AF15" s="116">
        <f t="shared" si="1"/>
        <v>0</v>
      </c>
      <c r="AG15" s="117">
        <f t="shared" si="2"/>
        <v>0</v>
      </c>
      <c r="AI15" s="127">
        <f t="shared" si="3"/>
        <v>0</v>
      </c>
    </row>
    <row r="16" spans="1:35" ht="16.5" thickTop="1" thickBot="1"/>
    <row r="17" spans="4:35" ht="16.5" thickTop="1" thickBot="1">
      <c r="D17" s="135">
        <f t="shared" ref="D17:S17" si="5">SUM(D4:D15)</f>
        <v>28870.69</v>
      </c>
      <c r="E17" s="136">
        <f t="shared" si="5"/>
        <v>946</v>
      </c>
      <c r="F17" s="137">
        <f t="shared" si="5"/>
        <v>1014.99</v>
      </c>
      <c r="G17" s="138">
        <f t="shared" si="5"/>
        <v>38</v>
      </c>
      <c r="H17" s="135">
        <f t="shared" si="5"/>
        <v>5375.88</v>
      </c>
      <c r="I17" s="136">
        <f t="shared" si="5"/>
        <v>75</v>
      </c>
      <c r="J17" s="137">
        <f t="shared" si="5"/>
        <v>648.48</v>
      </c>
      <c r="K17" s="138">
        <f t="shared" si="5"/>
        <v>7</v>
      </c>
      <c r="L17" s="135">
        <f t="shared" si="5"/>
        <v>4012.92</v>
      </c>
      <c r="M17" s="136">
        <f t="shared" si="5"/>
        <v>26</v>
      </c>
      <c r="N17" s="137">
        <f t="shared" si="5"/>
        <v>0</v>
      </c>
      <c r="O17" s="138">
        <f t="shared" si="5"/>
        <v>0</v>
      </c>
      <c r="P17" s="135">
        <f t="shared" si="5"/>
        <v>4470.08</v>
      </c>
      <c r="Q17" s="136">
        <f t="shared" si="5"/>
        <v>17</v>
      </c>
      <c r="R17" s="137">
        <f t="shared" si="5"/>
        <v>200</v>
      </c>
      <c r="S17" s="138">
        <f t="shared" si="5"/>
        <v>1</v>
      </c>
      <c r="U17" s="132">
        <f>SUM(U4:U15)</f>
        <v>42729.570000000007</v>
      </c>
      <c r="V17" s="133">
        <f>SUM(V4:V15)</f>
        <v>66.010000000000005</v>
      </c>
      <c r="W17" s="134">
        <f>SUM(W4:W15)</f>
        <v>1797.4599999999996</v>
      </c>
      <c r="Y17" s="129">
        <f>SUM(Y4:Y15)</f>
        <v>-1471.5</v>
      </c>
      <c r="Z17" s="130">
        <f>SUM(Z4:Z15)</f>
        <v>-309.06</v>
      </c>
      <c r="AA17" s="130">
        <f>SUM(AA4:AA15)</f>
        <v>-290.39999999999998</v>
      </c>
      <c r="AB17" s="131">
        <f>SUM(AB4:AB15)</f>
        <v>-2070.96</v>
      </c>
      <c r="AD17" s="129">
        <f>SUM(AD4:AD15)</f>
        <v>141</v>
      </c>
      <c r="AE17" s="130">
        <f>SUM(AE4:AE15)</f>
        <v>18.3</v>
      </c>
      <c r="AF17" s="130">
        <f>SUM(AF4:AF15)</f>
        <v>33.453000000000003</v>
      </c>
      <c r="AG17" s="131">
        <f>SUM(AG4:AG15)</f>
        <v>-192.75299999999999</v>
      </c>
      <c r="AI17" s="128">
        <f>SUM(AI4:AI15)</f>
        <v>38668.397000000004</v>
      </c>
    </row>
    <row r="18" spans="4:35" ht="15.75" thickTop="1">
      <c r="F18" s="1"/>
    </row>
    <row r="19" spans="4:35">
      <c r="F19" s="1"/>
    </row>
  </sheetData>
  <mergeCells count="4">
    <mergeCell ref="U1:W1"/>
    <mergeCell ref="AD1:AG1"/>
    <mergeCell ref="D1:S1"/>
    <mergeCell ref="Y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B20" sqref="B20"/>
    </sheetView>
  </sheetViews>
  <sheetFormatPr baseColWidth="10" defaultRowHeight="15"/>
  <cols>
    <col min="1" max="1" width="8.140625" bestFit="1" customWidth="1"/>
    <col min="5" max="5" width="9.42578125" bestFit="1" customWidth="1"/>
    <col min="6" max="6" width="7.28515625" bestFit="1" customWidth="1"/>
    <col min="8" max="8" width="11.7109375" customWidth="1"/>
  </cols>
  <sheetData>
    <row r="1" spans="1:9" s="62" customFormat="1">
      <c r="E1" s="62" t="s">
        <v>85</v>
      </c>
      <c r="F1" s="62" t="s">
        <v>86</v>
      </c>
      <c r="G1" s="12" t="s">
        <v>87</v>
      </c>
    </row>
    <row r="2" spans="1:9">
      <c r="A2" t="s">
        <v>61</v>
      </c>
      <c r="B2" t="s">
        <v>37</v>
      </c>
      <c r="C2" t="s">
        <v>29</v>
      </c>
      <c r="D2" t="s">
        <v>30</v>
      </c>
      <c r="E2" s="62" t="s">
        <v>19</v>
      </c>
      <c r="F2" s="62" t="s">
        <v>21</v>
      </c>
      <c r="G2" s="62" t="s">
        <v>88</v>
      </c>
      <c r="H2" s="65" t="s">
        <v>28</v>
      </c>
      <c r="I2" t="s">
        <v>27</v>
      </c>
    </row>
    <row r="3" spans="1:9">
      <c r="A3">
        <v>1</v>
      </c>
      <c r="B3" s="6" t="s">
        <v>11</v>
      </c>
      <c r="C3" s="3">
        <f>SUMIF('2016-datos-resumen'!$A$2:$A$20,Comisiones!A3,'2016-datos-resumen'!$F$2:$F$20)</f>
        <v>10534.31</v>
      </c>
      <c r="D3" s="3">
        <f>SUMIF('2016-datos-resumen'!$A$2:$A$20,Comisiones!$A3,'2016-datos-resumen'!$G$2:$G$20)</f>
        <v>139</v>
      </c>
      <c r="E3" s="1">
        <f>SUMIFS('2016-datos-resumen-comisiones'!$E$2:$E$60,'2016-datos-resumen-comisiones'!$A$2:$A$60,$A3,'2016-datos-resumen-comisiones'!$F$2:$F$60,E$1)</f>
        <v>-207</v>
      </c>
      <c r="F3" s="1">
        <f>SUMIFS('2016-datos-resumen-comisiones'!$E$2:$E$60,'2016-datos-resumen-comisiones'!$A$2:$A$60,$A3,'2016-datos-resumen-comisiones'!$F$2:$F$60,F$1)</f>
        <v>-43.49</v>
      </c>
      <c r="G3" s="1">
        <f>SUMIFS('2016-datos-resumen-comisiones'!$E$2:$E$60,'2016-datos-resumen-comisiones'!$A$2:$A$60,$A3,'2016-datos-resumen-comisiones'!$F$2:$F$60,G$1)</f>
        <v>-29.04</v>
      </c>
      <c r="H3" s="1"/>
      <c r="I3" s="13">
        <f>SUM(E3:G3)</f>
        <v>-279.53000000000003</v>
      </c>
    </row>
    <row r="4" spans="1:9">
      <c r="A4">
        <v>2</v>
      </c>
      <c r="B4" s="7" t="s">
        <v>10</v>
      </c>
      <c r="C4" s="3">
        <f>SUMIF('2016-datos-resumen'!$A$2:$A$20,Comisiones!A4,'2016-datos-resumen'!$F$2:$F$20)</f>
        <v>3230.7000000000003</v>
      </c>
      <c r="D4" s="3">
        <f>SUMIF('2016-datos-resumen'!$A$2:$A$20,Comisiones!$A4,'2016-datos-resumen'!$G$2:$G$20)</f>
        <v>108</v>
      </c>
      <c r="E4" s="1">
        <f>SUMIFS('2016-datos-resumen-comisiones'!$E$2:$E$60,'2016-datos-resumen-comisiones'!$A$2:$A$60,$A4,'2016-datos-resumen-comisiones'!$F$2:$F$60,E$1)</f>
        <v>-135</v>
      </c>
      <c r="F4" s="1">
        <f>SUMIFS('2016-datos-resumen-comisiones'!$E$2:$E$60,'2016-datos-resumen-comisiones'!$A$2:$A$60,$A4,'2016-datos-resumen-comisiones'!$F$2:$F$60,F$1)</f>
        <v>-28.35</v>
      </c>
      <c r="G4" s="1">
        <f>SUMIFS('2016-datos-resumen-comisiones'!$E$2:$E$60,'2016-datos-resumen-comisiones'!$A$2:$A$60,$A4,'2016-datos-resumen-comisiones'!$F$2:$F$60,G$1)</f>
        <v>-29.04</v>
      </c>
      <c r="H4" s="1"/>
      <c r="I4" s="13">
        <f t="shared" ref="I4:I14" si="0">SUM(E4:G4)</f>
        <v>-192.39</v>
      </c>
    </row>
    <row r="5" spans="1:9">
      <c r="A5">
        <v>3</v>
      </c>
      <c r="B5" s="7" t="s">
        <v>9</v>
      </c>
      <c r="C5" s="3">
        <f>SUMIF('2016-datos-resumen'!$A$2:$A$20,Comisiones!A5,'2016-datos-resumen'!$F$2:$F$20)</f>
        <v>2657.41</v>
      </c>
      <c r="D5" s="3">
        <f>SUMIF('2016-datos-resumen'!$A$2:$A$20,Comisiones!$A5,'2016-datos-resumen'!$G$2:$G$20)</f>
        <v>88</v>
      </c>
      <c r="E5" s="1">
        <f>SUMIFS('2016-datos-resumen-comisiones'!$E$2:$E$60,'2016-datos-resumen-comisiones'!$A$2:$A$60,$A5,'2016-datos-resumen-comisiones'!$F$2:$F$60,E$1)</f>
        <v>-132</v>
      </c>
      <c r="F5" s="1">
        <f>SUMIFS('2016-datos-resumen-comisiones'!$E$2:$E$60,'2016-datos-resumen-comisiones'!$A$2:$A$60,$A5,'2016-datos-resumen-comisiones'!$F$2:$F$60,F$1)</f>
        <v>-27.72</v>
      </c>
      <c r="G5" s="1">
        <f>SUMIFS('2016-datos-resumen-comisiones'!$E$2:$E$60,'2016-datos-resumen-comisiones'!$A$2:$A$60,$A5,'2016-datos-resumen-comisiones'!$F$2:$F$60,G$1)</f>
        <v>-29.04</v>
      </c>
      <c r="H5" s="1"/>
      <c r="I5" s="13">
        <f t="shared" si="0"/>
        <v>-188.76</v>
      </c>
    </row>
    <row r="6" spans="1:9">
      <c r="A6">
        <v>4</v>
      </c>
      <c r="B6" s="7" t="s">
        <v>8</v>
      </c>
      <c r="C6" s="3">
        <f>SUMIF('2016-datos-resumen'!$A$2:$A$20,Comisiones!A6,'2016-datos-resumen'!$F$2:$F$20)</f>
        <v>3910.5299999999997</v>
      </c>
      <c r="D6" s="3">
        <f>SUMIF('2016-datos-resumen'!$A$2:$A$20,Comisiones!$A6,'2016-datos-resumen'!$G$2:$G$20)</f>
        <v>102</v>
      </c>
      <c r="E6" s="1">
        <f>SUMIFS('2016-datos-resumen-comisiones'!$E$2:$E$60,'2016-datos-resumen-comisiones'!$A$2:$A$60,$A6,'2016-datos-resumen-comisiones'!$F$2:$F$60,E$1)</f>
        <v>-180</v>
      </c>
      <c r="F6" s="1">
        <f>SUMIFS('2016-datos-resumen-comisiones'!$E$2:$E$60,'2016-datos-resumen-comisiones'!$A$2:$A$60,$A6,'2016-datos-resumen-comisiones'!$F$2:$F$60,F$1)</f>
        <v>-37.81</v>
      </c>
      <c r="G6" s="1">
        <f>SUMIFS('2016-datos-resumen-comisiones'!$E$2:$E$60,'2016-datos-resumen-comisiones'!$A$2:$A$60,$A6,'2016-datos-resumen-comisiones'!$F$2:$F$60,G$1)</f>
        <v>-29.04</v>
      </c>
      <c r="H6" s="1"/>
      <c r="I6" s="13">
        <f t="shared" si="0"/>
        <v>-246.85</v>
      </c>
    </row>
    <row r="7" spans="1:9">
      <c r="A7">
        <v>5</v>
      </c>
      <c r="B7" s="7" t="s">
        <v>7</v>
      </c>
      <c r="C7" s="3">
        <f>SUMIF('2016-datos-resumen'!$A$2:$A$20,Comisiones!A7,'2016-datos-resumen'!$F$2:$F$20)</f>
        <v>2555.29</v>
      </c>
      <c r="D7" s="3">
        <f>SUMIF('2016-datos-resumen'!$A$2:$A$20,Comisiones!$A7,'2016-datos-resumen'!$G$2:$G$20)</f>
        <v>83</v>
      </c>
      <c r="E7" s="1">
        <f>SUMIFS('2016-datos-resumen-comisiones'!$E$2:$E$60,'2016-datos-resumen-comisiones'!$A$2:$A$60,$A7,'2016-datos-resumen-comisiones'!$F$2:$F$60,E$1)</f>
        <v>-124.5</v>
      </c>
      <c r="F7" s="1">
        <f>SUMIFS('2016-datos-resumen-comisiones'!$E$2:$E$60,'2016-datos-resumen-comisiones'!$A$2:$A$60,$A7,'2016-datos-resumen-comisiones'!$F$2:$F$60,F$1)</f>
        <v>-26.15</v>
      </c>
      <c r="G7" s="1">
        <f>SUMIFS('2016-datos-resumen-comisiones'!$E$2:$E$60,'2016-datos-resumen-comisiones'!$A$2:$A$60,$A7,'2016-datos-resumen-comisiones'!$F$2:$F$60,G$1)</f>
        <v>-29.04</v>
      </c>
      <c r="H7" s="1"/>
      <c r="I7" s="13">
        <f t="shared" si="0"/>
        <v>-179.69</v>
      </c>
    </row>
    <row r="8" spans="1:9">
      <c r="A8">
        <v>6</v>
      </c>
      <c r="B8" s="7" t="s">
        <v>6</v>
      </c>
      <c r="C8" s="3">
        <f>SUMIF('2016-datos-resumen'!$A$2:$A$20,Comisiones!A8,'2016-datos-resumen'!$F$2:$F$20)</f>
        <v>2573.3200000000002</v>
      </c>
      <c r="D8" s="3">
        <f>SUMIF('2016-datos-resumen'!$A$2:$A$20,Comisiones!$A8,'2016-datos-resumen'!$G$2:$G$20)</f>
        <v>84</v>
      </c>
      <c r="E8" s="1">
        <f>SUMIFS('2016-datos-resumen-comisiones'!$E$2:$E$60,'2016-datos-resumen-comisiones'!$A$2:$A$60,$A8,'2016-datos-resumen-comisiones'!$F$2:$F$60,E$1)</f>
        <v>-126</v>
      </c>
      <c r="F8" s="1">
        <f>SUMIFS('2016-datos-resumen-comisiones'!$E$2:$E$60,'2016-datos-resumen-comisiones'!$A$2:$A$60,$A8,'2016-datos-resumen-comisiones'!$F$2:$F$60,F$1)</f>
        <v>-26.46</v>
      </c>
      <c r="G8" s="1">
        <f>SUMIFS('2016-datos-resumen-comisiones'!$E$2:$E$60,'2016-datos-resumen-comisiones'!$A$2:$A$60,$A8,'2016-datos-resumen-comisiones'!$F$2:$F$60,G$1)</f>
        <v>-29.04</v>
      </c>
      <c r="H8" s="1"/>
      <c r="I8" s="13">
        <f t="shared" si="0"/>
        <v>-181.5</v>
      </c>
    </row>
    <row r="9" spans="1:9">
      <c r="A9">
        <v>7</v>
      </c>
      <c r="B9" s="7" t="s">
        <v>5</v>
      </c>
      <c r="C9" s="3">
        <f>SUMIF('2016-datos-resumen'!$A$2:$A$20,Comisiones!A9,'2016-datos-resumen'!$F$2:$F$20)</f>
        <v>5880.93</v>
      </c>
      <c r="D9" s="3">
        <f>SUMIF('2016-datos-resumen'!$A$2:$A$20,Comisiones!$A9,'2016-datos-resumen'!$G$2:$G$20)</f>
        <v>114</v>
      </c>
      <c r="E9" s="1">
        <f>SUMIFS('2016-datos-resumen-comisiones'!$E$2:$E$60,'2016-datos-resumen-comisiones'!$A$2:$A$60,$A9,'2016-datos-resumen-comisiones'!$F$2:$F$60,E$1)</f>
        <v>-171</v>
      </c>
      <c r="F9" s="1">
        <f>SUMIFS('2016-datos-resumen-comisiones'!$E$2:$E$60,'2016-datos-resumen-comisiones'!$A$2:$A$60,$A9,'2016-datos-resumen-comisiones'!$F$2:$F$60,F$1)</f>
        <v>-35.92</v>
      </c>
      <c r="G9" s="1">
        <f>SUMIFS('2016-datos-resumen-comisiones'!$E$2:$E$60,'2016-datos-resumen-comisiones'!$A$2:$A$60,$A9,'2016-datos-resumen-comisiones'!$F$2:$F$60,G$1)</f>
        <v>-29.04</v>
      </c>
      <c r="H9" s="1"/>
      <c r="I9" s="13">
        <f t="shared" si="0"/>
        <v>-235.96</v>
      </c>
    </row>
    <row r="10" spans="1:9">
      <c r="A10">
        <v>8</v>
      </c>
      <c r="B10" s="7" t="s">
        <v>4</v>
      </c>
      <c r="C10" s="3">
        <f>SUMIF('2016-datos-resumen'!$A$2:$A$20,Comisiones!A10,'2016-datos-resumen'!$F$2:$F$20)</f>
        <v>2519.23</v>
      </c>
      <c r="D10" s="3">
        <f>SUMIF('2016-datos-resumen'!$A$2:$A$20,Comisiones!$A10,'2016-datos-resumen'!$G$2:$G$20)</f>
        <v>82</v>
      </c>
      <c r="E10" s="1">
        <f>SUMIFS('2016-datos-resumen-comisiones'!$E$2:$E$60,'2016-datos-resumen-comisiones'!$A$2:$A$60,$A10,'2016-datos-resumen-comisiones'!$F$2:$F$60,E$1)</f>
        <v>-123</v>
      </c>
      <c r="F10" s="1">
        <f>SUMIFS('2016-datos-resumen-comisiones'!$E$2:$E$60,'2016-datos-resumen-comisiones'!$A$2:$A$60,$A10,'2016-datos-resumen-comisiones'!$F$2:$F$60,F$1)</f>
        <v>-25.83</v>
      </c>
      <c r="G10" s="1">
        <f>SUMIFS('2016-datos-resumen-comisiones'!$E$2:$E$60,'2016-datos-resumen-comisiones'!$A$2:$A$60,$A10,'2016-datos-resumen-comisiones'!$F$2:$F$60,G$1)</f>
        <v>-29.04</v>
      </c>
      <c r="H10" s="1"/>
      <c r="I10" s="13">
        <f t="shared" si="0"/>
        <v>-177.86999999999998</v>
      </c>
    </row>
    <row r="11" spans="1:9">
      <c r="A11">
        <v>9</v>
      </c>
      <c r="B11" s="7" t="s">
        <v>3</v>
      </c>
      <c r="C11" s="3">
        <f>SUMIF('2016-datos-resumen'!$A$2:$A$20,Comisiones!A11,'2016-datos-resumen'!$F$2:$F$20)</f>
        <v>2519.23</v>
      </c>
      <c r="D11" s="3">
        <f>SUMIF('2016-datos-resumen'!$A$2:$A$20,Comisiones!$A11,'2016-datos-resumen'!$G$2:$G$20)</f>
        <v>82</v>
      </c>
      <c r="E11" s="1">
        <f>SUMIFS('2016-datos-resumen-comisiones'!$E$2:$E$60,'2016-datos-resumen-comisiones'!$A$2:$A$60,$A11,'2016-datos-resumen-comisiones'!$F$2:$F$60,E$1)</f>
        <v>-123</v>
      </c>
      <c r="F11" s="1">
        <f>SUMIFS('2016-datos-resumen-comisiones'!$E$2:$E$60,'2016-datos-resumen-comisiones'!$A$2:$A$60,$A11,'2016-datos-resumen-comisiones'!$F$2:$F$60,F$1)</f>
        <v>-25.83</v>
      </c>
      <c r="G11" s="1">
        <f>SUMIFS('2016-datos-resumen-comisiones'!$E$2:$E$60,'2016-datos-resumen-comisiones'!$A$2:$A$60,$A11,'2016-datos-resumen-comisiones'!$F$2:$F$60,G$1)</f>
        <v>-29.04</v>
      </c>
      <c r="H11" s="1"/>
      <c r="I11" s="13">
        <f t="shared" si="0"/>
        <v>-177.86999999999998</v>
      </c>
    </row>
    <row r="12" spans="1:9">
      <c r="A12">
        <v>10</v>
      </c>
      <c r="B12" s="7" t="s">
        <v>2</v>
      </c>
      <c r="C12" s="3">
        <f>SUMIF('2016-datos-resumen'!$A$2:$A$20,Comisiones!A12,'2016-datos-resumen'!$F$2:$F$20)</f>
        <v>3829.3900000000003</v>
      </c>
      <c r="D12" s="3">
        <f>SUMIF('2016-datos-resumen'!$A$2:$A$20,Comisiones!$A12,'2016-datos-resumen'!$G$2:$G$20)</f>
        <v>100</v>
      </c>
      <c r="E12" s="1">
        <f>SUMIFS('2016-datos-resumen-comisiones'!$E$2:$E$60,'2016-datos-resumen-comisiones'!$A$2:$A$60,$A12,'2016-datos-resumen-comisiones'!$F$2:$F$60,E$1)</f>
        <v>-150</v>
      </c>
      <c r="F12" s="1">
        <f>SUMIFS('2016-datos-resumen-comisiones'!$E$2:$E$60,'2016-datos-resumen-comisiones'!$A$2:$A$60,$A12,'2016-datos-resumen-comisiones'!$F$2:$F$60,F$1)</f>
        <v>-31.5</v>
      </c>
      <c r="G12" s="1">
        <f>SUMIFS('2016-datos-resumen-comisiones'!$E$2:$E$60,'2016-datos-resumen-comisiones'!$A$2:$A$60,$A12,'2016-datos-resumen-comisiones'!$F$2:$F$60,G$1)</f>
        <v>-29.04</v>
      </c>
      <c r="H12" s="1"/>
      <c r="I12" s="13">
        <f t="shared" si="0"/>
        <v>-210.54</v>
      </c>
    </row>
    <row r="13" spans="1:9">
      <c r="A13">
        <v>11</v>
      </c>
      <c r="B13" s="7" t="s">
        <v>1</v>
      </c>
      <c r="C13" s="3">
        <f>SUMIF('2016-datos-resumen'!$A$2:$A$20,Comisiones!A13,'2016-datos-resumen'!$F$2:$F$20)</f>
        <v>2519.23</v>
      </c>
      <c r="D13" s="3">
        <f>SUMIF('2016-datos-resumen'!$A$2:$A$20,Comisiones!$A13,'2016-datos-resumen'!$G$2:$G$20)</f>
        <v>82</v>
      </c>
      <c r="E13" s="1">
        <f>SUMIFS('2016-datos-resumen-comisiones'!$E$2:$E$60,'2016-datos-resumen-comisiones'!$A$2:$A$60,$A13,'2016-datos-resumen-comisiones'!$F$2:$F$60,E$1)</f>
        <v>0</v>
      </c>
      <c r="F13" s="1">
        <f>SUMIFS('2016-datos-resumen-comisiones'!$E$2:$E$60,'2016-datos-resumen-comisiones'!$A$2:$A$60,$A13,'2016-datos-resumen-comisiones'!$F$2:$F$60,F$1)</f>
        <v>0</v>
      </c>
      <c r="G13" s="1">
        <f>SUMIFS('2016-datos-resumen-comisiones'!$E$2:$E$60,'2016-datos-resumen-comisiones'!$A$2:$A$60,$A13,'2016-datos-resumen-comisiones'!$F$2:$F$60,G$1)</f>
        <v>0</v>
      </c>
      <c r="H13" s="1"/>
      <c r="I13" s="13">
        <f t="shared" si="0"/>
        <v>0</v>
      </c>
    </row>
    <row r="14" spans="1:9">
      <c r="A14">
        <v>12</v>
      </c>
      <c r="B14" s="8" t="s">
        <v>0</v>
      </c>
      <c r="C14" s="3">
        <f>SUMIF('2016-datos-resumen'!$A$2:$A$20,Comisiones!A14,'2016-datos-resumen'!$F$2:$F$20)</f>
        <v>0</v>
      </c>
      <c r="D14" s="3">
        <f>SUMIF('2016-datos-resumen'!$A$2:$A$20,Comisiones!$A14,'2016-datos-resumen'!$G$2:$G$20)</f>
        <v>0</v>
      </c>
      <c r="E14" s="1">
        <f>SUMIFS('2016-datos-resumen-comisiones'!$E$2:$E$60,'2016-datos-resumen-comisiones'!$A$2:$A$60,$A14,'2016-datos-resumen-comisiones'!$F$2:$F$60,E$1)</f>
        <v>0</v>
      </c>
      <c r="F14" s="1">
        <f>SUMIFS('2016-datos-resumen-comisiones'!$E$2:$E$60,'2016-datos-resumen-comisiones'!$A$2:$A$60,$A14,'2016-datos-resumen-comisiones'!$F$2:$F$60,F$1)</f>
        <v>0</v>
      </c>
      <c r="G14" s="1">
        <f>SUMIFS('2016-datos-resumen-comisiones'!$E$2:$E$60,'2016-datos-resumen-comisiones'!$A$2:$A$60,$A14,'2016-datos-resumen-comisiones'!$F$2:$F$60,G$1)</f>
        <v>0</v>
      </c>
      <c r="H14" s="1"/>
      <c r="I14" s="13">
        <f t="shared" si="0"/>
        <v>0</v>
      </c>
    </row>
    <row r="15" spans="1:9">
      <c r="B15" s="11"/>
      <c r="C15" s="3"/>
      <c r="D15" s="3"/>
      <c r="E15" s="1"/>
      <c r="F15" s="1"/>
      <c r="G15" s="1"/>
      <c r="H15" s="1"/>
      <c r="I15" s="13">
        <f>SUM(I3:I14)</f>
        <v>-2070.96</v>
      </c>
    </row>
    <row r="16" spans="1:9">
      <c r="B16" s="14" t="s">
        <v>26</v>
      </c>
      <c r="C16" s="1"/>
      <c r="D16" s="1"/>
      <c r="E16" s="13">
        <f>SUM(E3:E14)</f>
        <v>-1471.5</v>
      </c>
      <c r="F16" s="13">
        <f t="shared" ref="F16:G16" si="1">SUM(F3:F14)</f>
        <v>-309.06</v>
      </c>
      <c r="G16" s="13">
        <f t="shared" si="1"/>
        <v>-290.39999999999998</v>
      </c>
      <c r="H16" s="13">
        <f>SUM(E16:G16)</f>
        <v>-2070.96</v>
      </c>
      <c r="I16" s="1"/>
    </row>
    <row r="19" spans="2:2">
      <c r="B19" s="62" t="s">
        <v>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H16" sqref="H16"/>
    </sheetView>
  </sheetViews>
  <sheetFormatPr baseColWidth="10" defaultRowHeight="15"/>
  <cols>
    <col min="2" max="2" width="13.5703125" bestFit="1" customWidth="1"/>
    <col min="3" max="3" width="12.85546875" bestFit="1" customWidth="1"/>
  </cols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38</v>
      </c>
      <c r="K1" t="s">
        <v>48</v>
      </c>
    </row>
    <row r="2" spans="1:11">
      <c r="A2">
        <v>11</v>
      </c>
      <c r="B2" s="15">
        <v>42682</v>
      </c>
      <c r="C2" s="15">
        <v>42686</v>
      </c>
      <c r="D2" t="s">
        <v>33</v>
      </c>
      <c r="E2">
        <v>0</v>
      </c>
      <c r="F2">
        <v>2519.23</v>
      </c>
      <c r="G2">
        <v>82</v>
      </c>
      <c r="H2">
        <v>0</v>
      </c>
      <c r="I2">
        <v>0</v>
      </c>
      <c r="K2" t="s">
        <v>49</v>
      </c>
    </row>
    <row r="3" spans="1:11">
      <c r="A3">
        <v>10</v>
      </c>
      <c r="B3" s="15">
        <v>42660</v>
      </c>
      <c r="C3" s="15">
        <v>42664</v>
      </c>
      <c r="D3" t="s">
        <v>33</v>
      </c>
      <c r="E3">
        <v>0</v>
      </c>
      <c r="F3">
        <v>2519.23</v>
      </c>
      <c r="G3">
        <v>82</v>
      </c>
      <c r="H3">
        <v>63.11</v>
      </c>
      <c r="I3">
        <v>2</v>
      </c>
      <c r="K3" t="s">
        <v>50</v>
      </c>
    </row>
    <row r="4" spans="1:11">
      <c r="A4">
        <v>10</v>
      </c>
      <c r="B4" s="15">
        <v>42660</v>
      </c>
      <c r="C4" s="15">
        <v>42664</v>
      </c>
      <c r="D4" t="s">
        <v>34</v>
      </c>
      <c r="E4">
        <v>0</v>
      </c>
      <c r="F4">
        <v>1310.1600000000001</v>
      </c>
      <c r="G4">
        <v>18</v>
      </c>
      <c r="H4">
        <v>150</v>
      </c>
      <c r="I4">
        <v>1</v>
      </c>
      <c r="K4" t="s">
        <v>51</v>
      </c>
    </row>
    <row r="5" spans="1:11">
      <c r="A5">
        <v>9</v>
      </c>
      <c r="B5" s="15">
        <v>42636</v>
      </c>
      <c r="C5" s="15">
        <v>42640</v>
      </c>
      <c r="D5" t="s">
        <v>33</v>
      </c>
      <c r="E5">
        <v>0</v>
      </c>
      <c r="F5">
        <v>2519.23</v>
      </c>
      <c r="G5">
        <v>82</v>
      </c>
      <c r="H5">
        <v>63.11</v>
      </c>
      <c r="I5">
        <v>2</v>
      </c>
      <c r="K5" t="s">
        <v>52</v>
      </c>
    </row>
    <row r="6" spans="1:11">
      <c r="A6">
        <v>8</v>
      </c>
      <c r="B6" s="15">
        <v>42608</v>
      </c>
      <c r="C6" s="15">
        <v>42612</v>
      </c>
      <c r="D6" t="s">
        <v>33</v>
      </c>
      <c r="E6">
        <v>0</v>
      </c>
      <c r="F6">
        <v>2519.23</v>
      </c>
      <c r="G6">
        <v>82</v>
      </c>
      <c r="H6">
        <v>0</v>
      </c>
      <c r="I6">
        <v>0</v>
      </c>
      <c r="K6" t="s">
        <v>53</v>
      </c>
    </row>
    <row r="7" spans="1:11">
      <c r="A7">
        <v>7</v>
      </c>
      <c r="B7" s="15">
        <v>42585</v>
      </c>
      <c r="C7" s="15">
        <v>42589</v>
      </c>
      <c r="D7" t="s">
        <v>33</v>
      </c>
      <c r="E7">
        <v>0</v>
      </c>
      <c r="F7">
        <v>2519.23</v>
      </c>
      <c r="G7">
        <v>82</v>
      </c>
      <c r="H7">
        <v>60.1</v>
      </c>
      <c r="I7">
        <v>1</v>
      </c>
      <c r="K7" t="s">
        <v>54</v>
      </c>
    </row>
    <row r="8" spans="1:11">
      <c r="A8">
        <v>7</v>
      </c>
      <c r="B8" s="15">
        <v>42585</v>
      </c>
      <c r="C8" s="15">
        <v>42589</v>
      </c>
      <c r="D8" t="s">
        <v>35</v>
      </c>
      <c r="E8">
        <v>0</v>
      </c>
      <c r="F8">
        <v>2006.46</v>
      </c>
      <c r="G8">
        <v>13</v>
      </c>
      <c r="H8">
        <v>0</v>
      </c>
      <c r="I8">
        <v>0</v>
      </c>
      <c r="K8" t="s">
        <v>55</v>
      </c>
    </row>
    <row r="9" spans="1:11">
      <c r="A9">
        <v>7</v>
      </c>
      <c r="B9" s="15">
        <v>42585</v>
      </c>
      <c r="C9" s="15">
        <v>42589</v>
      </c>
      <c r="D9" t="s">
        <v>34</v>
      </c>
      <c r="E9">
        <v>0</v>
      </c>
      <c r="F9">
        <v>1355.24</v>
      </c>
      <c r="G9">
        <v>19</v>
      </c>
      <c r="H9">
        <v>150</v>
      </c>
      <c r="I9">
        <v>1</v>
      </c>
      <c r="K9" t="s">
        <v>56</v>
      </c>
    </row>
    <row r="10" spans="1:11">
      <c r="A10">
        <v>6</v>
      </c>
      <c r="B10" s="15">
        <v>42545</v>
      </c>
      <c r="C10" s="15">
        <v>42549</v>
      </c>
      <c r="D10" t="s">
        <v>33</v>
      </c>
      <c r="E10">
        <v>0</v>
      </c>
      <c r="F10">
        <v>2573.3200000000002</v>
      </c>
      <c r="G10">
        <v>84</v>
      </c>
      <c r="H10">
        <v>54.09</v>
      </c>
      <c r="I10">
        <v>2</v>
      </c>
      <c r="K10" t="s">
        <v>57</v>
      </c>
    </row>
    <row r="11" spans="1:11">
      <c r="A11">
        <v>5</v>
      </c>
      <c r="B11" s="15">
        <v>42514</v>
      </c>
      <c r="C11" s="15">
        <v>42518</v>
      </c>
      <c r="D11" t="s">
        <v>33</v>
      </c>
      <c r="E11">
        <v>0</v>
      </c>
      <c r="F11">
        <v>2555.29</v>
      </c>
      <c r="G11">
        <v>83</v>
      </c>
      <c r="H11">
        <v>0</v>
      </c>
      <c r="I11">
        <v>0</v>
      </c>
      <c r="K11" t="s">
        <v>58</v>
      </c>
    </row>
    <row r="12" spans="1:11">
      <c r="A12">
        <v>4</v>
      </c>
      <c r="B12" s="15">
        <v>42472</v>
      </c>
      <c r="C12" s="15">
        <v>42476</v>
      </c>
      <c r="D12" t="s">
        <v>33</v>
      </c>
      <c r="E12">
        <v>0</v>
      </c>
      <c r="F12">
        <v>2555.29</v>
      </c>
      <c r="G12">
        <v>83</v>
      </c>
      <c r="H12">
        <v>16.53</v>
      </c>
      <c r="I12">
        <v>1</v>
      </c>
      <c r="K12" t="s">
        <v>59</v>
      </c>
    </row>
    <row r="13" spans="1:11">
      <c r="A13">
        <v>4</v>
      </c>
      <c r="B13" s="15">
        <v>42472</v>
      </c>
      <c r="C13" s="15">
        <v>42476</v>
      </c>
      <c r="D13" t="s">
        <v>34</v>
      </c>
      <c r="E13">
        <v>0</v>
      </c>
      <c r="F13">
        <v>1355.24</v>
      </c>
      <c r="G13">
        <v>19</v>
      </c>
      <c r="H13">
        <v>348.48</v>
      </c>
      <c r="I13">
        <v>5</v>
      </c>
      <c r="K13" t="s">
        <v>59</v>
      </c>
    </row>
    <row r="14" spans="1:11">
      <c r="A14">
        <v>3</v>
      </c>
      <c r="B14" s="15">
        <v>42452</v>
      </c>
      <c r="C14" s="15">
        <v>42456</v>
      </c>
      <c r="D14" t="s">
        <v>33</v>
      </c>
      <c r="E14">
        <v>0</v>
      </c>
      <c r="F14">
        <v>2657.41</v>
      </c>
      <c r="G14">
        <v>88</v>
      </c>
      <c r="H14">
        <v>118.65</v>
      </c>
      <c r="I14">
        <v>6</v>
      </c>
      <c r="K14" t="s">
        <v>59</v>
      </c>
    </row>
    <row r="15" spans="1:11">
      <c r="A15">
        <v>2</v>
      </c>
      <c r="B15" s="15">
        <v>42472</v>
      </c>
      <c r="C15" s="15">
        <v>42476</v>
      </c>
      <c r="D15" t="s">
        <v>33</v>
      </c>
      <c r="E15">
        <v>1</v>
      </c>
      <c r="F15">
        <v>528.16999999999996</v>
      </c>
      <c r="G15">
        <v>18</v>
      </c>
      <c r="H15">
        <v>6.01</v>
      </c>
      <c r="I15">
        <v>1</v>
      </c>
      <c r="K15" t="s">
        <v>60</v>
      </c>
    </row>
    <row r="16" spans="1:11">
      <c r="A16">
        <v>2</v>
      </c>
      <c r="B16" s="15">
        <v>42401</v>
      </c>
      <c r="C16" s="15">
        <v>42405</v>
      </c>
      <c r="D16" t="s">
        <v>33</v>
      </c>
      <c r="E16">
        <v>0</v>
      </c>
      <c r="F16">
        <v>2702.53</v>
      </c>
      <c r="G16">
        <v>90</v>
      </c>
      <c r="H16">
        <v>633.39</v>
      </c>
      <c r="I16">
        <v>23</v>
      </c>
      <c r="K16" t="s">
        <v>59</v>
      </c>
    </row>
    <row r="17" spans="1:11">
      <c r="A17">
        <v>1</v>
      </c>
      <c r="B17" s="15">
        <v>42381</v>
      </c>
      <c r="C17" s="15">
        <v>42381</v>
      </c>
      <c r="D17" t="s">
        <v>35</v>
      </c>
      <c r="E17">
        <v>0</v>
      </c>
      <c r="F17">
        <v>2006.46</v>
      </c>
      <c r="G17">
        <v>13</v>
      </c>
      <c r="H17">
        <v>0</v>
      </c>
      <c r="I17">
        <v>0</v>
      </c>
      <c r="K17" t="s">
        <v>59</v>
      </c>
    </row>
    <row r="18" spans="1:11">
      <c r="A18">
        <v>1</v>
      </c>
      <c r="B18" s="15">
        <v>42381</v>
      </c>
      <c r="C18" s="15">
        <v>42381</v>
      </c>
      <c r="D18" t="s">
        <v>36</v>
      </c>
      <c r="E18">
        <v>0</v>
      </c>
      <c r="F18">
        <v>4470.08</v>
      </c>
      <c r="G18">
        <v>17</v>
      </c>
      <c r="H18">
        <v>200</v>
      </c>
      <c r="I18">
        <v>1</v>
      </c>
      <c r="K18" t="s">
        <v>59</v>
      </c>
    </row>
    <row r="19" spans="1:11">
      <c r="A19">
        <v>1</v>
      </c>
      <c r="B19" s="15">
        <v>42381</v>
      </c>
      <c r="C19" s="15">
        <v>42381</v>
      </c>
      <c r="D19" t="s">
        <v>33</v>
      </c>
      <c r="E19">
        <v>0</v>
      </c>
      <c r="F19">
        <v>2702.53</v>
      </c>
      <c r="G19">
        <v>90</v>
      </c>
      <c r="H19">
        <v>0</v>
      </c>
      <c r="I19">
        <v>0</v>
      </c>
      <c r="K19" t="s">
        <v>59</v>
      </c>
    </row>
    <row r="20" spans="1:11">
      <c r="A20">
        <v>1</v>
      </c>
      <c r="B20" s="15">
        <v>42381</v>
      </c>
      <c r="C20" s="15">
        <v>42381</v>
      </c>
      <c r="D20" t="s">
        <v>34</v>
      </c>
      <c r="E20">
        <v>0</v>
      </c>
      <c r="F20">
        <v>1355.24</v>
      </c>
      <c r="G20">
        <v>19</v>
      </c>
      <c r="H20">
        <v>0</v>
      </c>
      <c r="I20">
        <v>0</v>
      </c>
      <c r="K20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topLeftCell="A26" workbookViewId="0">
      <selection activeCell="G48" sqref="G48"/>
    </sheetView>
  </sheetViews>
  <sheetFormatPr baseColWidth="10" defaultRowHeight="15"/>
  <cols>
    <col min="1" max="1" width="11.85546875" style="62" bestFit="1" customWidth="1"/>
    <col min="3" max="3" width="32.28515625" bestFit="1" customWidth="1"/>
  </cols>
  <sheetData>
    <row r="1" spans="1:6">
      <c r="B1" s="62" t="s">
        <v>31</v>
      </c>
      <c r="C1" s="62" t="s">
        <v>48</v>
      </c>
      <c r="D1" s="62" t="s">
        <v>84</v>
      </c>
      <c r="E1" s="62" t="s">
        <v>44</v>
      </c>
      <c r="F1" s="62" t="s">
        <v>32</v>
      </c>
    </row>
    <row r="2" spans="1:6">
      <c r="A2" s="62">
        <f>MONTH($B2)</f>
        <v>10</v>
      </c>
      <c r="B2" s="64" t="s">
        <v>83</v>
      </c>
      <c r="C2" s="64" t="s">
        <v>67</v>
      </c>
      <c r="D2" s="64" t="s">
        <v>83</v>
      </c>
      <c r="E2" s="63">
        <v>-29.04</v>
      </c>
      <c r="F2" s="16" t="s">
        <v>87</v>
      </c>
    </row>
    <row r="3" spans="1:6" s="57" customFormat="1">
      <c r="A3" s="62">
        <f t="shared" ref="A3:A12" si="0">MONTH($B3)</f>
        <v>10</v>
      </c>
      <c r="B3" s="61" t="s">
        <v>82</v>
      </c>
      <c r="C3" s="61" t="s">
        <v>64</v>
      </c>
      <c r="D3" s="61" t="s">
        <v>82</v>
      </c>
      <c r="E3" s="60">
        <v>-5.67</v>
      </c>
      <c r="F3" s="16" t="s">
        <v>86</v>
      </c>
    </row>
    <row r="4" spans="1:6" s="57" customFormat="1">
      <c r="A4" s="62">
        <f t="shared" si="0"/>
        <v>10</v>
      </c>
      <c r="B4" s="61" t="s">
        <v>82</v>
      </c>
      <c r="C4" s="61" t="s">
        <v>63</v>
      </c>
      <c r="D4" s="61" t="s">
        <v>82</v>
      </c>
      <c r="E4" s="60">
        <v>-27</v>
      </c>
      <c r="F4" s="16" t="s">
        <v>85</v>
      </c>
    </row>
    <row r="5" spans="1:6" s="57" customFormat="1">
      <c r="A5" s="62">
        <f t="shared" si="0"/>
        <v>10</v>
      </c>
      <c r="B5" s="61" t="s">
        <v>82</v>
      </c>
      <c r="C5" s="61" t="s">
        <v>64</v>
      </c>
      <c r="D5" s="61" t="s">
        <v>82</v>
      </c>
      <c r="E5" s="60">
        <v>-25.83</v>
      </c>
      <c r="F5" s="16" t="s">
        <v>86</v>
      </c>
    </row>
    <row r="6" spans="1:6" s="57" customFormat="1">
      <c r="A6" s="62">
        <f t="shared" si="0"/>
        <v>10</v>
      </c>
      <c r="B6" s="61" t="s">
        <v>82</v>
      </c>
      <c r="C6" s="61" t="s">
        <v>63</v>
      </c>
      <c r="D6" s="61" t="s">
        <v>82</v>
      </c>
      <c r="E6" s="60">
        <v>-123</v>
      </c>
      <c r="F6" s="16" t="s">
        <v>85</v>
      </c>
    </row>
    <row r="7" spans="1:6">
      <c r="A7" s="62">
        <f t="shared" si="0"/>
        <v>9</v>
      </c>
      <c r="B7" s="59" t="s">
        <v>80</v>
      </c>
      <c r="C7" s="59" t="s">
        <v>67</v>
      </c>
      <c r="D7" s="59" t="s">
        <v>80</v>
      </c>
      <c r="E7" s="58">
        <v>-29.04</v>
      </c>
      <c r="F7" s="16" t="s">
        <v>87</v>
      </c>
    </row>
    <row r="8" spans="1:6">
      <c r="A8" s="62">
        <f t="shared" si="0"/>
        <v>9</v>
      </c>
      <c r="B8" s="59" t="s">
        <v>81</v>
      </c>
      <c r="C8" s="59" t="s">
        <v>64</v>
      </c>
      <c r="D8" s="59" t="s">
        <v>81</v>
      </c>
      <c r="E8" s="58">
        <v>-25.83</v>
      </c>
      <c r="F8" s="16" t="s">
        <v>86</v>
      </c>
    </row>
    <row r="9" spans="1:6">
      <c r="A9" s="62">
        <f t="shared" si="0"/>
        <v>9</v>
      </c>
      <c r="B9" s="59" t="s">
        <v>81</v>
      </c>
      <c r="C9" s="59" t="s">
        <v>63</v>
      </c>
      <c r="D9" s="59" t="s">
        <v>81</v>
      </c>
      <c r="E9" s="58">
        <v>-123</v>
      </c>
      <c r="F9" s="16" t="s">
        <v>85</v>
      </c>
    </row>
    <row r="10" spans="1:6">
      <c r="A10" s="62">
        <f t="shared" si="0"/>
        <v>8</v>
      </c>
      <c r="B10" s="56" t="s">
        <v>79</v>
      </c>
      <c r="C10" s="56" t="s">
        <v>67</v>
      </c>
      <c r="D10" s="56" t="s">
        <v>79</v>
      </c>
      <c r="E10" s="55">
        <v>-29.04</v>
      </c>
      <c r="F10" s="16" t="s">
        <v>87</v>
      </c>
    </row>
    <row r="11" spans="1:6">
      <c r="A11" s="62">
        <f t="shared" si="0"/>
        <v>8</v>
      </c>
      <c r="B11" s="56" t="s">
        <v>79</v>
      </c>
      <c r="C11" s="56" t="s">
        <v>64</v>
      </c>
      <c r="D11" s="56" t="s">
        <v>79</v>
      </c>
      <c r="E11" s="55">
        <v>-25.83</v>
      </c>
      <c r="F11" s="16" t="s">
        <v>86</v>
      </c>
    </row>
    <row r="12" spans="1:6">
      <c r="A12" s="62">
        <f t="shared" si="0"/>
        <v>8</v>
      </c>
      <c r="B12" s="56" t="s">
        <v>79</v>
      </c>
      <c r="C12" s="56" t="s">
        <v>63</v>
      </c>
      <c r="D12" s="56" t="s">
        <v>79</v>
      </c>
      <c r="E12" s="55">
        <v>-123</v>
      </c>
      <c r="F12" s="16" t="s">
        <v>85</v>
      </c>
    </row>
    <row r="13" spans="1:6">
      <c r="A13" s="62">
        <v>7</v>
      </c>
      <c r="B13" s="54" t="s">
        <v>78</v>
      </c>
      <c r="C13" s="54" t="s">
        <v>64</v>
      </c>
      <c r="D13" s="54" t="s">
        <v>78</v>
      </c>
      <c r="E13" s="53">
        <v>-4.0999999999999996</v>
      </c>
      <c r="F13" s="16" t="s">
        <v>86</v>
      </c>
    </row>
    <row r="14" spans="1:6">
      <c r="A14" s="62">
        <v>7</v>
      </c>
      <c r="B14" s="54" t="s">
        <v>78</v>
      </c>
      <c r="C14" s="54" t="s">
        <v>63</v>
      </c>
      <c r="D14" s="54" t="s">
        <v>78</v>
      </c>
      <c r="E14" s="53">
        <v>-19.5</v>
      </c>
      <c r="F14" s="16" t="s">
        <v>85</v>
      </c>
    </row>
    <row r="15" spans="1:6">
      <c r="A15" s="62">
        <v>7</v>
      </c>
      <c r="B15" s="54" t="s">
        <v>78</v>
      </c>
      <c r="C15" s="54" t="s">
        <v>64</v>
      </c>
      <c r="D15" s="54" t="s">
        <v>78</v>
      </c>
      <c r="E15" s="53">
        <v>-5.99</v>
      </c>
      <c r="F15" s="16" t="s">
        <v>86</v>
      </c>
    </row>
    <row r="16" spans="1:6">
      <c r="A16" s="62">
        <v>7</v>
      </c>
      <c r="B16" s="54" t="s">
        <v>78</v>
      </c>
      <c r="C16" s="54" t="s">
        <v>63</v>
      </c>
      <c r="D16" s="54" t="s">
        <v>78</v>
      </c>
      <c r="E16" s="53">
        <v>-28.5</v>
      </c>
      <c r="F16" s="16" t="s">
        <v>85</v>
      </c>
    </row>
    <row r="17" spans="1:6">
      <c r="A17" s="62">
        <v>7</v>
      </c>
      <c r="B17" s="54" t="s">
        <v>78</v>
      </c>
      <c r="C17" s="54" t="s">
        <v>64</v>
      </c>
      <c r="D17" s="54" t="s">
        <v>78</v>
      </c>
      <c r="E17" s="53">
        <v>-25.83</v>
      </c>
      <c r="F17" s="16" t="s">
        <v>86</v>
      </c>
    </row>
    <row r="18" spans="1:6">
      <c r="A18" s="62">
        <v>7</v>
      </c>
      <c r="B18" s="54" t="s">
        <v>78</v>
      </c>
      <c r="C18" s="54" t="s">
        <v>63</v>
      </c>
      <c r="D18" s="54" t="s">
        <v>78</v>
      </c>
      <c r="E18" s="53">
        <v>-123</v>
      </c>
      <c r="F18" s="16" t="s">
        <v>85</v>
      </c>
    </row>
    <row r="19" spans="1:6">
      <c r="A19" s="62">
        <f t="shared" ref="A19:A49" si="1">MONTH($B19)</f>
        <v>7</v>
      </c>
      <c r="B19" s="52" t="s">
        <v>77</v>
      </c>
      <c r="C19" s="52" t="s">
        <v>67</v>
      </c>
      <c r="D19" s="52" t="s">
        <v>77</v>
      </c>
      <c r="E19" s="51">
        <v>-29.04</v>
      </c>
      <c r="F19" s="16" t="s">
        <v>87</v>
      </c>
    </row>
    <row r="20" spans="1:6">
      <c r="A20" s="62">
        <f t="shared" si="1"/>
        <v>6</v>
      </c>
      <c r="B20" s="50" t="s">
        <v>75</v>
      </c>
      <c r="C20" s="50" t="s">
        <v>67</v>
      </c>
      <c r="D20" s="50" t="s">
        <v>75</v>
      </c>
      <c r="E20" s="49">
        <v>-29.04</v>
      </c>
      <c r="F20" s="16" t="s">
        <v>87</v>
      </c>
    </row>
    <row r="21" spans="1:6">
      <c r="A21" s="62">
        <f t="shared" si="1"/>
        <v>6</v>
      </c>
      <c r="B21" s="50" t="s">
        <v>76</v>
      </c>
      <c r="C21" s="50" t="s">
        <v>64</v>
      </c>
      <c r="D21" s="50" t="s">
        <v>76</v>
      </c>
      <c r="E21" s="49">
        <v>-26.46</v>
      </c>
      <c r="F21" s="16" t="s">
        <v>86</v>
      </c>
    </row>
    <row r="22" spans="1:6">
      <c r="A22" s="62">
        <f t="shared" si="1"/>
        <v>6</v>
      </c>
      <c r="B22" s="50" t="s">
        <v>76</v>
      </c>
      <c r="C22" s="50" t="s">
        <v>63</v>
      </c>
      <c r="D22" s="50" t="s">
        <v>76</v>
      </c>
      <c r="E22" s="49">
        <v>-126</v>
      </c>
      <c r="F22" s="16" t="s">
        <v>85</v>
      </c>
    </row>
    <row r="23" spans="1:6">
      <c r="A23" s="62">
        <f t="shared" si="1"/>
        <v>5</v>
      </c>
      <c r="B23" s="48" t="s">
        <v>74</v>
      </c>
      <c r="C23" s="48" t="s">
        <v>67</v>
      </c>
      <c r="D23" s="48" t="s">
        <v>74</v>
      </c>
      <c r="E23" s="47">
        <v>-29.04</v>
      </c>
      <c r="F23" s="16" t="s">
        <v>87</v>
      </c>
    </row>
    <row r="24" spans="1:6">
      <c r="A24" s="62">
        <f t="shared" si="1"/>
        <v>5</v>
      </c>
      <c r="B24" s="48" t="s">
        <v>74</v>
      </c>
      <c r="C24" s="48" t="s">
        <v>64</v>
      </c>
      <c r="D24" s="48" t="s">
        <v>74</v>
      </c>
      <c r="E24" s="47">
        <v>-26.15</v>
      </c>
      <c r="F24" s="16" t="s">
        <v>86</v>
      </c>
    </row>
    <row r="25" spans="1:6">
      <c r="A25" s="62">
        <f t="shared" si="1"/>
        <v>5</v>
      </c>
      <c r="B25" s="48" t="s">
        <v>74</v>
      </c>
      <c r="C25" s="48" t="s">
        <v>63</v>
      </c>
      <c r="D25" s="48" t="s">
        <v>74</v>
      </c>
      <c r="E25" s="47">
        <v>-124.5</v>
      </c>
      <c r="F25" s="16" t="s">
        <v>85</v>
      </c>
    </row>
    <row r="26" spans="1:6">
      <c r="A26" s="62">
        <f t="shared" si="1"/>
        <v>4</v>
      </c>
      <c r="B26" s="46" t="s">
        <v>73</v>
      </c>
      <c r="C26" s="46" t="s">
        <v>67</v>
      </c>
      <c r="D26" s="46" t="s">
        <v>73</v>
      </c>
      <c r="E26" s="45">
        <v>-29.04</v>
      </c>
      <c r="F26" s="16" t="s">
        <v>87</v>
      </c>
    </row>
    <row r="27" spans="1:6">
      <c r="A27" s="62">
        <f t="shared" si="1"/>
        <v>4</v>
      </c>
      <c r="B27" s="44" t="s">
        <v>72</v>
      </c>
      <c r="C27" s="44" t="s">
        <v>64</v>
      </c>
      <c r="D27" s="44" t="s">
        <v>72</v>
      </c>
      <c r="E27" s="43">
        <v>-5.99</v>
      </c>
      <c r="F27" s="16" t="s">
        <v>86</v>
      </c>
    </row>
    <row r="28" spans="1:6">
      <c r="A28" s="62">
        <f t="shared" si="1"/>
        <v>4</v>
      </c>
      <c r="B28" s="44" t="s">
        <v>72</v>
      </c>
      <c r="C28" s="44" t="s">
        <v>63</v>
      </c>
      <c r="D28" s="44" t="s">
        <v>72</v>
      </c>
      <c r="E28" s="43">
        <v>-28.5</v>
      </c>
      <c r="F28" s="16" t="s">
        <v>85</v>
      </c>
    </row>
    <row r="29" spans="1:6">
      <c r="A29" s="62">
        <f t="shared" si="1"/>
        <v>4</v>
      </c>
      <c r="B29" s="42" t="s">
        <v>72</v>
      </c>
      <c r="C29" s="42" t="s">
        <v>64</v>
      </c>
      <c r="D29" s="42" t="s">
        <v>72</v>
      </c>
      <c r="E29" s="41">
        <v>-26.15</v>
      </c>
      <c r="F29" s="16" t="s">
        <v>86</v>
      </c>
    </row>
    <row r="30" spans="1:6">
      <c r="A30" s="62">
        <f t="shared" si="1"/>
        <v>4</v>
      </c>
      <c r="B30" s="42" t="s">
        <v>72</v>
      </c>
      <c r="C30" s="42" t="s">
        <v>63</v>
      </c>
      <c r="D30" s="42" t="s">
        <v>72</v>
      </c>
      <c r="E30" s="41">
        <v>-124.5</v>
      </c>
      <c r="F30" s="16" t="s">
        <v>85</v>
      </c>
    </row>
    <row r="31" spans="1:6">
      <c r="A31" s="62">
        <f t="shared" si="1"/>
        <v>4</v>
      </c>
      <c r="B31" s="40" t="s">
        <v>72</v>
      </c>
      <c r="C31" s="40" t="s">
        <v>64</v>
      </c>
      <c r="D31" s="40" t="s">
        <v>72</v>
      </c>
      <c r="E31" s="39">
        <v>-5.67</v>
      </c>
      <c r="F31" s="16" t="s">
        <v>86</v>
      </c>
    </row>
    <row r="32" spans="1:6">
      <c r="A32" s="62">
        <f t="shared" si="1"/>
        <v>4</v>
      </c>
      <c r="B32" s="40" t="s">
        <v>72</v>
      </c>
      <c r="C32" s="40" t="s">
        <v>63</v>
      </c>
      <c r="D32" s="40" t="s">
        <v>72</v>
      </c>
      <c r="E32" s="39">
        <v>-27</v>
      </c>
      <c r="F32" s="16" t="s">
        <v>85</v>
      </c>
    </row>
    <row r="33" spans="1:7">
      <c r="A33" s="62">
        <f t="shared" si="1"/>
        <v>3</v>
      </c>
      <c r="B33" s="38" t="s">
        <v>71</v>
      </c>
      <c r="C33" s="38" t="s">
        <v>67</v>
      </c>
      <c r="D33" s="38" t="s">
        <v>71</v>
      </c>
      <c r="E33" s="37">
        <v>-29.04</v>
      </c>
      <c r="F33" s="16" t="s">
        <v>87</v>
      </c>
    </row>
    <row r="34" spans="1:7">
      <c r="A34" s="62">
        <f t="shared" si="1"/>
        <v>3</v>
      </c>
      <c r="B34" s="36" t="s">
        <v>70</v>
      </c>
      <c r="C34" s="36" t="s">
        <v>64</v>
      </c>
      <c r="D34" s="36" t="s">
        <v>70</v>
      </c>
      <c r="E34" s="35">
        <v>-27.72</v>
      </c>
      <c r="F34" s="16" t="s">
        <v>86</v>
      </c>
    </row>
    <row r="35" spans="1:7">
      <c r="A35" s="62">
        <f t="shared" si="1"/>
        <v>3</v>
      </c>
      <c r="B35" s="36" t="s">
        <v>70</v>
      </c>
      <c r="C35" s="36" t="s">
        <v>63</v>
      </c>
      <c r="D35" s="36" t="s">
        <v>70</v>
      </c>
      <c r="E35" s="35">
        <v>-132</v>
      </c>
      <c r="F35" s="16" t="s">
        <v>85</v>
      </c>
    </row>
    <row r="36" spans="1:7">
      <c r="A36" s="62">
        <f t="shared" si="1"/>
        <v>2</v>
      </c>
      <c r="B36" s="34" t="s">
        <v>69</v>
      </c>
      <c r="C36" s="34" t="s">
        <v>67</v>
      </c>
      <c r="D36" s="34" t="s">
        <v>69</v>
      </c>
      <c r="E36" s="33">
        <v>-29.04</v>
      </c>
      <c r="F36" s="16" t="s">
        <v>87</v>
      </c>
    </row>
    <row r="37" spans="1:7">
      <c r="A37" s="62">
        <f t="shared" si="1"/>
        <v>2</v>
      </c>
      <c r="B37" s="32" t="s">
        <v>68</v>
      </c>
      <c r="C37" s="32" t="s">
        <v>64</v>
      </c>
      <c r="D37" s="32" t="s">
        <v>68</v>
      </c>
      <c r="E37" s="31">
        <v>-28.35</v>
      </c>
      <c r="F37" s="16" t="s">
        <v>86</v>
      </c>
    </row>
    <row r="38" spans="1:7">
      <c r="A38" s="62">
        <f t="shared" si="1"/>
        <v>2</v>
      </c>
      <c r="B38" s="32" t="s">
        <v>68</v>
      </c>
      <c r="C38" s="32" t="s">
        <v>63</v>
      </c>
      <c r="D38" s="32" t="s">
        <v>68</v>
      </c>
      <c r="E38" s="31">
        <v>-135</v>
      </c>
      <c r="F38" s="16" t="s">
        <v>85</v>
      </c>
    </row>
    <row r="39" spans="1:7">
      <c r="A39" s="62">
        <f t="shared" si="1"/>
        <v>1</v>
      </c>
      <c r="B39" s="30" t="s">
        <v>66</v>
      </c>
      <c r="C39" s="30" t="s">
        <v>67</v>
      </c>
      <c r="D39" s="30" t="s">
        <v>66</v>
      </c>
      <c r="E39" s="29">
        <v>-29.04</v>
      </c>
      <c r="F39" s="16" t="s">
        <v>87</v>
      </c>
    </row>
    <row r="40" spans="1:7">
      <c r="A40" s="62">
        <f t="shared" si="1"/>
        <v>1</v>
      </c>
      <c r="B40" s="28" t="s">
        <v>65</v>
      </c>
      <c r="C40" s="28" t="s">
        <v>64</v>
      </c>
      <c r="D40" s="28" t="s">
        <v>65</v>
      </c>
      <c r="E40" s="27">
        <v>-26.78</v>
      </c>
      <c r="F40" s="16" t="s">
        <v>86</v>
      </c>
    </row>
    <row r="41" spans="1:7">
      <c r="A41" s="62">
        <f t="shared" si="1"/>
        <v>1</v>
      </c>
      <c r="B41" s="28" t="s">
        <v>65</v>
      </c>
      <c r="C41" s="28" t="s">
        <v>63</v>
      </c>
      <c r="D41" s="28" t="s">
        <v>65</v>
      </c>
      <c r="E41" s="27">
        <v>-127.5</v>
      </c>
      <c r="F41" s="16" t="s">
        <v>85</v>
      </c>
    </row>
    <row r="42" spans="1:7">
      <c r="A42" s="62">
        <f t="shared" si="1"/>
        <v>1</v>
      </c>
      <c r="B42" s="26" t="s">
        <v>65</v>
      </c>
      <c r="C42" s="26" t="s">
        <v>64</v>
      </c>
      <c r="D42" s="26" t="s">
        <v>65</v>
      </c>
      <c r="E42" s="25">
        <v>-5.67</v>
      </c>
      <c r="F42" s="16" t="s">
        <v>86</v>
      </c>
    </row>
    <row r="43" spans="1:7">
      <c r="A43" s="62">
        <f t="shared" si="1"/>
        <v>1</v>
      </c>
      <c r="B43" s="26" t="s">
        <v>65</v>
      </c>
      <c r="C43" s="26" t="s">
        <v>63</v>
      </c>
      <c r="D43" s="26" t="s">
        <v>65</v>
      </c>
      <c r="E43" s="25">
        <v>-27</v>
      </c>
      <c r="F43" s="16" t="s">
        <v>85</v>
      </c>
    </row>
    <row r="44" spans="1:7">
      <c r="A44" s="62">
        <f t="shared" si="1"/>
        <v>1</v>
      </c>
      <c r="B44" s="24" t="s">
        <v>65</v>
      </c>
      <c r="C44" s="24" t="s">
        <v>64</v>
      </c>
      <c r="D44" s="24" t="s">
        <v>65</v>
      </c>
      <c r="E44" s="23">
        <v>-4.0999999999999996</v>
      </c>
      <c r="F44" s="16" t="s">
        <v>86</v>
      </c>
    </row>
    <row r="45" spans="1:7">
      <c r="A45" s="62">
        <f t="shared" si="1"/>
        <v>1</v>
      </c>
      <c r="B45" s="24" t="s">
        <v>65</v>
      </c>
      <c r="C45" s="24" t="s">
        <v>63</v>
      </c>
      <c r="D45" s="24" t="s">
        <v>65</v>
      </c>
      <c r="E45" s="23">
        <v>-19.5</v>
      </c>
      <c r="F45" s="16" t="s">
        <v>85</v>
      </c>
    </row>
    <row r="46" spans="1:7">
      <c r="A46" s="62">
        <f t="shared" si="1"/>
        <v>1</v>
      </c>
      <c r="B46" s="22" t="s">
        <v>65</v>
      </c>
      <c r="C46" s="22" t="s">
        <v>64</v>
      </c>
      <c r="D46" s="22" t="s">
        <v>65</v>
      </c>
      <c r="E46" s="21">
        <v>-5.36</v>
      </c>
      <c r="F46" s="16" t="s">
        <v>86</v>
      </c>
    </row>
    <row r="47" spans="1:7">
      <c r="A47" s="62">
        <f t="shared" si="1"/>
        <v>1</v>
      </c>
      <c r="B47" s="22" t="s">
        <v>65</v>
      </c>
      <c r="C47" s="22" t="s">
        <v>63</v>
      </c>
      <c r="D47" s="22" t="s">
        <v>65</v>
      </c>
      <c r="E47" s="21">
        <v>-25.5</v>
      </c>
      <c r="F47" s="16" t="s">
        <v>85</v>
      </c>
    </row>
    <row r="48" spans="1:7">
      <c r="A48" s="62">
        <f t="shared" si="1"/>
        <v>1</v>
      </c>
      <c r="B48" s="20" t="s">
        <v>62</v>
      </c>
      <c r="C48" s="20" t="s">
        <v>64</v>
      </c>
      <c r="D48" s="20" t="s">
        <v>62</v>
      </c>
      <c r="E48" s="19">
        <v>-1.58</v>
      </c>
      <c r="F48" s="16" t="s">
        <v>86</v>
      </c>
      <c r="G48" s="1">
        <f>E48+E46+E44+E42+E40</f>
        <v>-43.49</v>
      </c>
    </row>
    <row r="49" spans="1:7">
      <c r="A49" s="62">
        <f t="shared" si="1"/>
        <v>1</v>
      </c>
      <c r="B49" s="18" t="s">
        <v>62</v>
      </c>
      <c r="C49" s="18" t="s">
        <v>63</v>
      </c>
      <c r="D49" s="18" t="s">
        <v>62</v>
      </c>
      <c r="E49" s="17">
        <v>-7.5</v>
      </c>
      <c r="F49" s="16" t="s">
        <v>85</v>
      </c>
      <c r="G49" s="1">
        <f>E49+E47+E45+E43+E41</f>
        <v>-207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Comisiones</vt:lpstr>
      <vt:lpstr>2016-datos-resumen</vt:lpstr>
      <vt:lpstr>2016-datos-resumen-comisiones</vt:lpstr>
    </vt:vector>
  </TitlesOfParts>
  <Company>INDRA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fmerino</dc:creator>
  <cp:lastModifiedBy>fmerino</cp:lastModifiedBy>
  <dcterms:created xsi:type="dcterms:W3CDTF">2016-11-11T05:20:45Z</dcterms:created>
  <dcterms:modified xsi:type="dcterms:W3CDTF">2016-11-11T09:10:40Z</dcterms:modified>
</cp:coreProperties>
</file>