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ndidates" sheetId="1" r:id="rId3"/>
    <sheet state="visible" name="Perfiles" sheetId="2" r:id="rId4"/>
  </sheets>
  <definedNames>
    <definedName hidden="1" localSheetId="0" name="_xlnm._FilterDatabase">Candidates!$A$1:$N$12</definedName>
  </definedNames>
  <calcPr/>
</workbook>
</file>

<file path=xl/sharedStrings.xml><?xml version="1.0" encoding="utf-8"?>
<sst xmlns="http://schemas.openxmlformats.org/spreadsheetml/2006/main" count="125" uniqueCount="112">
  <si>
    <t>¿?</t>
  </si>
  <si>
    <t>Profile</t>
  </si>
  <si>
    <t>Name</t>
  </si>
  <si>
    <t>Last Contact</t>
  </si>
  <si>
    <t>ActionScript/Flex/LUA</t>
  </si>
  <si>
    <t>Interview</t>
  </si>
  <si>
    <t>Status</t>
  </si>
  <si>
    <t>Notes</t>
  </si>
  <si>
    <t>English</t>
  </si>
  <si>
    <t>Administrativo</t>
  </si>
  <si>
    <t>Residence</t>
  </si>
  <si>
    <t>Salary</t>
  </si>
  <si>
    <t>Phone</t>
  </si>
  <si>
    <t>Analista</t>
  </si>
  <si>
    <t>Android</t>
  </si>
  <si>
    <t>Android/Frontend</t>
  </si>
  <si>
    <t>Email</t>
  </si>
  <si>
    <t>Android/Java</t>
  </si>
  <si>
    <t>Sender Type</t>
  </si>
  <si>
    <t>Sender</t>
  </si>
  <si>
    <t>Arquitecto</t>
  </si>
  <si>
    <t>Backend</t>
  </si>
  <si>
    <t>Follower</t>
  </si>
  <si>
    <t>C++</t>
  </si>
  <si>
    <t>COBOL</t>
  </si>
  <si>
    <t>Consultor ABAP</t>
  </si>
  <si>
    <t>CTO</t>
  </si>
  <si>
    <t>DBA</t>
  </si>
  <si>
    <t>Desarrollador Sharepoint</t>
  </si>
  <si>
    <t>DevOps</t>
  </si>
  <si>
    <t>Desarrollador</t>
  </si>
  <si>
    <t>Claude Monet</t>
  </si>
  <si>
    <t>Diseñador</t>
  </si>
  <si>
    <t>Diseñador/PM</t>
  </si>
  <si>
    <t>Drupal</t>
  </si>
  <si>
    <t>Ejecutivo de Ventas IT</t>
  </si>
  <si>
    <t>Frontend</t>
  </si>
  <si>
    <t>Frontend/Android</t>
  </si>
  <si>
    <t>Frontend/iOS</t>
  </si>
  <si>
    <t>Frontend/Java</t>
  </si>
  <si>
    <t>Frontend/Líder</t>
  </si>
  <si>
    <t>Frontend/Maquetador</t>
  </si>
  <si>
    <t>Frontend/Net</t>
  </si>
  <si>
    <t>Frontend/QA</t>
  </si>
  <si>
    <t>Frontend/QA Automation</t>
  </si>
  <si>
    <t>Full Stack</t>
  </si>
  <si>
    <t>Full Stack/Líder</t>
  </si>
  <si>
    <t>iOS</t>
  </si>
  <si>
    <t>iOS/Android</t>
  </si>
  <si>
    <t>Java</t>
  </si>
  <si>
    <t>Junior</t>
  </si>
  <si>
    <t>RH Interview</t>
  </si>
  <si>
    <t>Java/Android</t>
  </si>
  <si>
    <t>Java/Automation</t>
  </si>
  <si>
    <t>Java/DevOps</t>
  </si>
  <si>
    <t>Java/Frontend</t>
  </si>
  <si>
    <t>Java/iOS</t>
  </si>
  <si>
    <t>Java/Líder</t>
  </si>
  <si>
    <t>Java/Líder Técnico</t>
  </si>
  <si>
    <t>Java/Net</t>
  </si>
  <si>
    <t>Java/PHP</t>
  </si>
  <si>
    <t>Java/PM</t>
  </si>
  <si>
    <t>Java/QA</t>
  </si>
  <si>
    <t>Java/QA Automation</t>
  </si>
  <si>
    <t>Jefe de Diseño</t>
  </si>
  <si>
    <t>Líder</t>
  </si>
  <si>
    <t>Líder Contenidos Digitales</t>
  </si>
  <si>
    <t>Líder Técnico</t>
  </si>
  <si>
    <t>Líder/Arquitecto</t>
  </si>
  <si>
    <t>Líder/Net</t>
  </si>
  <si>
    <t>Líder/PM</t>
  </si>
  <si>
    <t>cmonet@gmail.com</t>
  </si>
  <si>
    <t>Maquetador</t>
  </si>
  <si>
    <t>Manager</t>
  </si>
  <si>
    <t>Mobile</t>
  </si>
  <si>
    <t>Monitoring Architect</t>
  </si>
  <si>
    <t>Moodle</t>
  </si>
  <si>
    <t>Net</t>
  </si>
  <si>
    <t>Net/Android</t>
  </si>
  <si>
    <t>Net/Arquitecto</t>
  </si>
  <si>
    <t>VM</t>
  </si>
  <si>
    <t>Net/Frontend</t>
  </si>
  <si>
    <t>JM</t>
  </si>
  <si>
    <t>Net/Java</t>
  </si>
  <si>
    <t>Net/Java/PHP</t>
  </si>
  <si>
    <t>Net/Líder</t>
  </si>
  <si>
    <t>Net/Líder Técnico</t>
  </si>
  <si>
    <t>Net/Mobile</t>
  </si>
  <si>
    <t>Net/QA</t>
  </si>
  <si>
    <t>No aplica</t>
  </si>
  <si>
    <t>PHP</t>
  </si>
  <si>
    <t>NodeJs/Angular</t>
  </si>
  <si>
    <t>PHP/Frontend</t>
  </si>
  <si>
    <t>PL/SQL</t>
  </si>
  <si>
    <t>PM</t>
  </si>
  <si>
    <t>PM/QA</t>
  </si>
  <si>
    <t>Python</t>
  </si>
  <si>
    <t>QA Automation</t>
  </si>
  <si>
    <t>QA Automation/Frontend</t>
  </si>
  <si>
    <t>QA Líder</t>
  </si>
  <si>
    <t>QA Manual</t>
  </si>
  <si>
    <t>QA/Android</t>
  </si>
  <si>
    <t>QA/Java</t>
  </si>
  <si>
    <t>QA/Net</t>
  </si>
  <si>
    <t>ReactNative</t>
  </si>
  <si>
    <t>Ruby</t>
  </si>
  <si>
    <t>UI</t>
  </si>
  <si>
    <t>SAP FSCM</t>
  </si>
  <si>
    <t xml:space="preserve">SAP </t>
  </si>
  <si>
    <t>Scala</t>
  </si>
  <si>
    <t>SQL</t>
  </si>
  <si>
    <t>Trainee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</si>
</sst>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&quot;$&quot;#,##0.00"/>
  </numFmts>
  <fonts count="13">
    <font>
      <sz val="10.0"/>
      <color rgb="FF000000"/>
      <name val="Arial"/>
    </font>
    <font>
      <color rgb="FF000000"/>
      <name val="Arial"/>
    </font>
    <font>
      <color rgb="FF000000"/>
    </font>
    <font>
      <b/>
      <sz val="9.0"/>
      <color rgb="FFFFFFFF"/>
      <name val="Arial"/>
    </font>
    <font>
      <b/>
      <sz val="12.0"/>
      <color rgb="FFFFFFFF"/>
      <name val="Calibri"/>
    </font>
    <font>
      <sz val="9.0"/>
      <color rgb="FF333333"/>
      <name val="Arial"/>
    </font>
    <font>
      <sz val="9.0"/>
      <name val="Arial"/>
    </font>
    <font>
      <sz val="9.0"/>
      <color rgb="FF222222"/>
    </font>
    <font>
      <sz val="9.0"/>
      <color rgb="FF222222"/>
      <name val="Arial"/>
    </font>
    <font>
      <color rgb="FF000000"/>
      <name val="Tahoma"/>
    </font>
    <font>
      <sz val="9.0"/>
    </font>
    <font>
      <sz val="9.0"/>
      <color rgb="FF444444"/>
      <name val="Arial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2" fontId="3" numFmtId="0" xfId="0" applyAlignment="1" applyBorder="1" applyFill="1" applyFont="1">
      <alignment horizontal="center" readingOrder="0" shrinkToFit="0" vertical="bottom" wrapText="0"/>
    </xf>
    <xf borderId="2" fillId="2" fontId="3" numFmtId="164" xfId="0" applyAlignment="1" applyBorder="1" applyFont="1" applyNumberFormat="1">
      <alignment horizontal="center" shrinkToFit="0" vertical="bottom" wrapText="0"/>
    </xf>
    <xf borderId="3" fillId="3" fontId="1" numFmtId="0" xfId="0" applyAlignment="1" applyBorder="1" applyFill="1" applyFont="1">
      <alignment vertical="bottom"/>
    </xf>
    <xf borderId="2" fillId="2" fontId="3" numFmtId="0" xfId="0" applyAlignment="1" applyBorder="1" applyFont="1">
      <alignment horizontal="left" shrinkToFit="0" vertical="bottom" wrapText="1"/>
    </xf>
    <xf borderId="4" fillId="4" fontId="4" numFmtId="165" xfId="0" applyAlignment="1" applyBorder="1" applyFill="1" applyFont="1" applyNumberFormat="1">
      <alignment horizontal="center"/>
    </xf>
    <xf borderId="2" fillId="2" fontId="3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center" vertical="bottom"/>
    </xf>
    <xf borderId="3" fillId="0" fontId="1" numFmtId="0" xfId="0" applyAlignment="1" applyBorder="1" applyFont="1">
      <alignment vertical="bottom"/>
    </xf>
    <xf borderId="5" fillId="2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vertical="bottom"/>
    </xf>
    <xf borderId="5" fillId="2" fontId="3" numFmtId="0" xfId="0" applyAlignment="1" applyBorder="1" applyFont="1">
      <alignment horizontal="center" shrinkToFit="0" vertical="bottom" wrapText="0"/>
    </xf>
    <xf borderId="4" fillId="2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readingOrder="0" vertical="bottom"/>
    </xf>
    <xf borderId="1" fillId="3" fontId="5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3" fillId="3" fontId="1" numFmtId="0" xfId="0" applyAlignment="1" applyBorder="1" applyFont="1">
      <alignment vertical="bottom"/>
    </xf>
    <xf borderId="1" fillId="0" fontId="6" numFmtId="164" xfId="0" applyAlignment="1" applyBorder="1" applyFont="1" applyNumberFormat="1">
      <alignment horizontal="right" readingOrder="0" vertical="bottom"/>
    </xf>
    <xf borderId="1" fillId="0" fontId="6" numFmtId="164" xfId="0" applyAlignment="1" applyBorder="1" applyFont="1" applyNumberFormat="1">
      <alignment readingOrder="0" shrinkToFit="0" wrapText="0"/>
    </xf>
    <xf borderId="3" fillId="0" fontId="1" numFmtId="0" xfId="0" applyAlignment="1" applyBorder="1" applyFont="1">
      <alignment readingOrder="0" vertical="bottom"/>
    </xf>
    <xf borderId="1" fillId="3" fontId="6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readingOrder="0" shrinkToFit="0" wrapText="0"/>
    </xf>
    <xf borderId="1" fillId="3" fontId="7" numFmtId="0" xfId="0" applyAlignment="1" applyBorder="1" applyFont="1">
      <alignment readingOrder="0"/>
    </xf>
    <xf borderId="3" fillId="3" fontId="8" numFmtId="0" xfId="0" applyAlignment="1" applyBorder="1" applyFont="1">
      <alignment readingOrder="0" vertical="bottom"/>
    </xf>
    <xf borderId="1" fillId="0" fontId="6" numFmtId="164" xfId="0" applyAlignment="1" applyBorder="1" applyFont="1" applyNumberFormat="1">
      <alignment shrinkToFit="0" wrapText="0"/>
    </xf>
    <xf borderId="3" fillId="0" fontId="6" numFmtId="164" xfId="0" applyAlignment="1" applyBorder="1" applyFont="1" applyNumberFormat="1">
      <alignment horizontal="right" readingOrder="0" vertical="bottom"/>
    </xf>
    <xf borderId="3" fillId="0" fontId="9" numFmtId="0" xfId="0" applyAlignment="1" applyBorder="1" applyFont="1">
      <alignment vertical="bottom"/>
    </xf>
    <xf borderId="1" fillId="3" fontId="10" numFmtId="14" xfId="0" applyAlignment="1" applyBorder="1" applyFont="1" applyNumberFormat="1">
      <alignment readingOrder="0" vertical="bottom"/>
    </xf>
    <xf borderId="3" fillId="3" fontId="1" numFmtId="0" xfId="0" applyAlignment="1" applyBorder="1" applyFont="1">
      <alignment horizontal="left" readingOrder="0" vertical="bottom"/>
    </xf>
    <xf borderId="3" fillId="3" fontId="1" numFmtId="0" xfId="0" applyAlignment="1" applyBorder="1" applyFont="1">
      <alignment horizontal="left" vertical="bottom"/>
    </xf>
    <xf borderId="3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3" fillId="3" fontId="6" numFmtId="0" xfId="0" applyAlignment="1" applyBorder="1" applyFont="1">
      <alignment vertical="bottom"/>
    </xf>
    <xf borderId="1" fillId="3" fontId="10" numFmtId="0" xfId="0" applyAlignment="1" applyBorder="1" applyFont="1">
      <alignment horizontal="left" readingOrder="0" shrinkToFit="0" wrapText="1"/>
    </xf>
    <xf borderId="1" fillId="3" fontId="10" numFmtId="0" xfId="0" applyAlignment="1" applyBorder="1" applyFont="1">
      <alignment horizontal="right" readingOrder="0" vertical="bottom"/>
    </xf>
    <xf borderId="1" fillId="3" fontId="10" numFmtId="0" xfId="0" applyAlignment="1" applyBorder="1" applyFont="1">
      <alignment readingOrder="0" vertical="bottom"/>
    </xf>
    <xf borderId="1" fillId="3" fontId="10" numFmtId="0" xfId="0" applyAlignment="1" applyBorder="1" applyFont="1">
      <alignment horizontal="left" readingOrder="0"/>
    </xf>
    <xf borderId="3" fillId="0" fontId="6" numFmtId="0" xfId="0" applyAlignment="1" applyBorder="1" applyFont="1">
      <alignment readingOrder="0" shrinkToFit="0" vertical="bottom" wrapText="0"/>
    </xf>
    <xf borderId="1" fillId="3" fontId="6" numFmtId="0" xfId="0" applyAlignment="1" applyBorder="1" applyFont="1">
      <alignment readingOrder="0" shrinkToFit="0" wrapText="0"/>
    </xf>
    <xf borderId="3" fillId="0" fontId="6" numFmtId="164" xfId="0" applyAlignment="1" applyBorder="1" applyFont="1" applyNumberFormat="1">
      <alignment readingOrder="0" shrinkToFit="0" wrapText="0"/>
    </xf>
    <xf borderId="1" fillId="0" fontId="6" numFmtId="0" xfId="0" applyAlignment="1" applyBorder="1" applyFont="1">
      <alignment horizontal="left" readingOrder="0" shrinkToFit="0" wrapText="1"/>
    </xf>
    <xf borderId="1" fillId="3" fontId="11" numFmtId="0" xfId="0" applyAlignment="1" applyBorder="1" applyFont="1">
      <alignment readingOrder="0"/>
    </xf>
    <xf borderId="1" fillId="3" fontId="7" numFmtId="0" xfId="0" applyAlignment="1" applyBorder="1" applyFont="1">
      <alignment horizontal="left" readingOrder="0"/>
    </xf>
    <xf borderId="3" fillId="0" fontId="6" numFmtId="164" xfId="0" applyAlignment="1" applyBorder="1" applyFont="1" applyNumberFormat="1">
      <alignment shrinkToFit="0" wrapText="0"/>
    </xf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right" shrinkToFit="0" wrapText="0"/>
    </xf>
    <xf borderId="1" fillId="0" fontId="6" numFmtId="0" xfId="0" applyAlignment="1" applyBorder="1" applyFont="1">
      <alignment shrinkToFit="0" wrapText="0"/>
    </xf>
    <xf borderId="1" fillId="3" fontId="10" numFmtId="164" xfId="0" applyAlignment="1" applyBorder="1" applyFont="1" applyNumberFormat="1">
      <alignment vertical="bottom"/>
    </xf>
    <xf borderId="1" fillId="3" fontId="10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right" readingOrder="0" vertical="bottom"/>
    </xf>
    <xf borderId="1" fillId="0" fontId="10" numFmtId="0" xfId="0" applyAlignment="1" applyBorder="1" applyFont="1">
      <alignment readingOrder="0"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3" fillId="3" fontId="6" numFmtId="0" xfId="0" applyAlignment="1" applyBorder="1" applyFont="1">
      <alignment readingOrder="0" vertical="bottom"/>
    </xf>
    <xf borderId="3" fillId="3" fontId="6" numFmtId="0" xfId="0" applyAlignment="1" applyBorder="1" applyFont="1">
      <alignment horizontal="left" readingOrder="0" shrinkToFit="0" vertical="bottom" wrapText="0"/>
    </xf>
    <xf borderId="3" fillId="3" fontId="5" numFmtId="0" xfId="0" applyAlignment="1" applyBorder="1" applyFont="1">
      <alignment vertical="bottom"/>
    </xf>
    <xf borderId="3" fillId="0" fontId="6" numFmtId="0" xfId="0" applyAlignment="1" applyBorder="1" applyFont="1">
      <alignment horizontal="left" shrinkToFit="0" vertical="bottom" wrapText="0"/>
    </xf>
    <xf borderId="3" fillId="0" fontId="6" numFmtId="0" xfId="0" applyAlignment="1" applyBorder="1" applyFont="1">
      <alignment shrinkToFit="0" vertical="bottom" wrapText="0"/>
    </xf>
    <xf borderId="1" fillId="3" fontId="12" numFmtId="0" xfId="0" applyAlignment="1" applyBorder="1" applyFont="1">
      <alignment vertical="bottom"/>
    </xf>
    <xf borderId="3" fillId="3" fontId="6" numFmtId="164" xfId="0" applyAlignment="1" applyBorder="1" applyFont="1" applyNumberFormat="1">
      <alignment readingOrder="0" shrinkToFit="0" wrapText="0"/>
    </xf>
    <xf borderId="1" fillId="3" fontId="6" numFmtId="164" xfId="0" applyAlignment="1" applyBorder="1" applyFont="1" applyNumberFormat="1">
      <alignment readingOrder="0" shrinkToFit="0" wrapText="0"/>
    </xf>
    <xf borderId="3" fillId="3" fontId="6" numFmtId="0" xfId="0" applyAlignment="1" applyBorder="1" applyFont="1">
      <alignment horizontal="left" shrinkToFit="0" vertical="bottom" wrapText="0"/>
    </xf>
    <xf borderId="3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wrapText="0"/>
    </xf>
  </cellXfs>
  <cellStyles count="1">
    <cellStyle xfId="0" name="Normal" builtinId="0"/>
  </cellStyles>
  <dxfs count="6">
    <dxf>
      <font/>
      <fill>
        <patternFill patternType="solid">
          <fgColor rgb="FFFCE8B2"/>
          <bgColor rgb="FFFCE8B2"/>
        </patternFill>
      </fill>
      <border/>
    </dxf>
    <dxf>
      <font>
        <b/>
        <color rgb="FFFF0000"/>
      </font>
      <fill>
        <patternFill patternType="none"/>
      </fill>
      <border/>
    </dxf>
    <dxf>
      <font>
        <b/>
        <color rgb="FF38761D"/>
      </font>
      <fill>
        <patternFill patternType="solid">
          <fgColor rgb="FFF1F3F5"/>
          <bgColor rgb="FFF1F3F5"/>
        </patternFill>
      </fill>
      <border/>
    </dxf>
    <dxf>
      <font>
        <color rgb="FFFFF2CC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>
        <color rgb="FF008CC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7.29" defaultRowHeight="15.0"/>
  <cols>
    <col customWidth="1" min="1" max="1" width="24.71"/>
    <col customWidth="1" min="2" max="2" width="29.86"/>
    <col customWidth="1" min="3" max="3" width="11.14"/>
    <col customWidth="1" min="4" max="4" width="11.29"/>
    <col customWidth="1" min="5" max="5" width="18.71"/>
    <col customWidth="1" min="6" max="6" width="19.57"/>
    <col customWidth="1" min="7" max="7" width="9.71"/>
    <col customWidth="1" min="8" max="8" width="12.14"/>
    <col customWidth="1" min="9" max="9" width="9.0"/>
    <col customWidth="1" min="10" max="10" width="28.0"/>
    <col customWidth="1" min="11" max="11" width="42.14"/>
    <col customWidth="1" min="12" max="12" width="15.86"/>
    <col customWidth="1" min="13" max="13" width="21.29"/>
    <col customWidth="1" min="14" max="14" width="10.86"/>
  </cols>
  <sheetData>
    <row r="1">
      <c r="A1" s="3" t="s">
        <v>1</v>
      </c>
      <c r="B1" s="3" t="s">
        <v>2</v>
      </c>
      <c r="C1" s="4" t="s">
        <v>3</v>
      </c>
      <c r="D1" s="4" t="s">
        <v>5</v>
      </c>
      <c r="E1" s="3" t="s">
        <v>6</v>
      </c>
      <c r="F1" s="6" t="s">
        <v>7</v>
      </c>
      <c r="G1" s="8" t="s">
        <v>8</v>
      </c>
      <c r="H1" s="8" t="s">
        <v>10</v>
      </c>
      <c r="I1" s="3" t="s">
        <v>11</v>
      </c>
      <c r="J1" s="10" t="s">
        <v>12</v>
      </c>
      <c r="K1" s="12" t="s">
        <v>16</v>
      </c>
      <c r="L1" s="12" t="s">
        <v>18</v>
      </c>
      <c r="M1" s="14" t="s">
        <v>19</v>
      </c>
      <c r="N1" s="15" t="s">
        <v>22</v>
      </c>
    </row>
    <row r="2">
      <c r="A2" s="17" t="s">
        <v>21</v>
      </c>
      <c r="B2" s="18" t="s">
        <v>31</v>
      </c>
      <c r="C2" s="20">
        <v>43394.0</v>
      </c>
      <c r="D2" s="21">
        <v>43410.0</v>
      </c>
      <c r="E2" s="23" t="s">
        <v>51</v>
      </c>
      <c r="F2" s="24"/>
      <c r="G2" s="25">
        <v>5.0</v>
      </c>
      <c r="H2" s="26"/>
      <c r="I2" s="26"/>
      <c r="J2" s="26">
        <v>1.522223333E9</v>
      </c>
      <c r="K2" s="27" t="s">
        <v>71</v>
      </c>
      <c r="L2" s="26" t="s">
        <v>80</v>
      </c>
      <c r="M2" s="26" t="s">
        <v>82</v>
      </c>
      <c r="N2" s="26" t="s">
        <v>82</v>
      </c>
    </row>
    <row r="3">
      <c r="A3" s="28" t="s">
        <v>14</v>
      </c>
      <c r="B3" s="29"/>
      <c r="C3" s="30"/>
      <c r="D3" s="32"/>
      <c r="E3" s="38"/>
      <c r="F3" s="39"/>
      <c r="G3" s="40"/>
      <c r="H3" s="41"/>
      <c r="I3" s="41"/>
      <c r="J3" s="42"/>
      <c r="K3" s="27"/>
      <c r="L3" s="27"/>
      <c r="M3" s="27"/>
      <c r="N3" s="41"/>
    </row>
    <row r="4">
      <c r="A4" s="43" t="s">
        <v>45</v>
      </c>
      <c r="B4" s="44"/>
      <c r="C4" s="30"/>
      <c r="D4" s="45"/>
      <c r="E4" s="43"/>
      <c r="F4" s="46"/>
      <c r="G4" s="25"/>
      <c r="H4" s="26"/>
      <c r="I4" s="26"/>
      <c r="J4" s="47"/>
      <c r="K4" s="48"/>
      <c r="L4" s="26"/>
      <c r="M4" s="26"/>
      <c r="N4" s="26"/>
    </row>
    <row r="5">
      <c r="A5" s="43" t="s">
        <v>36</v>
      </c>
      <c r="B5" s="26"/>
      <c r="C5" s="30"/>
      <c r="D5" s="49"/>
      <c r="E5" s="43"/>
      <c r="F5" s="50"/>
      <c r="G5" s="51"/>
      <c r="H5" s="52"/>
      <c r="I5" s="52"/>
      <c r="J5" s="52"/>
      <c r="K5" s="48"/>
      <c r="L5" s="26"/>
      <c r="M5" s="26"/>
      <c r="N5" s="26"/>
    </row>
    <row r="6">
      <c r="A6" s="38" t="s">
        <v>0</v>
      </c>
      <c r="B6" s="29"/>
      <c r="C6" s="30"/>
      <c r="D6" s="53"/>
      <c r="E6" s="38"/>
      <c r="F6" s="54"/>
      <c r="G6" s="55"/>
      <c r="H6" s="56"/>
      <c r="I6" s="57"/>
      <c r="J6" s="58"/>
      <c r="K6" s="48"/>
      <c r="L6" s="56"/>
      <c r="M6" s="56"/>
      <c r="N6" s="56"/>
    </row>
    <row r="7">
      <c r="A7" s="59" t="s">
        <v>0</v>
      </c>
      <c r="B7" s="26"/>
      <c r="C7" s="30"/>
      <c r="D7" s="32"/>
      <c r="E7" s="60"/>
      <c r="F7" s="39"/>
      <c r="G7" s="40"/>
      <c r="H7" s="41"/>
      <c r="I7" s="41"/>
      <c r="J7" s="42"/>
      <c r="K7" s="48"/>
      <c r="L7" s="27"/>
      <c r="M7" s="27"/>
      <c r="N7" s="41"/>
    </row>
    <row r="8">
      <c r="A8" s="61" t="s">
        <v>0</v>
      </c>
      <c r="B8" s="29"/>
      <c r="C8" s="30"/>
      <c r="D8" s="21"/>
      <c r="E8" s="62"/>
      <c r="F8" s="46"/>
      <c r="G8" s="25"/>
      <c r="H8" s="26"/>
      <c r="I8" s="26"/>
      <c r="J8" s="52"/>
      <c r="K8" s="48"/>
      <c r="L8" s="26"/>
      <c r="M8" s="26"/>
      <c r="N8" s="26"/>
    </row>
    <row r="9">
      <c r="A9" s="61" t="s">
        <v>0</v>
      </c>
      <c r="B9" s="29"/>
      <c r="C9" s="30"/>
      <c r="D9" s="21"/>
      <c r="E9" s="63"/>
      <c r="F9" s="46"/>
      <c r="G9" s="25"/>
      <c r="H9" s="26"/>
      <c r="I9" s="26"/>
      <c r="J9" s="64"/>
      <c r="K9" s="48"/>
      <c r="L9" s="26"/>
      <c r="M9" s="26"/>
      <c r="N9" s="26"/>
    </row>
    <row r="10">
      <c r="A10" s="63" t="s">
        <v>0</v>
      </c>
      <c r="B10" s="29"/>
      <c r="C10" s="65"/>
      <c r="D10" s="66"/>
      <c r="E10" s="67"/>
      <c r="F10" s="24"/>
      <c r="G10" s="51"/>
      <c r="H10" s="52"/>
      <c r="I10" s="52"/>
      <c r="J10" s="27"/>
      <c r="K10" s="48"/>
      <c r="L10" s="26"/>
      <c r="M10" s="26"/>
      <c r="N10" s="26"/>
    </row>
    <row r="11">
      <c r="A11" s="61" t="s">
        <v>0</v>
      </c>
      <c r="B11" s="26"/>
      <c r="C11" s="30"/>
      <c r="D11" s="32"/>
      <c r="E11" s="68"/>
      <c r="F11" s="54"/>
      <c r="G11" s="40"/>
      <c r="H11" s="41"/>
      <c r="I11" s="41"/>
      <c r="J11" s="27"/>
      <c r="K11" s="48"/>
      <c r="L11" s="41"/>
      <c r="M11" s="41"/>
      <c r="N11" s="41"/>
    </row>
    <row r="12">
      <c r="A12" s="43" t="s">
        <v>0</v>
      </c>
      <c r="B12" s="26"/>
      <c r="C12" s="45"/>
      <c r="D12" s="29"/>
      <c r="E12" s="43"/>
      <c r="F12" s="46"/>
      <c r="G12" s="51"/>
      <c r="H12" s="69"/>
      <c r="I12" s="52"/>
      <c r="J12" s="52"/>
      <c r="K12" s="48"/>
      <c r="L12" s="26"/>
      <c r="M12" s="26"/>
      <c r="N12" s="26"/>
    </row>
  </sheetData>
  <autoFilter ref="$A$1:$N$12"/>
  <conditionalFormatting sqref="C1:C12 D5">
    <cfRule type="expression" dxfId="0" priority="1">
      <formula>AND(ISNUMBER(C1),TRUNC(C1)&lt;EDATE(TODAY(),-1)+1)</formula>
    </cfRule>
  </conditionalFormatting>
  <conditionalFormatting sqref="A1:B12">
    <cfRule type="expression" dxfId="1" priority="2">
      <formula>D:D="Descartado"</formula>
    </cfRule>
  </conditionalFormatting>
  <conditionalFormatting sqref="A1:B12">
    <cfRule type="expression" dxfId="2" priority="3">
      <formula>D:D="Hired"</formula>
    </cfRule>
  </conditionalFormatting>
  <conditionalFormatting sqref="K2:K12">
    <cfRule type="containsBlanks" dxfId="3" priority="4">
      <formula>LEN(TRIM(K2))=0</formula>
    </cfRule>
  </conditionalFormatting>
  <conditionalFormatting sqref="C1:C12 D5">
    <cfRule type="containsBlanks" dxfId="4" priority="5">
      <formula>LEN(TRIM(C1))=0</formula>
    </cfRule>
  </conditionalFormatting>
  <conditionalFormatting sqref="B1:B12">
    <cfRule type="expression" dxfId="5" priority="6">
      <formula>E:E="Backup"</formula>
    </cfRule>
  </conditionalFormatting>
  <conditionalFormatting sqref="B1:B12">
    <cfRule type="expression" dxfId="5" priority="7">
      <formula>E:E="Potencial"</formula>
    </cfRule>
  </conditionalFormatting>
  <dataValidations>
    <dataValidation type="list" allowBlank="1" showErrorMessage="1" sqref="L2:L12">
      <formula1>"VM,Consultora,Referido,Otros,Redes Sociales,Eventos,Autopostulación,Mailchimp"</formula1>
    </dataValidation>
    <dataValidation type="list" allowBlank="1" showErrorMessage="1" sqref="E2:E12">
      <formula1>"Contactado,NEI,Descartado,RH Interview,Tech Interview,Potencial,Backup,Hired,Test failed,Tech Interview failed,Sin Inglés,Remoto/freelance,NAP"</formula1>
    </dataValidation>
    <dataValidation type="list" allowBlank="1" showErrorMessage="1" sqref="A2:A12">
      <formula1>Perfiles!$A$1:$A$94</formula1>
    </dataValidation>
    <dataValidation type="decimal" allowBlank="1" showDropDown="1" sqref="G2:G12">
      <formula1>0.0</formula1>
      <formula2>10.0</formula2>
    </dataValidation>
    <dataValidation type="custom" allowBlank="1" showDropDown="1" showErrorMessage="1" sqref="C2:C12">
      <formula1>OR(NOT(ISERROR(DATEVALUE(C2))), AND(ISNUMBER(C2), LEFT(CELL("format", C2))="D"))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9.43"/>
    <col customWidth="1" min="4" max="4" width="22.86"/>
  </cols>
  <sheetData>
    <row r="1">
      <c r="A1" s="1" t="s">
        <v>0</v>
      </c>
      <c r="B1" s="2"/>
      <c r="C1" t="str">
        <f>IFERROR(__xludf.DUMMYFUNCTION("UNIQUE(Candidates!E13:E995)"),"#REF!")</f>
        <v>#REF!</v>
      </c>
      <c r="D1" t="str">
        <f>IFERROR(__xludf.DUMMYFUNCTION("UNIQUE(A:A)"),"¿?")</f>
        <v>¿?</v>
      </c>
    </row>
    <row r="2">
      <c r="A2" s="5" t="s">
        <v>4</v>
      </c>
      <c r="B2" s="2"/>
      <c r="D2" t="str">
        <f>IFERROR(__xludf.DUMMYFUNCTION("""COMPUTED_VALUE"""),"ActionScript/Flex/LUA")</f>
        <v>ActionScript/Flex/LUA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9" t="s">
        <v>9</v>
      </c>
      <c r="B3" s="2"/>
      <c r="D3" t="str">
        <f>IFERROR(__xludf.DUMMYFUNCTION("""COMPUTED_VALUE"""),"Administrativo")</f>
        <v>Administrativo</v>
      </c>
    </row>
    <row r="4">
      <c r="A4" s="9" t="s">
        <v>13</v>
      </c>
      <c r="B4" s="2"/>
      <c r="D4" t="str">
        <f>IFERROR(__xludf.DUMMYFUNCTION("""COMPUTED_VALUE"""),"Analista")</f>
        <v>Analista</v>
      </c>
    </row>
    <row r="5">
      <c r="A5" s="5" t="s">
        <v>14</v>
      </c>
      <c r="B5" s="2"/>
      <c r="D5" t="str">
        <f>IFERROR(__xludf.DUMMYFUNCTION("""COMPUTED_VALUE"""),"Android")</f>
        <v>Android</v>
      </c>
    </row>
    <row r="6">
      <c r="A6" s="11" t="s">
        <v>15</v>
      </c>
      <c r="B6" s="2"/>
      <c r="D6" t="str">
        <f>IFERROR(__xludf.DUMMYFUNCTION("""COMPUTED_VALUE"""),"Android/Frontend")</f>
        <v>Android/Frontend</v>
      </c>
    </row>
    <row r="7">
      <c r="A7" s="13" t="s">
        <v>17</v>
      </c>
      <c r="B7" s="2"/>
      <c r="D7" t="str">
        <f>IFERROR(__xludf.DUMMYFUNCTION("""COMPUTED_VALUE"""),"Android/Java")</f>
        <v>Android/Java</v>
      </c>
    </row>
    <row r="8">
      <c r="A8" s="13" t="s">
        <v>20</v>
      </c>
      <c r="B8" s="2"/>
      <c r="D8" t="str">
        <f>IFERROR(__xludf.DUMMYFUNCTION("""COMPUTED_VALUE"""),"Arquitecto")</f>
        <v>Arquitecto</v>
      </c>
    </row>
    <row r="9">
      <c r="A9" s="5" t="s">
        <v>21</v>
      </c>
      <c r="B9" s="2"/>
      <c r="D9" t="str">
        <f>IFERROR(__xludf.DUMMYFUNCTION("""COMPUTED_VALUE"""),"Backend")</f>
        <v>Backend</v>
      </c>
    </row>
    <row r="10">
      <c r="A10" s="5" t="s">
        <v>23</v>
      </c>
      <c r="B10" s="2"/>
      <c r="D10" t="str">
        <f>IFERROR(__xludf.DUMMYFUNCTION("""COMPUTED_VALUE"""),"C++")</f>
        <v>C++</v>
      </c>
    </row>
    <row r="11">
      <c r="A11" s="13" t="s">
        <v>24</v>
      </c>
      <c r="B11" s="2"/>
      <c r="D11" t="str">
        <f>IFERROR(__xludf.DUMMYFUNCTION("""COMPUTED_VALUE"""),"COBOL")</f>
        <v>COBOL</v>
      </c>
    </row>
    <row r="12">
      <c r="A12" s="5" t="s">
        <v>25</v>
      </c>
      <c r="B12" s="2"/>
      <c r="D12" t="str">
        <f>IFERROR(__xludf.DUMMYFUNCTION("""COMPUTED_VALUE"""),"Consultor ABAP")</f>
        <v>Consultor ABAP</v>
      </c>
    </row>
    <row r="13">
      <c r="A13" s="16" t="s">
        <v>26</v>
      </c>
      <c r="B13" s="2"/>
      <c r="D13" t="str">
        <f>IFERROR(__xludf.DUMMYFUNCTION("""COMPUTED_VALUE"""),"CTO")</f>
        <v>CTO</v>
      </c>
    </row>
    <row r="14">
      <c r="A14" s="13" t="s">
        <v>27</v>
      </c>
      <c r="B14" s="2"/>
      <c r="D14" t="str">
        <f>IFERROR(__xludf.DUMMYFUNCTION("""COMPUTED_VALUE"""),"DBA")</f>
        <v>DBA</v>
      </c>
    </row>
    <row r="15">
      <c r="A15" s="5" t="s">
        <v>28</v>
      </c>
      <c r="B15" s="2"/>
      <c r="D15" t="str">
        <f>IFERROR(__xludf.DUMMYFUNCTION("""COMPUTED_VALUE"""),"Desarrollador Sharepoint")</f>
        <v>Desarrollador Sharepoint</v>
      </c>
    </row>
    <row r="16">
      <c r="A16" s="9" t="s">
        <v>29</v>
      </c>
      <c r="B16" s="2"/>
      <c r="D16" t="str">
        <f>IFERROR(__xludf.DUMMYFUNCTION("""COMPUTED_VALUE"""),"DevOps")</f>
        <v>DevOps</v>
      </c>
    </row>
    <row r="17">
      <c r="A17" s="16" t="s">
        <v>30</v>
      </c>
      <c r="B17" s="2"/>
      <c r="D17" t="str">
        <f>IFERROR(__xludf.DUMMYFUNCTION("""COMPUTED_VALUE"""),"Desarrollador")</f>
        <v>Desarrollador</v>
      </c>
    </row>
    <row r="18">
      <c r="A18" s="5" t="s">
        <v>32</v>
      </c>
      <c r="B18" s="2"/>
      <c r="D18" t="str">
        <f>IFERROR(__xludf.DUMMYFUNCTION("""COMPUTED_VALUE"""),"Diseñador")</f>
        <v>Diseñador</v>
      </c>
    </row>
    <row r="19">
      <c r="A19" s="11" t="s">
        <v>33</v>
      </c>
      <c r="B19" s="2"/>
      <c r="D19" t="str">
        <f>IFERROR(__xludf.DUMMYFUNCTION("""COMPUTED_VALUE"""),"Diseñador/PM")</f>
        <v>Diseñador/PM</v>
      </c>
    </row>
    <row r="20">
      <c r="A20" s="19" t="s">
        <v>34</v>
      </c>
      <c r="B20" s="2"/>
      <c r="D20" t="str">
        <f>IFERROR(__xludf.DUMMYFUNCTION("""COMPUTED_VALUE"""),"Drupal")</f>
        <v>Drupal</v>
      </c>
    </row>
    <row r="21">
      <c r="A21" s="16" t="s">
        <v>35</v>
      </c>
      <c r="B21" s="2"/>
      <c r="D21" t="str">
        <f>IFERROR(__xludf.DUMMYFUNCTION("""COMPUTED_VALUE"""),"Ejecutivo de Ventas IT")</f>
        <v>Ejecutivo de Ventas IT</v>
      </c>
    </row>
    <row r="22">
      <c r="A22" s="5" t="s">
        <v>36</v>
      </c>
      <c r="B22" s="2"/>
      <c r="D22" t="str">
        <f>IFERROR(__xludf.DUMMYFUNCTION("""COMPUTED_VALUE"""),"Frontend")</f>
        <v>Frontend</v>
      </c>
    </row>
    <row r="23">
      <c r="A23" s="13" t="s">
        <v>37</v>
      </c>
      <c r="B23" s="2"/>
      <c r="D23" t="str">
        <f>IFERROR(__xludf.DUMMYFUNCTION("""COMPUTED_VALUE"""),"Frontend/Android")</f>
        <v>Frontend/Android</v>
      </c>
    </row>
    <row r="24">
      <c r="A24" s="13" t="s">
        <v>38</v>
      </c>
      <c r="B24" s="2"/>
      <c r="D24" t="str">
        <f>IFERROR(__xludf.DUMMYFUNCTION("""COMPUTED_VALUE"""),"Frontend/iOS")</f>
        <v>Frontend/iOS</v>
      </c>
    </row>
    <row r="25">
      <c r="A25" s="9" t="s">
        <v>39</v>
      </c>
      <c r="B25" s="2"/>
      <c r="D25" t="str">
        <f>IFERROR(__xludf.DUMMYFUNCTION("""COMPUTED_VALUE"""),"Frontend/Java")</f>
        <v>Frontend/Java</v>
      </c>
    </row>
    <row r="26">
      <c r="A26" s="9" t="s">
        <v>40</v>
      </c>
      <c r="B26" s="2"/>
      <c r="D26" t="str">
        <f>IFERROR(__xludf.DUMMYFUNCTION("""COMPUTED_VALUE"""),"Frontend/Líder")</f>
        <v>Frontend/Líder</v>
      </c>
    </row>
    <row r="27">
      <c r="A27" s="13" t="s">
        <v>41</v>
      </c>
      <c r="B27" s="2"/>
      <c r="D27" t="str">
        <f>IFERROR(__xludf.DUMMYFUNCTION("""COMPUTED_VALUE"""),"Frontend/Maquetador")</f>
        <v>Frontend/Maquetador</v>
      </c>
    </row>
    <row r="28">
      <c r="A28" s="13" t="s">
        <v>42</v>
      </c>
      <c r="B28" s="2"/>
      <c r="D28" t="str">
        <f>IFERROR(__xludf.DUMMYFUNCTION("""COMPUTED_VALUE"""),"Frontend/Net")</f>
        <v>Frontend/Net</v>
      </c>
    </row>
    <row r="29">
      <c r="A29" s="13" t="s">
        <v>43</v>
      </c>
      <c r="B29" s="2"/>
      <c r="D29" t="str">
        <f>IFERROR(__xludf.DUMMYFUNCTION("""COMPUTED_VALUE"""),"Frontend/QA")</f>
        <v>Frontend/QA</v>
      </c>
    </row>
    <row r="30">
      <c r="A30" s="13" t="s">
        <v>44</v>
      </c>
      <c r="B30" s="2"/>
      <c r="D30" t="str">
        <f>IFERROR(__xludf.DUMMYFUNCTION("""COMPUTED_VALUE"""),"Frontend/QA Automation")</f>
        <v>Frontend/QA Automation</v>
      </c>
    </row>
    <row r="31">
      <c r="A31" s="9" t="s">
        <v>45</v>
      </c>
      <c r="B31" s="2"/>
      <c r="D31" t="str">
        <f>IFERROR(__xludf.DUMMYFUNCTION("""COMPUTED_VALUE"""),"Full Stack")</f>
        <v>Full Stack</v>
      </c>
    </row>
    <row r="32">
      <c r="A32" s="11" t="s">
        <v>46</v>
      </c>
      <c r="B32" s="2"/>
      <c r="D32" t="str">
        <f>IFERROR(__xludf.DUMMYFUNCTION("""COMPUTED_VALUE"""),"Full Stack/Líder")</f>
        <v>Full Stack/Líder</v>
      </c>
    </row>
    <row r="33">
      <c r="A33" s="13" t="s">
        <v>47</v>
      </c>
      <c r="B33" s="2"/>
      <c r="D33" t="str">
        <f>IFERROR(__xludf.DUMMYFUNCTION("""COMPUTED_VALUE"""),"iOS")</f>
        <v>iOS</v>
      </c>
    </row>
    <row r="34">
      <c r="A34" s="19" t="s">
        <v>48</v>
      </c>
      <c r="B34" s="2"/>
      <c r="D34" t="str">
        <f>IFERROR(__xludf.DUMMYFUNCTION("""COMPUTED_VALUE"""),"iOS/Android")</f>
        <v>iOS/Android</v>
      </c>
    </row>
    <row r="35">
      <c r="A35" s="13" t="s">
        <v>49</v>
      </c>
      <c r="B35" s="2"/>
      <c r="D35" t="str">
        <f>IFERROR(__xludf.DUMMYFUNCTION("""COMPUTED_VALUE"""),"Java")</f>
        <v>Java</v>
      </c>
    </row>
    <row r="36">
      <c r="A36" s="22" t="s">
        <v>50</v>
      </c>
      <c r="B36" s="2"/>
      <c r="D36" t="str">
        <f>IFERROR(__xludf.DUMMYFUNCTION("""COMPUTED_VALUE"""),"Junior")</f>
        <v>Junior</v>
      </c>
    </row>
    <row r="37">
      <c r="A37" s="13" t="s">
        <v>52</v>
      </c>
      <c r="B37" s="2"/>
      <c r="D37" t="str">
        <f>IFERROR(__xludf.DUMMYFUNCTION("""COMPUTED_VALUE"""),"Java/Android")</f>
        <v>Java/Android</v>
      </c>
    </row>
    <row r="38">
      <c r="A38" s="11" t="s">
        <v>53</v>
      </c>
      <c r="B38" s="2"/>
      <c r="D38" t="str">
        <f>IFERROR(__xludf.DUMMYFUNCTION("""COMPUTED_VALUE"""),"Java/Automation")</f>
        <v>Java/Automation</v>
      </c>
    </row>
    <row r="39">
      <c r="A39" s="9" t="s">
        <v>54</v>
      </c>
      <c r="B39" s="2"/>
      <c r="D39" t="str">
        <f>IFERROR(__xludf.DUMMYFUNCTION("""COMPUTED_VALUE"""),"Java/DevOps")</f>
        <v>Java/DevOps</v>
      </c>
    </row>
    <row r="40">
      <c r="A40" s="13" t="s">
        <v>55</v>
      </c>
      <c r="B40" s="2"/>
      <c r="D40" t="str">
        <f>IFERROR(__xludf.DUMMYFUNCTION("""COMPUTED_VALUE"""),"Java/Frontend")</f>
        <v>Java/Frontend</v>
      </c>
    </row>
    <row r="41">
      <c r="A41" s="13" t="s">
        <v>56</v>
      </c>
      <c r="B41" s="2"/>
      <c r="D41" t="str">
        <f>IFERROR(__xludf.DUMMYFUNCTION("""COMPUTED_VALUE"""),"Java/iOS")</f>
        <v>Java/iOS</v>
      </c>
    </row>
    <row r="42">
      <c r="A42" s="9" t="s">
        <v>57</v>
      </c>
      <c r="B42" s="2"/>
      <c r="D42" t="str">
        <f>IFERROR(__xludf.DUMMYFUNCTION("""COMPUTED_VALUE"""),"Java/Líder")</f>
        <v>Java/Líder</v>
      </c>
    </row>
    <row r="43">
      <c r="A43" s="9" t="s">
        <v>58</v>
      </c>
      <c r="B43" s="2"/>
      <c r="D43" t="str">
        <f>IFERROR(__xludf.DUMMYFUNCTION("""COMPUTED_VALUE"""),"Java/Líder Técnico")</f>
        <v>Java/Líder Técnico</v>
      </c>
    </row>
    <row r="44">
      <c r="A44" s="13" t="s">
        <v>59</v>
      </c>
      <c r="B44" s="2"/>
      <c r="D44" t="str">
        <f>IFERROR(__xludf.DUMMYFUNCTION("""COMPUTED_VALUE"""),"Java/Net")</f>
        <v>Java/Net</v>
      </c>
    </row>
    <row r="45">
      <c r="A45" s="13" t="s">
        <v>60</v>
      </c>
      <c r="B45" s="2"/>
      <c r="D45" t="str">
        <f>IFERROR(__xludf.DUMMYFUNCTION("""COMPUTED_VALUE"""),"Java/PHP")</f>
        <v>Java/PHP</v>
      </c>
    </row>
    <row r="46">
      <c r="A46" s="13" t="s">
        <v>61</v>
      </c>
      <c r="B46" s="2"/>
      <c r="D46" t="str">
        <f>IFERROR(__xludf.DUMMYFUNCTION("""COMPUTED_VALUE"""),"Java/PM")</f>
        <v>Java/PM</v>
      </c>
    </row>
    <row r="47">
      <c r="A47" s="5" t="s">
        <v>62</v>
      </c>
      <c r="B47" s="2"/>
      <c r="D47" t="str">
        <f>IFERROR(__xludf.DUMMYFUNCTION("""COMPUTED_VALUE"""),"Java/QA")</f>
        <v>Java/QA</v>
      </c>
    </row>
    <row r="48">
      <c r="A48" s="13" t="s">
        <v>63</v>
      </c>
      <c r="B48" s="2"/>
      <c r="D48" t="str">
        <f>IFERROR(__xludf.DUMMYFUNCTION("""COMPUTED_VALUE"""),"Java/QA Automation")</f>
        <v>Java/QA Automation</v>
      </c>
    </row>
    <row r="49">
      <c r="A49" s="9" t="s">
        <v>64</v>
      </c>
      <c r="B49" s="2"/>
      <c r="D49" t="str">
        <f>IFERROR(__xludf.DUMMYFUNCTION("""COMPUTED_VALUE"""),"Jefe de Diseño")</f>
        <v>Jefe de Diseño</v>
      </c>
    </row>
    <row r="50">
      <c r="A50" s="5" t="s">
        <v>65</v>
      </c>
      <c r="B50" s="2"/>
      <c r="D50" t="str">
        <f>IFERROR(__xludf.DUMMYFUNCTION("""COMPUTED_VALUE"""),"Líder")</f>
        <v>Líder</v>
      </c>
    </row>
    <row r="51">
      <c r="A51" s="5" t="s">
        <v>66</v>
      </c>
      <c r="B51" s="2"/>
      <c r="D51" t="str">
        <f>IFERROR(__xludf.DUMMYFUNCTION("""COMPUTED_VALUE"""),"Líder Contenidos Digitales")</f>
        <v>Líder Contenidos Digitales</v>
      </c>
    </row>
    <row r="52">
      <c r="A52" s="9" t="s">
        <v>67</v>
      </c>
      <c r="B52" s="2"/>
      <c r="D52" t="str">
        <f>IFERROR(__xludf.DUMMYFUNCTION("""COMPUTED_VALUE"""),"Líder Técnico")</f>
        <v>Líder Técnico</v>
      </c>
    </row>
    <row r="53">
      <c r="A53" s="11" t="s">
        <v>68</v>
      </c>
      <c r="B53" s="2"/>
      <c r="D53" t="str">
        <f>IFERROR(__xludf.DUMMYFUNCTION("""COMPUTED_VALUE"""),"Líder/Arquitecto")</f>
        <v>Líder/Arquitecto</v>
      </c>
    </row>
    <row r="54">
      <c r="A54" s="5" t="s">
        <v>69</v>
      </c>
      <c r="B54" s="2"/>
      <c r="D54" t="str">
        <f>IFERROR(__xludf.DUMMYFUNCTION("""COMPUTED_VALUE"""),"Líder/Net")</f>
        <v>Líder/Net</v>
      </c>
    </row>
    <row r="55">
      <c r="A55" s="19" t="s">
        <v>70</v>
      </c>
      <c r="B55" s="2"/>
      <c r="D55" t="str">
        <f>IFERROR(__xludf.DUMMYFUNCTION("""COMPUTED_VALUE"""),"Líder/PM")</f>
        <v>Líder/PM</v>
      </c>
    </row>
    <row r="56">
      <c r="A56" s="22" t="s">
        <v>72</v>
      </c>
      <c r="B56" s="2"/>
      <c r="D56" t="str">
        <f>IFERROR(__xludf.DUMMYFUNCTION("""COMPUTED_VALUE"""),"Maquetador")</f>
        <v>Maquetador</v>
      </c>
    </row>
    <row r="57">
      <c r="A57" s="13" t="s">
        <v>73</v>
      </c>
      <c r="B57" s="2"/>
      <c r="D57" t="str">
        <f>IFERROR(__xludf.DUMMYFUNCTION("""COMPUTED_VALUE"""),"Manager")</f>
        <v>Manager</v>
      </c>
    </row>
    <row r="58">
      <c r="A58" s="11" t="s">
        <v>74</v>
      </c>
      <c r="B58" s="2"/>
      <c r="D58" t="str">
        <f>IFERROR(__xludf.DUMMYFUNCTION("""COMPUTED_VALUE"""),"Mobile")</f>
        <v>Mobile</v>
      </c>
    </row>
    <row r="59">
      <c r="A59" s="11" t="s">
        <v>75</v>
      </c>
      <c r="B59" s="2"/>
      <c r="D59" t="str">
        <f>IFERROR(__xludf.DUMMYFUNCTION("""COMPUTED_VALUE"""),"Monitoring Architect")</f>
        <v>Monitoring Architect</v>
      </c>
    </row>
    <row r="60">
      <c r="A60" s="19" t="s">
        <v>76</v>
      </c>
      <c r="B60" s="2"/>
      <c r="D60" t="str">
        <f>IFERROR(__xludf.DUMMYFUNCTION("""COMPUTED_VALUE"""),"Moodle")</f>
        <v>Moodle</v>
      </c>
    </row>
    <row r="61">
      <c r="A61" s="9" t="s">
        <v>77</v>
      </c>
      <c r="B61" s="2"/>
      <c r="D61" t="str">
        <f>IFERROR(__xludf.DUMMYFUNCTION("""COMPUTED_VALUE"""),"Net")</f>
        <v>Net</v>
      </c>
    </row>
    <row r="62">
      <c r="A62" s="13" t="s">
        <v>78</v>
      </c>
      <c r="B62" s="2"/>
      <c r="D62" t="str">
        <f>IFERROR(__xludf.DUMMYFUNCTION("""COMPUTED_VALUE"""),"Net/Android")</f>
        <v>Net/Android</v>
      </c>
    </row>
    <row r="63">
      <c r="A63" s="11" t="s">
        <v>79</v>
      </c>
      <c r="B63" s="2"/>
      <c r="D63" t="str">
        <f>IFERROR(__xludf.DUMMYFUNCTION("""COMPUTED_VALUE"""),"Net/Arquitecto")</f>
        <v>Net/Arquitecto</v>
      </c>
    </row>
    <row r="64">
      <c r="A64" s="13" t="s">
        <v>81</v>
      </c>
      <c r="B64" s="2"/>
      <c r="D64" t="str">
        <f>IFERROR(__xludf.DUMMYFUNCTION("""COMPUTED_VALUE"""),"Net/Frontend")</f>
        <v>Net/Frontend</v>
      </c>
    </row>
    <row r="65">
      <c r="A65" s="19" t="s">
        <v>83</v>
      </c>
      <c r="B65" s="2"/>
      <c r="D65" t="str">
        <f>IFERROR(__xludf.DUMMYFUNCTION("""COMPUTED_VALUE"""),"Net/Java")</f>
        <v>Net/Java</v>
      </c>
    </row>
    <row r="66">
      <c r="A66" s="5" t="s">
        <v>83</v>
      </c>
      <c r="B66" s="2"/>
      <c r="D66" t="str">
        <f>IFERROR(__xludf.DUMMYFUNCTION("""COMPUTED_VALUE"""),"Net/Java/PHP")</f>
        <v>Net/Java/PHP</v>
      </c>
    </row>
    <row r="67">
      <c r="A67" s="13" t="s">
        <v>84</v>
      </c>
      <c r="B67" s="2"/>
      <c r="D67" t="str">
        <f>IFERROR(__xludf.DUMMYFUNCTION("""COMPUTED_VALUE"""),"Net/Líder")</f>
        <v>Net/Líder</v>
      </c>
    </row>
    <row r="68">
      <c r="A68" s="13" t="s">
        <v>85</v>
      </c>
      <c r="B68" s="2"/>
      <c r="D68" t="str">
        <f>IFERROR(__xludf.DUMMYFUNCTION("""COMPUTED_VALUE"""),"Net/Líder Técnico")</f>
        <v>Net/Líder Técnico</v>
      </c>
    </row>
    <row r="69">
      <c r="A69" s="9" t="s">
        <v>86</v>
      </c>
      <c r="B69" s="2"/>
      <c r="D69" t="str">
        <f>IFERROR(__xludf.DUMMYFUNCTION("""COMPUTED_VALUE"""),"Net/Mobile")</f>
        <v>Net/Mobile</v>
      </c>
    </row>
    <row r="70">
      <c r="A70" s="13" t="s">
        <v>87</v>
      </c>
      <c r="B70" s="2"/>
      <c r="D70" t="str">
        <f>IFERROR(__xludf.DUMMYFUNCTION("""COMPUTED_VALUE"""),"Net/QA")</f>
        <v>Net/QA</v>
      </c>
    </row>
    <row r="71">
      <c r="A71" s="9" t="s">
        <v>88</v>
      </c>
      <c r="B71" s="2"/>
      <c r="D71" t="str">
        <f>IFERROR(__xludf.DUMMYFUNCTION("""COMPUTED_VALUE"""),"No aplica")</f>
        <v>No aplica</v>
      </c>
    </row>
    <row r="72">
      <c r="A72" s="9" t="s">
        <v>89</v>
      </c>
      <c r="B72" s="2"/>
      <c r="D72" t="str">
        <f>IFERROR(__xludf.DUMMYFUNCTION("""COMPUTED_VALUE"""),"PHP")</f>
        <v>PHP</v>
      </c>
    </row>
    <row r="73">
      <c r="A73" s="13" t="s">
        <v>90</v>
      </c>
      <c r="B73" s="2"/>
      <c r="D73" t="str">
        <f>IFERROR(__xludf.DUMMYFUNCTION("""COMPUTED_VALUE"""),"NodeJs/Angular")</f>
        <v>NodeJs/Angular</v>
      </c>
    </row>
    <row r="74">
      <c r="A74" s="22" t="s">
        <v>91</v>
      </c>
      <c r="B74" s="2"/>
      <c r="D74" t="str">
        <f>IFERROR(__xludf.DUMMYFUNCTION("""COMPUTED_VALUE"""),"PHP/Frontend")</f>
        <v>PHP/Frontend</v>
      </c>
    </row>
    <row r="75">
      <c r="A75" s="13" t="s">
        <v>92</v>
      </c>
      <c r="B75" s="2"/>
      <c r="D75" t="str">
        <f>IFERROR(__xludf.DUMMYFUNCTION("""COMPUTED_VALUE"""),"PL/SQL")</f>
        <v>PL/SQL</v>
      </c>
    </row>
    <row r="76">
      <c r="A76" s="13" t="s">
        <v>93</v>
      </c>
      <c r="B76" s="2"/>
      <c r="D76" t="str">
        <f>IFERROR(__xludf.DUMMYFUNCTION("""COMPUTED_VALUE"""),"PM")</f>
        <v>PM</v>
      </c>
    </row>
    <row r="77">
      <c r="A77" s="13" t="s">
        <v>94</v>
      </c>
      <c r="B77" s="2"/>
      <c r="D77" t="str">
        <f>IFERROR(__xludf.DUMMYFUNCTION("""COMPUTED_VALUE"""),"PM/QA")</f>
        <v>PM/QA</v>
      </c>
    </row>
    <row r="78">
      <c r="A78" s="11" t="s">
        <v>95</v>
      </c>
      <c r="B78" s="2"/>
      <c r="D78" t="str">
        <f>IFERROR(__xludf.DUMMYFUNCTION("""COMPUTED_VALUE"""),"Python")</f>
        <v>Python</v>
      </c>
    </row>
    <row r="79">
      <c r="A79" s="9" t="s">
        <v>96</v>
      </c>
      <c r="B79" s="2"/>
      <c r="D79" t="str">
        <f>IFERROR(__xludf.DUMMYFUNCTION("""COMPUTED_VALUE"""),"QA Automation")</f>
        <v>QA Automation</v>
      </c>
    </row>
    <row r="80">
      <c r="A80" s="13" t="s">
        <v>97</v>
      </c>
      <c r="B80" s="2"/>
      <c r="D80" t="str">
        <f>IFERROR(__xludf.DUMMYFUNCTION("""COMPUTED_VALUE"""),"QA Automation/Frontend")</f>
        <v>QA Automation/Frontend</v>
      </c>
    </row>
    <row r="81">
      <c r="A81" s="11" t="s">
        <v>98</v>
      </c>
      <c r="B81" s="2"/>
      <c r="D81" t="str">
        <f>IFERROR(__xludf.DUMMYFUNCTION("""COMPUTED_VALUE"""),"QA Líder")</f>
        <v>QA Líder</v>
      </c>
    </row>
    <row r="82">
      <c r="A82" s="31" t="s">
        <v>99</v>
      </c>
      <c r="B82" s="2"/>
      <c r="D82" t="str">
        <f>IFERROR(__xludf.DUMMYFUNCTION("""COMPUTED_VALUE"""),"QA Manual")</f>
        <v>QA Manual</v>
      </c>
    </row>
    <row r="83">
      <c r="A83" s="13" t="s">
        <v>100</v>
      </c>
      <c r="B83" s="2"/>
      <c r="D83" t="str">
        <f>IFERROR(__xludf.DUMMYFUNCTION("""COMPUTED_VALUE"""),"QA/Android")</f>
        <v>QA/Android</v>
      </c>
    </row>
    <row r="84">
      <c r="A84" s="13" t="s">
        <v>101</v>
      </c>
      <c r="B84" s="2"/>
      <c r="D84" t="str">
        <f>IFERROR(__xludf.DUMMYFUNCTION("""COMPUTED_VALUE"""),"QA/Java")</f>
        <v>QA/Java</v>
      </c>
    </row>
    <row r="85">
      <c r="A85" s="13" t="s">
        <v>102</v>
      </c>
      <c r="B85" s="2"/>
      <c r="D85" t="str">
        <f>IFERROR(__xludf.DUMMYFUNCTION("""COMPUTED_VALUE"""),"QA/Net")</f>
        <v>QA/Net</v>
      </c>
    </row>
    <row r="86">
      <c r="A86" s="5" t="s">
        <v>103</v>
      </c>
      <c r="B86" s="2"/>
      <c r="D86" t="str">
        <f>IFERROR(__xludf.DUMMYFUNCTION("""COMPUTED_VALUE"""),"ReactNative")</f>
        <v>ReactNative</v>
      </c>
    </row>
    <row r="87">
      <c r="A87" s="33" t="s">
        <v>104</v>
      </c>
      <c r="B87" s="2"/>
      <c r="D87" t="str">
        <f>IFERROR(__xludf.DUMMYFUNCTION("""COMPUTED_VALUE"""),"Ruby")</f>
        <v>Ruby</v>
      </c>
    </row>
    <row r="88">
      <c r="A88" s="34" t="s">
        <v>105</v>
      </c>
      <c r="B88" s="2"/>
      <c r="D88" t="str">
        <f>IFERROR(__xludf.DUMMYFUNCTION("""COMPUTED_VALUE"""),"UI")</f>
        <v>UI</v>
      </c>
    </row>
    <row r="89">
      <c r="A89" s="33" t="s">
        <v>106</v>
      </c>
      <c r="B89" s="2"/>
      <c r="D89" t="str">
        <f>IFERROR(__xludf.DUMMYFUNCTION("""COMPUTED_VALUE"""),"SAP FSCM")</f>
        <v>SAP FSCM</v>
      </c>
    </row>
    <row r="90">
      <c r="A90" s="35" t="s">
        <v>107</v>
      </c>
      <c r="B90" s="2"/>
      <c r="D90" t="str">
        <f>IFERROR(__xludf.DUMMYFUNCTION("""COMPUTED_VALUE"""),"SAP ")</f>
        <v>SAP </v>
      </c>
    </row>
    <row r="91">
      <c r="A91" s="35" t="s">
        <v>108</v>
      </c>
      <c r="B91" s="2"/>
      <c r="D91" t="str">
        <f>IFERROR(__xludf.DUMMYFUNCTION("""COMPUTED_VALUE"""),"Scala")</f>
        <v>Scala</v>
      </c>
    </row>
    <row r="92">
      <c r="A92" s="11" t="s">
        <v>109</v>
      </c>
      <c r="B92" s="2"/>
      <c r="D92" t="str">
        <f>IFERROR(__xludf.DUMMYFUNCTION("""COMPUTED_VALUE"""),"SQL")</f>
        <v>SQL</v>
      </c>
    </row>
    <row r="93">
      <c r="A93" s="5" t="s">
        <v>110</v>
      </c>
      <c r="B93" s="2"/>
      <c r="D93" t="str">
        <f>IFERROR(__xludf.DUMMYFUNCTION("""COMPUTED_VALUE"""),"Trainee")</f>
        <v>Trainee</v>
      </c>
    </row>
    <row r="94">
      <c r="A94" s="36" t="s">
        <v>111</v>
      </c>
      <c r="B94" s="2"/>
      <c r="D94" t="str">
        <f>IFERROR(__xludf.DUMMYFUNCTION("""COMPUTED_VALUE"""),"")</f>
        <v/>
      </c>
    </row>
    <row r="95">
      <c r="A95" s="37"/>
    </row>
  </sheetData>
  <drawing r:id="rId1"/>
</worksheet>
</file>